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<sst xmlns="http://schemas.openxmlformats.org/spreadsheetml/2006/main" uniqueCount="15026">
  <si>
    <t>Vacancy ID</t>
  </si>
  <si>
    <t>Position</t>
  </si>
  <si>
    <t>School</t>
  </si>
  <si>
    <t>Domain</t>
  </si>
  <si>
    <t>Applicant Name</t>
  </si>
  <si>
    <t>Email</t>
  </si>
  <si>
    <t>Mobile</t>
  </si>
  <si>
    <t>Gender</t>
  </si>
  <si>
    <t>DOB</t>
  </si>
  <si>
    <t>Marital Status</t>
  </si>
  <si>
    <t>Language</t>
  </si>
  <si>
    <t>Father</t>
  </si>
  <si>
    <t>Address</t>
  </si>
  <si>
    <t>Related to NICMAR Employee?</t>
  </si>
  <si>
    <t>Person Name</t>
  </si>
  <si>
    <t>Person Department</t>
  </si>
  <si>
    <t>Contractor worker at NICMAR?</t>
  </si>
  <si>
    <t>Contractor / Agency / Vendor</t>
  </si>
  <si>
    <t>Contractor Department</t>
  </si>
  <si>
    <t>Current employee of NICMAR?</t>
  </si>
  <si>
    <t>Employee Designation</t>
  </si>
  <si>
    <t>Employee Department</t>
  </si>
  <si>
    <t>Ever applied before?</t>
  </si>
  <si>
    <t>Post Applied</t>
  </si>
  <si>
    <t>Where</t>
  </si>
  <si>
    <t>When</t>
  </si>
  <si>
    <t>Notice Period (Days)</t>
  </si>
  <si>
    <t>Referred By</t>
  </si>
  <si>
    <t>Any Medical?</t>
  </si>
  <si>
    <t>Chronic Disease</t>
  </si>
  <si>
    <t>Surgeries</t>
  </si>
  <si>
    <t>Medical Details</t>
  </si>
  <si>
    <t>Any Court Case?</t>
  </si>
  <si>
    <t>Case Details</t>
  </si>
  <si>
    <t>10th School Name</t>
  </si>
  <si>
    <t>10th Board</t>
  </si>
  <si>
    <t>10th Major Subjects</t>
  </si>
  <si>
    <t>10th Marks(%)</t>
  </si>
  <si>
    <t>10th CGPA</t>
  </si>
  <si>
    <t>10th Year</t>
  </si>
  <si>
    <t>12th Applicable?</t>
  </si>
  <si>
    <t>12th School Name</t>
  </si>
  <si>
    <t>12th Board</t>
  </si>
  <si>
    <t>12th Major Subjects</t>
  </si>
  <si>
    <t>12th Marks(%)</t>
  </si>
  <si>
    <t>12th CGPA</t>
  </si>
  <si>
    <t>12th Year</t>
  </si>
  <si>
    <t>Diploma Applicable?</t>
  </si>
  <si>
    <t>Diploma School Name</t>
  </si>
  <si>
    <t>Diploma Board</t>
  </si>
  <si>
    <t>Diploma Major Subjects</t>
  </si>
  <si>
    <t>Diploma Marks(%)</t>
  </si>
  <si>
    <t>Diploma CGPA</t>
  </si>
  <si>
    <t>Diploma Year</t>
  </si>
  <si>
    <t>UG Applicable?</t>
  </si>
  <si>
    <t>Graduation University</t>
  </si>
  <si>
    <t>Graduation College</t>
  </si>
  <si>
    <t>Graduation Major Subjects</t>
  </si>
  <si>
    <t>Graduation Marks(%)</t>
  </si>
  <si>
    <t>Graduation CGPA</t>
  </si>
  <si>
    <t>Graduation Year</t>
  </si>
  <si>
    <t>Graduation Degree</t>
  </si>
  <si>
    <t>Graduation Other Degree</t>
  </si>
  <si>
    <t>Graduation Specialization</t>
  </si>
  <si>
    <t>Graduation Other Specialization</t>
  </si>
  <si>
    <t>PG Applicable?</t>
  </si>
  <si>
    <t>PG University</t>
  </si>
  <si>
    <t>PG College</t>
  </si>
  <si>
    <t>PG Major Subjects</t>
  </si>
  <si>
    <t>PG Marks(%)</t>
  </si>
  <si>
    <t>PG CGPA</t>
  </si>
  <si>
    <t>PG Year</t>
  </si>
  <si>
    <t>PG Degree</t>
  </si>
  <si>
    <t>PG Other Degree</t>
  </si>
  <si>
    <t>PG Specialization</t>
  </si>
  <si>
    <t>PG Other Specialization</t>
  </si>
  <si>
    <t>Other Qualification?</t>
  </si>
  <si>
    <t>Other University</t>
  </si>
  <si>
    <t>Other College</t>
  </si>
  <si>
    <t>Other Subject</t>
  </si>
  <si>
    <t>Other Marks</t>
  </si>
  <si>
    <t>Other CGPA</t>
  </si>
  <si>
    <t>Other Year</t>
  </si>
  <si>
    <t>PhD Applicable?</t>
  </si>
  <si>
    <t>PhD Area</t>
  </si>
  <si>
    <t>PhD Institute</t>
  </si>
  <si>
    <t>PhD Status</t>
  </si>
  <si>
    <t>PhD Year</t>
  </si>
  <si>
    <t>Thesis Submitted?</t>
  </si>
  <si>
    <t>Certification?</t>
  </si>
  <si>
    <t>Certification Detail</t>
  </si>
  <si>
    <t>Achievements?</t>
  </si>
  <si>
    <t>Achievement Detail</t>
  </si>
  <si>
    <t>Technical Skills</t>
  </si>
  <si>
    <t>Research?</t>
  </si>
  <si>
    <t>Nos (A*/A/Q1/Q2/B)</t>
  </si>
  <si>
    <t>Nos (C/Q3/Q4)</t>
  </si>
  <si>
    <t>Nos (Other)</t>
  </si>
  <si>
    <t>Links</t>
  </si>
  <si>
    <t>Research Grant?</t>
  </si>
  <si>
    <t>Research Grant Detail</t>
  </si>
  <si>
    <t>PhD Status (Research)</t>
  </si>
  <si>
    <t>PhD Year (Research)</t>
  </si>
  <si>
    <t>PhD Students Guided?</t>
  </si>
  <si>
    <t>PhD Guided Detail</t>
  </si>
  <si>
    <t>Courses Taught</t>
  </si>
  <si>
    <t>Average Course Feedback</t>
  </si>
  <si>
    <t>Leadership Role?</t>
  </si>
  <si>
    <t>Leadership Details</t>
  </si>
  <si>
    <t>Training Attended</t>
  </si>
  <si>
    <t>FDP</t>
  </si>
  <si>
    <t>MOOCs</t>
  </si>
  <si>
    <t>Industrial Training</t>
  </si>
  <si>
    <t>Other Training</t>
  </si>
  <si>
    <t>Average Feedback Score</t>
  </si>
  <si>
    <t>Awards?</t>
  </si>
  <si>
    <t>Award Details</t>
  </si>
  <si>
    <t>International Collaboration Work?</t>
  </si>
  <si>
    <t>Work Detail</t>
  </si>
  <si>
    <t>Applied Date</t>
  </si>
  <si>
    <t>Profile Photo</t>
  </si>
  <si>
    <t>Resume</t>
  </si>
  <si>
    <t>Total Experience</t>
  </si>
  <si>
    <t>Job 1 Organization</t>
  </si>
  <si>
    <t>Job 1 Designation</t>
  </si>
  <si>
    <t>Job 1 Location</t>
  </si>
  <si>
    <t>Job 1 Type</t>
  </si>
  <si>
    <t>Job 1 From</t>
  </si>
  <si>
    <t>Job 1 To</t>
  </si>
  <si>
    <t>Job 1 Duration</t>
  </si>
  <si>
    <t>Job 2 Organization</t>
  </si>
  <si>
    <t>Job 2 Designation</t>
  </si>
  <si>
    <t>Job 2 Location</t>
  </si>
  <si>
    <t>Job 2 Type</t>
  </si>
  <si>
    <t>Job 2 From</t>
  </si>
  <si>
    <t>Job 2 To</t>
  </si>
  <si>
    <t>Job 2 Duration</t>
  </si>
  <si>
    <t>Job 3 Organization</t>
  </si>
  <si>
    <t>Job 3 Designation</t>
  </si>
  <si>
    <t>Job 3 Location</t>
  </si>
  <si>
    <t>Job 3 Type</t>
  </si>
  <si>
    <t>Job 3 From</t>
  </si>
  <si>
    <t>Job 3 To</t>
  </si>
  <si>
    <t>Job 3 Duration</t>
  </si>
  <si>
    <t>Job 4 Organization</t>
  </si>
  <si>
    <t>Job 4 Designation</t>
  </si>
  <si>
    <t>Job 4 Location</t>
  </si>
  <si>
    <t>Job 4 Type</t>
  </si>
  <si>
    <t>Job 4 From</t>
  </si>
  <si>
    <t>Job 4 To</t>
  </si>
  <si>
    <t>Job 4 Duration</t>
  </si>
  <si>
    <t>Job 5 Organization</t>
  </si>
  <si>
    <t>Job 5 Designation</t>
  </si>
  <si>
    <t>Job 5 Location</t>
  </si>
  <si>
    <t>Job 5 Type</t>
  </si>
  <si>
    <t>Job 5 From</t>
  </si>
  <si>
    <t>Job 5 To</t>
  </si>
  <si>
    <t>Job 5 Duration</t>
  </si>
  <si>
    <t>NUP-vacancy-011</t>
  </si>
  <si>
    <t>Professor Of Practice</t>
  </si>
  <si>
    <t>School of Architecture and Planning</t>
  </si>
  <si>
    <t>Planning</t>
  </si>
  <si>
    <t>Anand Lokhande</t>
  </si>
  <si>
    <t>drlokhandeanand@yahoo.com</t>
  </si>
  <si>
    <t>Male</t>
  </si>
  <si>
    <t>25-Nov-1971</t>
  </si>
  <si>
    <t>Married</t>
  </si>
  <si>
    <t>Marathi,Hindi, English</t>
  </si>
  <si>
    <t xml:space="preserve"> SHARAD LOKHANDE</t>
  </si>
  <si>
    <t>202 HARA HOMES APTS, NO-25,1ST CROSS,BHUVANESWARINAGAR,BSK 3RD STAGE, BENGALURU-560085,KA</t>
  </si>
  <si>
    <t>No</t>
  </si>
  <si>
    <t>VIDYODAYA HIGH SCHOOL</t>
  </si>
  <si>
    <t>SSC, HYDERABAD</t>
  </si>
  <si>
    <t>MATHS,ENGLISH</t>
  </si>
  <si>
    <t>Yes</t>
  </si>
  <si>
    <t>LITTLE FLOWER JUNIOR COLLEGE</t>
  </si>
  <si>
    <t>BOARD OF INTERMEDIATE EDUCATION, HYDERABAD</t>
  </si>
  <si>
    <t>MATHS, ECONOMICS</t>
  </si>
  <si>
    <t>MASTERS DIPLOMA IN BUSINESS ADMINISTRATION</t>
  </si>
  <si>
    <t>SYMBIOSIS INSTITUTE, PUNE</t>
  </si>
  <si>
    <t>FINANCIAL MANAGEMENT, GENERAL MANAGEMENT</t>
  </si>
  <si>
    <t>OSMANIA UNIVERSITY</t>
  </si>
  <si>
    <t>BADRUKA COLLEGE OF COMMERCE AND ARTS, HYDERABAD</t>
  </si>
  <si>
    <t>ACCOUNTING, FINANCE, TAXATION,MANAGEMENT,COSTING</t>
  </si>
  <si>
    <t>B.COM</t>
  </si>
  <si>
    <t>IGNOU</t>
  </si>
  <si>
    <t>IGNOU,DELHI</t>
  </si>
  <si>
    <t>COMMERCE,RESEARCH, ACCOUNTING, TAXATION</t>
  </si>
  <si>
    <t xml:space="preserve">M.COM </t>
  </si>
  <si>
    <t>ICAI</t>
  </si>
  <si>
    <t>ACCOUNTING, TAXATION</t>
  </si>
  <si>
    <t>PROJECT MANAGEMENT</t>
  </si>
  <si>
    <t>CMR UNIVERSITY</t>
  </si>
  <si>
    <t>Completed</t>
  </si>
  <si>
    <t>• Excellent Program, Project Management and People Management Skills
• Conduct experiential learning programs for audience size of 50+
• Ability to handle large teams – collocated as well as virtual
• Achieved highest rated Deloitte Faculty of Excellence recognition (DfX)
• Strong Communication Skills, High Conceptualization Skills, Excellent Team Player
• Drive to achieve high quality in all aspects of Business Process Reengineering
• Urge to learn and adapt to the changing environment and technology
• High interest and motivation levels to lead and execute initiatives
• 
• Chairman (Development and Review Committee) Standard for Artificial Intelligence in Portfolio, Program and Project Management, 1st Edition, 2025, ANSI approved PMI Standard
• PMI.org Volunteer for reviewing the PMBOK 8th Edition
• PMI.org Volunteer for reviewing the PMBOK 7th Edition
• PMI.org Volunteer for reviewing the PMBOK 6th Edition
• PMI.org Volunteer for reviewing the PMBOK 5th Edition
• PMI.org Volunteer for OPM3 2012 Update project
• PMI.org Volunteer for OPM3 2008 Update project
• PMI.org Volunteer for reviewing the PMBOK 4th Edition
• PMI.org Volunteer for training aspiring PMs on certification exam
• Registered Volunteer with Rotary International
• Registered Volunteer with Youth for Seva</t>
  </si>
  <si>
    <t>MS PROJECT, MS OFFICE, PRIMAVERA, TRELLO, JIRA, ASANA, SAP FICO, SAP TREASURY,SAP PROJECT SYSTEMS</t>
  </si>
  <si>
    <t>["20.\t\u201cNavigating the Next Decade: Reconceptualizing Leadership Competencies Amid Geopolitical Flux"," Supply Chain Volatility"," and the Algorithmic Imperative\u201d"," 3rd International Leadership Conference on Leading in a Disrupted World: Reimagining  Leadership for Complexity"," Sustainability"," and Human-Centric Innovation \u2013 September 19"," 2025 ","Shri Dharmasthala Manjunatheshwara Institute for Management Development (SDMIMD)"," Mysuru","19. \u201cImproving human interface through technology to enhance stakeholder engagement\u201d  8th IEEE International Conference on Smart Structures and Systems (ICSSS 2022) DOI:10.1109\/ICSSS54381.2022.9782185 (Scopus)","18.\t\u201cUse of Artificial Intelligence Smart Tools in Projects\u201d "," 8th IEEE International Conference on Smart Structures and Systems (ICSSS 2022) DOI:10.1109\/ICSSS54381.2022.9782273 (Scopus)","17.\tOvercoming barriers to creating integrated global teams"," Project Management Institute Biennial International Academic and Research Conference"," Indian Institute of Technology Bombay (IITB)"," Mumbai"," 2021","16.\tStaying Competent and Relevant in the 21st Century with Continuous Learning"," International Conference on Advances in Management and Technology (ICAMT 2020"," Wesleyan Journal of Research"," Vol.13 No4(II)"," 109-116\tISSN: 0975-1386 (Best Paper Award)","15.\tUnderstanding the Impact of Project Management Knowledge and Education Implementing Development Projects Created and Executed by the Government","\tInternational Journal of Business Marketing and Management (IJBMM)\tInternational Journal of Business Marketing and Management (IJBMM)\t5(3) pp 58-66","14.\tManaging stakeholder dissent using AI in project management","\tInternational Conference on Construction"," Real Estate"," Infrastructure"," and Project (CRIP) Management National Institute of Construction Management and Research (NICMAR)"," Pune1(1) pp 44-61","13.\tStrategic stakeholder engagement \u2013 mapping the communication footprint"," Project Management Institute Biennial International Academic and Research Conference"," Indian Institute of Management (IIM) Kozhikode &amp; Project Management Institute  (PMI) Inc"," USA1 (1)  pp (399-418)","12.\tUnderstanding the measures of effectiveness of stakeholder engagement","\tContract and Claim Management","\tNational Institute of Construction Management and Research (NICMAR)"," Pune\t","11.\tManaging global"," nurturing local \u2013 dilemmas of the new age project manager Project Management Practitioners Conference\tProject Management Institute USA"," Bangalore India Chapter"]</t>
  </si>
  <si>
    <t>PROGRAM MANAGEMENT,PROJECT MANAGEMENT, RISK MANAGEMENT, CHANGE MANAGEMENT, FINTECH MANAGEMENT, CFO FINANCE LEADERSHIP, SAP PROJECT SYSTEMS MODULE TRAINING, TEAM BUILDING AND LEADERSHIP, MANAGERIAL COMMUNICATION,GEN AI IN MANAGEMENT,GEN AI IN EDUCATION</t>
  </si>
  <si>
    <t>AVERAGE COURSE FEEDBACK - 4.85-4.95</t>
  </si>
  <si>
    <t>CAPABILITY LEAD - ROYAL DUTCH SHELL, DIRECTOR-OFFICE OF STUDENT AFFAIRS AND PARTNERSHIPS AT CMR UNIVERSITY</t>
  </si>
  <si>
    <t>ARIEL UNIVERSITY ISRAEL - CONFERENCE ORGANIZED IN COLLABORATION WITH CMR UNIVERSITY</t>
  </si>
  <si>
    <t>18-Feb-26 08:41 AM</t>
  </si>
  <si>
    <t>No Uploaded</t>
  </si>
  <si>
    <t>6Y 1M</t>
  </si>
  <si>
    <t>IMAGILYTICA LEADERSHIP CONSULTING LLP</t>
  </si>
  <si>
    <t>CO-FOUNDER</t>
  </si>
  <si>
    <t>BENGALURU</t>
  </si>
  <si>
    <t>Industry</t>
  </si>
  <si>
    <t>Jan 2020</t>
  </si>
  <si>
    <t>Present</t>
  </si>
  <si>
    <t>NUP-vacancy-015</t>
  </si>
  <si>
    <t>Assistant Professor</t>
  </si>
  <si>
    <t>School of Engineering</t>
  </si>
  <si>
    <t>Structural Engineering</t>
  </si>
  <si>
    <t>Saurabh  Dubey</t>
  </si>
  <si>
    <t>saurabhmmmec21@gmail.com</t>
  </si>
  <si>
    <t>21-Dec-1989</t>
  </si>
  <si>
    <t>Single</t>
  </si>
  <si>
    <t>Hindi,English</t>
  </si>
  <si>
    <t>ARJUN DUBEY</t>
  </si>
  <si>
    <t>DEPARTMENT OF CIVIL ENGINEERING, AMITY UNIVERSITY, MAHRAJPURA, GWALIOR, MADHYA PRADESH, INDIA-474005</t>
  </si>
  <si>
    <t>Dr. Binaya Patnaik</t>
  </si>
  <si>
    <t>School of Construction and Technology</t>
  </si>
  <si>
    <t>ARMY SCHOOL, GORAKHPUR</t>
  </si>
  <si>
    <t>GORAKHPUR</t>
  </si>
  <si>
    <t>ALL SUBJECTS</t>
  </si>
  <si>
    <t>PCMHE</t>
  </si>
  <si>
    <t>INTEGRAL UNIVERSITY</t>
  </si>
  <si>
    <t>LUCKNOW</t>
  </si>
  <si>
    <t>CIVIL ENGINEERING</t>
  </si>
  <si>
    <t>MADAN MOHAN MALVIYA UNIVERSITY OF TECHNOLOGY</t>
  </si>
  <si>
    <t>STRUCTURAL ENGINEERING</t>
  </si>
  <si>
    <t>NATIONAL INSTITUTE OF TECHNOLOGY, ARUNACHAL PRADESH</t>
  </si>
  <si>
    <t>NPTEL ONLINE CERTIFICATION FOR THE SUBJECT " NUMERICAL METHODS FOR ENGINEERS"</t>
  </si>
  <si>
    <t>1) WON BEST TEACHER AWARD ON 5TH SEPTEMBER 2017 AT IMS ENGINEERING COLLEGE, GIRAKHPUR
• 2) MOE SCHOLARSHIP DURING PhD.</t>
  </si>
  <si>
    <t>AUTOCAS,MATLAB,MS OFFICE,PYTHON</t>
  </si>
  <si>
    <t>["https:\/\/doi.org\/10.1080\/17480272.2024.2413918","https:\/\/doi.org\/10.1108\/EC-06-2024-0507","https:\/\/doi.org\/10.1680\/jemmr.24.00046","https:\/\/doi.org\/10.1016\/j.icheatmasstransfer.2024.107455","https:\/\/doi.org\/10.1080\/17480272.2025.2509817","https:\/\/doi.org\/10.12989\/acc.2025.20.4.247","https:\/\/doi.org\/10.1007\/s41870-024-01913-y","https:\/\/doi.org\/10.1016\/j.bamboo.2024.100113","https:\/\/doi.org\/10.1002\/suco.70092","https:\/\/doi.org\/10.1016\/j.scp.2025.101926"]</t>
  </si>
  <si>
    <t>B.TECH,M.TECH,B.ARCH,BID</t>
  </si>
  <si>
    <t>• 95%</t>
  </si>
  <si>
    <t>OVERALL COORDINATOR OF CIVIL ENGINEERING AT IMS ENGINEERING COLLEGE, GHAZIABAD, OVERALL PhD COORDINATOR AT AMITY UNIVERSITY, GWALIOR</t>
  </si>
  <si>
    <t>1) BEST TEACHER AWARD ON 5TH SEPTEMBER 2017 AT IMS ENGINEERING COLLEGE, GHAZIABAD</t>
  </si>
  <si>
    <t>18-Feb-26 10:42 AM</t>
  </si>
  <si>
    <t>9Y 9M</t>
  </si>
  <si>
    <t>AMITY UNIVERSITY, GWALIOR</t>
  </si>
  <si>
    <t>ASSISTANT PROFESSOR-II</t>
  </si>
  <si>
    <t>MADHYA PRADESH</t>
  </si>
  <si>
    <t>Teaching</t>
  </si>
  <si>
    <t>Mar 2025</t>
  </si>
  <si>
    <t>0Y 11M</t>
  </si>
  <si>
    <t>TEACHING ASSISTANT</t>
  </si>
  <si>
    <t>ARUNACHAL PRADESH</t>
  </si>
  <si>
    <t>Aug 2020</t>
  </si>
  <si>
    <t>Sep 2024</t>
  </si>
  <si>
    <t>4Y 0M</t>
  </si>
  <si>
    <t>IMS ENGINEERING COLLEGE, GHAZIABAD</t>
  </si>
  <si>
    <t>ASSISTANT PROFESSOR</t>
  </si>
  <si>
    <t>GHAZIABAD</t>
  </si>
  <si>
    <t>Jan 2015</t>
  </si>
  <si>
    <t>May 2019</t>
  </si>
  <si>
    <t>4Y 3M</t>
  </si>
  <si>
    <t>UNITY INFRA PROJECTS LTD</t>
  </si>
  <si>
    <t>GRADUATE ENGINEER TRAINEE</t>
  </si>
  <si>
    <t>AHMEDABAD</t>
  </si>
  <si>
    <t>Jan 2012</t>
  </si>
  <si>
    <t>Jun 2012</t>
  </si>
  <si>
    <t>0Y 5M</t>
  </si>
  <si>
    <t>NUP-vacancy-033</t>
  </si>
  <si>
    <t>NICMAR Business School</t>
  </si>
  <si>
    <t>Operations Management And Business Statistics</t>
  </si>
  <si>
    <t>Chitra Agrawal</t>
  </si>
  <si>
    <t>chitraagrawalgawali@gmail.com</t>
  </si>
  <si>
    <t>Female</t>
  </si>
  <si>
    <t>01-Jun-1978</t>
  </si>
  <si>
    <t xml:space="preserve">Hindi ,englis </t>
  </si>
  <si>
    <t>shri Rajesh kumar gawali</t>
  </si>
  <si>
    <t>c-603, sonigara vihar, kalewadi pune 411017</t>
  </si>
  <si>
    <t>KNGS</t>
  </si>
  <si>
    <t>State</t>
  </si>
  <si>
    <t>Maths,science,social studies,hindi</t>
  </si>
  <si>
    <t>state</t>
  </si>
  <si>
    <t>Maths,physics</t>
  </si>
  <si>
    <t>Barkatullah university .Bhopal MP</t>
  </si>
  <si>
    <t>Sarojini Naidu Girls college, Bhopal</t>
  </si>
  <si>
    <t>Maths,Physics</t>
  </si>
  <si>
    <t>Barkatullah university, Bhopal MP</t>
  </si>
  <si>
    <t xml:space="preserve">MVAM </t>
  </si>
  <si>
    <t>Statistics</t>
  </si>
  <si>
    <t>Madhyanchal professional university, Bhopal MP</t>
  </si>
  <si>
    <t>PATEL COLLEGE ,Bhopal MP</t>
  </si>
  <si>
    <t>• 13 HOUR flying experience as tranee pilot,NCC 'C' Certificate air wing,sports certificates,teaching experience certificates.</t>
  </si>
  <si>
    <t>Ms. office, MS excel,MS word, R programming,Basic python</t>
  </si>
  <si>
    <t>18-Feb-26 12:47 PM</t>
  </si>
  <si>
    <t>0Y 0M</t>
  </si>
  <si>
    <t>NUP-vacancy-021</t>
  </si>
  <si>
    <t>Engineering Mathematics</t>
  </si>
  <si>
    <t>NUP-vacancy-036</t>
  </si>
  <si>
    <t>Marketing Management</t>
  </si>
  <si>
    <t>Dharmvir Marchino</t>
  </si>
  <si>
    <t>dharmvirmarchino@gmail.com</t>
  </si>
  <si>
    <t>10-Nov-1975</t>
  </si>
  <si>
    <t>Armand Marchino</t>
  </si>
  <si>
    <t>C-102, Orchid, Jal Vayu Defence Enclave CHS Ltd., Phase-1, Plot-20, Sector-20,
Kharghar, Navi Mumbai</t>
  </si>
  <si>
    <t>St. Xavier's High School, Patna</t>
  </si>
  <si>
    <t>Bihar School Examination Board, Patna, Bihar</t>
  </si>
  <si>
    <t>Maths, Science, Social Science, English, Hindi ,etc.</t>
  </si>
  <si>
    <t>B. N. College, Patna</t>
  </si>
  <si>
    <t>Bihar Intermediate Education Council, Patna, Bihar</t>
  </si>
  <si>
    <t>Maths, Physics,Chemistry,Biology</t>
  </si>
  <si>
    <t>Diploma in Human Resources Management</t>
  </si>
  <si>
    <t>Tata Institute of Social Sciences (TISS), Mumbai, Maharashtra</t>
  </si>
  <si>
    <t>Human Resources (Specialisation), Organisational Behaviour, Strategic Management ,etc.</t>
  </si>
  <si>
    <t>Patna University</t>
  </si>
  <si>
    <t>DDE, Patna, Bihar</t>
  </si>
  <si>
    <t>Political Science,History,Sociology</t>
  </si>
  <si>
    <t>B.A. (Honours) in Political Science</t>
  </si>
  <si>
    <t>Magadh University</t>
  </si>
  <si>
    <t>Lalit Narayan Mishra Institute of Economic Development and Social Change, Patna, Bihar</t>
  </si>
  <si>
    <t>Marketing,Human Resources, Finance,Economics,etc.</t>
  </si>
  <si>
    <t>MBA (Marketing)</t>
  </si>
  <si>
    <t>National Council for Hotel Management, Delhi</t>
  </si>
  <si>
    <t>Institute of Hotel Management, Bhubaneswar, Odisha</t>
  </si>
  <si>
    <t>Front Office,Food and Beverages,Accommodation Operation,etc.</t>
  </si>
  <si>
    <t>TRAINING
• Joint Certification Programme on Effective Leadership Development, Indian Institute of Banking &amp; Finance and Jamnalal Bajaj Institute of Management Studies, 2023.
• International Trainers’ Training Programme, Indian I</t>
  </si>
  <si>
    <t>EXTRA CURRICULAR ACTIVITIES
• Positions Held:
• Coordinator, Organizing Committee- “Disha HR 2009”, Seminar at TISS.
• Secretary, Rotaract Club, Institute of Hotel Management, Bhubaneswar (1993-1995).
• Member, Organizing Committee- Events, Institute of Hotel Management, Bhubaneswar.
• Member, Facon De Parlor Debating Society.
• Sports:
• Member, State Team, Sub-Juniors Basketball Nationals for two years (1986 &amp; 1987).
• Attended Indian Team Coaching Camp, Sub-Juniors Basketball (1987).
• Captain of St. Xavier’s High School Basketball team, Patna.</t>
  </si>
  <si>
    <t>Diploma in Computers</t>
  </si>
  <si>
    <t>Marketing Management,Organizational Behaviour,Strategic Management,Human Resource Management</t>
  </si>
  <si>
    <t>• NA</t>
  </si>
  <si>
    <t>Head - Member Support Services</t>
  </si>
  <si>
    <t>• Received Appreciation Letter for Performance and Exemplary Services from Chief Executive Officer of IIBF.</t>
  </si>
  <si>
    <t>18-Feb-26 02:09 PM</t>
  </si>
  <si>
    <t>25Y 3M</t>
  </si>
  <si>
    <t>Indian Institute of Banking &amp; Finance (IIBF), Mumbai</t>
  </si>
  <si>
    <t>Deputy Director</t>
  </si>
  <si>
    <t>Mumbai</t>
  </si>
  <si>
    <t>Aug 2014</t>
  </si>
  <si>
    <t>11Y 6M</t>
  </si>
  <si>
    <t>Different Colleges &amp; Organisations and Entrepreneur</t>
  </si>
  <si>
    <t>Part Time Lecturer and Trainer-cum- Mentor</t>
  </si>
  <si>
    <t>Aug 2008</t>
  </si>
  <si>
    <t>6Y 0M</t>
  </si>
  <si>
    <t>HDFC Bank, Mumbai</t>
  </si>
  <si>
    <t>Deputy Manager</t>
  </si>
  <si>
    <t>Oct 2006</t>
  </si>
  <si>
    <t>Jul 2008</t>
  </si>
  <si>
    <t>1Y 9M</t>
  </si>
  <si>
    <t>Cent Bank Home Finance Limited (Subsidiary of Central Bank of India)</t>
  </si>
  <si>
    <t>Scale-1 Officer</t>
  </si>
  <si>
    <t>Mumbai and Bangalore</t>
  </si>
  <si>
    <t>Jun 2003</t>
  </si>
  <si>
    <t>3Y 4M</t>
  </si>
  <si>
    <t>Institute of Hotel Management, Patna</t>
  </si>
  <si>
    <t>Lecturer</t>
  </si>
  <si>
    <t>Patna</t>
  </si>
  <si>
    <t>Sep 1998</t>
  </si>
  <si>
    <t>Mar 2001</t>
  </si>
  <si>
    <t>2Y 6M</t>
  </si>
  <si>
    <t>NUP-vacancy-037</t>
  </si>
  <si>
    <t>Human Resource Management &amp; Organizational Behaviour</t>
  </si>
  <si>
    <t>Radhika Chandhok</t>
  </si>
  <si>
    <t>ridzi3097@gmail.com</t>
  </si>
  <si>
    <t>30-Jan-1997</t>
  </si>
  <si>
    <t>English,Hindi</t>
  </si>
  <si>
    <t>Anil Chandhok</t>
  </si>
  <si>
    <t>2163 B, Block 7, Chandigarh Housing Board Flats, Sector 63, Chandigarh</t>
  </si>
  <si>
    <t>Doon International School</t>
  </si>
  <si>
    <t>Dehradun/Uttarakhand</t>
  </si>
  <si>
    <t>English,Hindi,Science,Mathematics,Social Science</t>
  </si>
  <si>
    <t>English,Physics,Chemistry,Biology,Painting,Home Science</t>
  </si>
  <si>
    <t>Thapar Institute of Engineering and Technology, Patiala</t>
  </si>
  <si>
    <t>Thapar Institute of Engineering and Technology, Patiala, Punjab</t>
  </si>
  <si>
    <t>Biotechnology</t>
  </si>
  <si>
    <t>Organizational Behaviour and Human Resource Management</t>
  </si>
  <si>
    <t>Indian Institute of Management Sirmaur</t>
  </si>
  <si>
    <t>Ongoing</t>
  </si>
  <si>
    <t>• Felicitated with a Certificate and a Trophy by the School for securing a perfect 10 CGPA in SSC and 90% in HSC.
• Among the Top 1% of the batch in the Department of Biotechnology.
• Awarded with a Scholarship of INR 95,200 for securing third position in B.Tech.
• Awarded with the Employee of the Quarter and a Bonus in the First Quarter of 2020.</t>
  </si>
  <si>
    <t>Social Science,SPSS,AMOSS,MS Office,VosViewer</t>
  </si>
  <si>
    <t>B</t>
  </si>
  <si>
    <t>["https:\/\/doi.org\/10.1177\/23197145251324788"]</t>
  </si>
  <si>
    <t>NA</t>
  </si>
  <si>
    <t>18-Feb-26 02:18 PM</t>
  </si>
  <si>
    <t>1Y 0M</t>
  </si>
  <si>
    <t>Mercer</t>
  </si>
  <si>
    <t>Workday Consultant</t>
  </si>
  <si>
    <t>Gurugram</t>
  </si>
  <si>
    <t>Jul 2019</t>
  </si>
  <si>
    <t>Jul 2020</t>
  </si>
  <si>
    <t>Prasomee Sikdar</t>
  </si>
  <si>
    <t>prasomee.sikdar@gmail.com</t>
  </si>
  <si>
    <t>21-Feb-1991</t>
  </si>
  <si>
    <t>English,Hindi,Bengali</t>
  </si>
  <si>
    <t>Prabal Sikdar</t>
  </si>
  <si>
    <t>Tower-34, Flat-6G, Genexx Valley, D.H. Road, Joka, Kolkata 700104</t>
  </si>
  <si>
    <t>St. Teresa' Secondary School</t>
  </si>
  <si>
    <t>ICSE Kolkata</t>
  </si>
  <si>
    <t>English,HINDI,Physics,Chemistry,Biology,Computer Applications,HCG,Mathematics,EVE</t>
  </si>
  <si>
    <t>St. Thomas Girls' School</t>
  </si>
  <si>
    <t>ISC Kolkata</t>
  </si>
  <si>
    <t>English,Hindi,Mathematics,Physics,Chemistry,Biology,EVE</t>
  </si>
  <si>
    <t>West Bengal University of Technology</t>
  </si>
  <si>
    <t>St. Thomas College of Engineering and Technology</t>
  </si>
  <si>
    <t>Information Technology</t>
  </si>
  <si>
    <t>Symbiosis International University</t>
  </si>
  <si>
    <t>SCMHRD, Pune</t>
  </si>
  <si>
    <t>OB,HRM</t>
  </si>
  <si>
    <t>MBA (in HR)</t>
  </si>
  <si>
    <t>HR</t>
  </si>
  <si>
    <t>OB-HRM</t>
  </si>
  <si>
    <t xml:space="preserve">Institute of Rural Management Anand </t>
  </si>
  <si>
    <t>• My academic and professional journey is marked by consistent scholastic performance, research engagement, and institutional contribution. I received scholarships from Bharat Petroleum Corporation Limited for academic excellence, including recognition for scoring above 90% in Hindi. I have presented research at multiple national and international conferences and published work on social enterprises and the future of work. I currently serve as Assistant Professor (Senior Scale), contributing to curriculum leadership, quality assurance, and student development initiatives. My doctoral research in rural management further reflects my commitment to sustainable development, human-centric organizations, and meaningful academic impact and sustained contribution to society and education.</t>
  </si>
  <si>
    <t>MS office</t>
  </si>
  <si>
    <t>["","","","",""]</t>
  </si>
  <si>
    <t>HRM,OB,Business Ethics &amp; CSR,Managing Teams</t>
  </si>
  <si>
    <t>• 4/5</t>
  </si>
  <si>
    <t>Course Lead : Business Ethics &amp; CSR</t>
  </si>
  <si>
    <t>18-Feb-26 03:18 PM</t>
  </si>
  <si>
    <t>4Y 6M</t>
  </si>
  <si>
    <t>UPES</t>
  </si>
  <si>
    <t>Assistant Professor- Senior Scale</t>
  </si>
  <si>
    <t>Dehradun</t>
  </si>
  <si>
    <t>Jul 2024</t>
  </si>
  <si>
    <t>1Y 8M</t>
  </si>
  <si>
    <t>Techno India University</t>
  </si>
  <si>
    <t>Kolkata</t>
  </si>
  <si>
    <t>Sep 2022</t>
  </si>
  <si>
    <t>Jun 2024</t>
  </si>
  <si>
    <t>Aircel Limited</t>
  </si>
  <si>
    <t>Assistant Manager HR</t>
  </si>
  <si>
    <t>Chennai, Shillong</t>
  </si>
  <si>
    <t>Jun 2016</t>
  </si>
  <si>
    <t>Jul 2017</t>
  </si>
  <si>
    <t>1Y 1M</t>
  </si>
  <si>
    <t>Shubham Atmaram Narawade</t>
  </si>
  <si>
    <t>shubhamn2616@gmail.com</t>
  </si>
  <si>
    <t>12-Oct-1996</t>
  </si>
  <si>
    <t>Marathi,Hindi</t>
  </si>
  <si>
    <t>Atmaram Narawade</t>
  </si>
  <si>
    <t>Dnyanai Niwas, Near Dutta Mandir, Kadamwada, Navalakh Umbre, Mawal, Pune 410507</t>
  </si>
  <si>
    <t>Adarsh Vidya Mandir</t>
  </si>
  <si>
    <t>Maharashtra State Board of Secondary and Higher Secondary Education, Talegaon Dabhade/Maharashtra</t>
  </si>
  <si>
    <t>Science</t>
  </si>
  <si>
    <t>Indrayani Mahavidyalay</t>
  </si>
  <si>
    <t>Savitribai Phule Pune University</t>
  </si>
  <si>
    <t>Sir Parshurambhau College, Pune/Maharashtra</t>
  </si>
  <si>
    <t>Mathematics</t>
  </si>
  <si>
    <t>B.Sc.</t>
  </si>
  <si>
    <t>National Institute of Technology</t>
  </si>
  <si>
    <t>National Institute of Technology, Imphal/Manipur</t>
  </si>
  <si>
    <t>M.Sc.</t>
  </si>
  <si>
    <t>Birla Institute of Technology and Science</t>
  </si>
  <si>
    <t>Birla Institute of Technology and Science, Hyderabad Campus, Hyderabad/Telangana</t>
  </si>
  <si>
    <t>Cosmology and Relativity</t>
  </si>
  <si>
    <t>Birla Institute of Technology and Science, Hyderabad Campus</t>
  </si>
  <si>
    <t>• I have visited Hiroshima Univeristy as a Special Research Student during the period 04 January, 2024 to 29 February, 2024 through JASSO Fellowship.</t>
  </si>
  <si>
    <t>• I have qualified for national level competative examinations including, IIT-JAM 2017, CSIR-NET 2019 and GATE 2019.</t>
  </si>
  <si>
    <t>Latex, Mathematica,MS Office,Python</t>
  </si>
  <si>
    <t>["https:\/\/doi.org\/10.1016\/j.jheap.2025.01.013","https:\/\/doi.org\/10.1016\/j.dark.2025.102172","https:\/\/doi.org\/10.1093\/mnras\/staf1999","https:\/\/doi.org\/10.1016\/j.aop.2024.169913","https:\/\/doi.org\/10.1088\/1475-7516\/2024\/09\/011","https:\/\/doi.org\/10.1016\/j.dark.2024.101640","https:\/\/doi.org\/10.1016\/j.dark.2023.101282","https:\/\/doi.org\/10.1016\/j.dark.2024.101640","https:\/\/doi.org\/10.1016\/j.dark.2023.101358","https:\/\/doi.org\/10.1002\/andp.202200626"]</t>
  </si>
  <si>
    <t>Engineering Mathematics – II (SY B.Tech)</t>
  </si>
  <si>
    <t>• Average Course Feedback (last 6 semesters): 4.21 / 5</t>
  </si>
  <si>
    <t>Library Coordinator, Sports Coordinator and Staff-Club Coordinator</t>
  </si>
  <si>
    <t>• 1) M. A. Alwan, T. Inagaki, S. A. Narawade and B. Mishra, “Exploring the universal I − C relations for relativistic stars in f(Q) gravity,” Monthly Notices of the Royal Astronomical Society, vol. 544, (2025). doi: https://doi.org/10.1093/mnras/staf1999
• 2) M. A. Alwan,T. Inagaki, B. Mishra and S. A. Narawade, “Neutron star in covariant f(Q) gravity,” Journal of Cosmology and Astroparticle Physics, vol. 2024, (2024). doi: 10.1088/1475-7516/2024/09/011.
• 3) S. A. Narawade, M. Koussour and B. Mishra, “Constrained f(Q,T) gravity accelerating cosmological model and its dynamical system analysis,” Nuclear Physics B, vol. 992, (2023). doi: 10.1016/j.nuclphysb.2023.116233.
• 4)  S. A. Narawade, M. Koussour and B. Mishra, “Observational Constraints on Hybrid Scale Factor in f(Q,T) Gravity with Anisotropic Space-Time,” Annalen der Physik, vol. 535, (2023). doi: 10.1002/andp.202300161.</t>
  </si>
  <si>
    <t>18-Feb-26 03:35 PM</t>
  </si>
  <si>
    <t>0Y 4M</t>
  </si>
  <si>
    <t>SR University</t>
  </si>
  <si>
    <t>Warangal</t>
  </si>
  <si>
    <t>Oct 2025</t>
  </si>
  <si>
    <t>Dec 2025</t>
  </si>
  <si>
    <t>0Y 2M</t>
  </si>
  <si>
    <t>Vishwakarma University</t>
  </si>
  <si>
    <t>Kondhwa</t>
  </si>
  <si>
    <t>Jan 2026</t>
  </si>
  <si>
    <t>0Y 1M</t>
  </si>
  <si>
    <t>NUP-vacancy-001</t>
  </si>
  <si>
    <t>School of Construction</t>
  </si>
  <si>
    <t>Construction Technology &amp; Management</t>
  </si>
  <si>
    <t>Sathishraj M</t>
  </si>
  <si>
    <t>satcivilphd15@gmail.com</t>
  </si>
  <si>
    <t>15-Apr-1988</t>
  </si>
  <si>
    <t>Tamil,English</t>
  </si>
  <si>
    <t>Mani R</t>
  </si>
  <si>
    <t>Vishveshwarya Complex, Department of Civil Engineering, NIT Goa, Goa.
Ranipet, Tamil Nadu.</t>
  </si>
  <si>
    <t>Sri Ramakrishna BHEL Higher Secondary School</t>
  </si>
  <si>
    <t>Ranipet, Tamil Nadu</t>
  </si>
  <si>
    <t>Maths,Science,Social Science</t>
  </si>
  <si>
    <t xml:space="preserve">Mathematics,Physics,Chemistry,Biology </t>
  </si>
  <si>
    <t>Anna University Chennai</t>
  </si>
  <si>
    <t>St. Peter's Engineering College Chennai, Tamil Nadu</t>
  </si>
  <si>
    <t>Civil Engineering</t>
  </si>
  <si>
    <t>NIT Warangal</t>
  </si>
  <si>
    <t>Advanced Construction Materials, Project Management in Construction,Construction Economics, Human Resources Management in Construction</t>
  </si>
  <si>
    <t>Concrete Technology/Geopolymer Concrete</t>
  </si>
  <si>
    <t>IIT Guwahati</t>
  </si>
  <si>
    <t>• Received the Springer Publication Best Paper Award for research paper entitled “A study on compressive strength and corrosion behaviour of reinforcing steel in chloride contaminated fly ash based geopolymer concrete.” in the 10th Structural Engineering Convention held at Department of Civil Engineering, Council for Science and Industrial Research - Structural Engineering Research Centre (CSIR-SERC), Taramani, Chennai on 26th December, 2016.
• GATE Qualified - AIR : 1727</t>
  </si>
  <si>
    <t>MS Office,MS Project,Primavera</t>
  </si>
  <si>
    <t>["10.1061\/JMCEE7\/MTENG-20558 ","10.1002\/est2.70164","10.1016\/j.matpr.2020.04.216","http:\/\/14.139.176.44\/index.php\/JOSE\/article\/view\/690 ","10.1007\/978-3-030-26365-2_12","10.1007\/978-981-97-9885-8_23"]</t>
  </si>
  <si>
    <t>Concrete Technology and Construction Planning and Management</t>
  </si>
  <si>
    <t>• Over the last three semesters at National Institute of Technology Goa, my average course feedback has consistently reflected a high level of student satisfaction and academic effectiveness. The overall average feedback score across the three semesters has remained above 8.5 out of 10, indicating strong appreciation for course delivery, clarity of concepts, and engagement in the classroom. Students have particularly valued the structured presentation of topics, integration of research insights into teaching, and the inclusion of practical examples related to real-world civil engineering applications. In courses related to construction materials, durability of concrete, and sustainable infrastructure, I have emphasized conceptual understanding combined with analytical thinking, which has been positively acknowledged in feedback responses. Interactive sessions, problem-solving discussions, and continuous assessment strategies have further enhanced student participation and learning outcomes. Over the semesters, feedback trends show steady improvement, especially in areas such as course organization, responsiveness to student queries, and effective use of teaching aids. I have actively incorporated constructive suggestions from previous feedback cycles to refine lecture delivery and assessment methods. Overall, the consistently strong feedback reflects my commitment to maintaining high academic standards, fostering a student-centered learning environment, and continuously improving teaching effectiveness at NIT Goa.</t>
  </si>
  <si>
    <t>Faculty in Charge for CESCO, Major and Minor Project Coordinator for B.Tech Project</t>
  </si>
  <si>
    <t>18-Feb-26 05:37 PM</t>
  </si>
  <si>
    <t>NIT GOA</t>
  </si>
  <si>
    <t>Adhoc faculty</t>
  </si>
  <si>
    <t>GOA</t>
  </si>
  <si>
    <t>Oct 2024</t>
  </si>
  <si>
    <t>1Y 4M</t>
  </si>
  <si>
    <t>NIT Andhra Pradesh</t>
  </si>
  <si>
    <t>Tadepalligudem</t>
  </si>
  <si>
    <t>Jan 2023</t>
  </si>
  <si>
    <t>Jun 2023</t>
  </si>
  <si>
    <t>NUP-vacancy-034</t>
  </si>
  <si>
    <t>Associate Professor</t>
  </si>
  <si>
    <t>Financial Management &amp; Accounting</t>
  </si>
  <si>
    <t>Srikanth P</t>
  </si>
  <si>
    <t>psrikanth2011@gmail.com</t>
  </si>
  <si>
    <t>23-Apr-1971</t>
  </si>
  <si>
    <t>English, Tamil</t>
  </si>
  <si>
    <t>S Parthasarathy</t>
  </si>
  <si>
    <t>Tumkur Road</t>
  </si>
  <si>
    <t>Nightingale Matriculation School</t>
  </si>
  <si>
    <t>Matriculation, Chennai / TamilNadu</t>
  </si>
  <si>
    <t>Maths, science</t>
  </si>
  <si>
    <t>Karnataka sangha Higher secondary School</t>
  </si>
  <si>
    <t>TamilNadu State Board</t>
  </si>
  <si>
    <t>maths, physics</t>
  </si>
  <si>
    <t>Madras University</t>
  </si>
  <si>
    <t>Loyola College, Chennai</t>
  </si>
  <si>
    <t>Physics</t>
  </si>
  <si>
    <t>BSc</t>
  </si>
  <si>
    <t>Bharathidasan Institute of Management</t>
  </si>
  <si>
    <t>BIM, Trichy, TamilNadu</t>
  </si>
  <si>
    <t>Finance</t>
  </si>
  <si>
    <t>MBA</t>
  </si>
  <si>
    <t>Management, Finance</t>
  </si>
  <si>
    <t>Loyola Institute of Business Administration, Chennai</t>
  </si>
  <si>
    <t>Financial Accounting, Financial Management, investments, financial modelling, strategic Management,financial markets</t>
  </si>
  <si>
    <t>• 6 out of 5</t>
  </si>
  <si>
    <t>Academic Chairperson</t>
  </si>
  <si>
    <t>3Y 7M</t>
  </si>
  <si>
    <t>ISB&amp;M, Bangalore</t>
  </si>
  <si>
    <t>Professor</t>
  </si>
  <si>
    <t>Bangalore</t>
  </si>
  <si>
    <t>May 2022</t>
  </si>
  <si>
    <t>NUP-vacancy-043</t>
  </si>
  <si>
    <t>Transportation Management</t>
  </si>
  <si>
    <t>Dipali Lavkumar Patil</t>
  </si>
  <si>
    <t>er.patildipali@gmail.com</t>
  </si>
  <si>
    <t>01-Jun-1992</t>
  </si>
  <si>
    <t>Marathi,hindi</t>
  </si>
  <si>
    <t>Lavkumar</t>
  </si>
  <si>
    <t xml:space="preserve"> Pimple Nilakh, Aundh Camp, Pune 
</t>
  </si>
  <si>
    <t>Nav Krishna Valley School</t>
  </si>
  <si>
    <t>Maharashtra</t>
  </si>
  <si>
    <t>Science , Math</t>
  </si>
  <si>
    <t xml:space="preserve">Civil Engineering </t>
  </si>
  <si>
    <t>Walchand College of Engineering Sangli</t>
  </si>
  <si>
    <t>Shivaji University Kolhapur</t>
  </si>
  <si>
    <t xml:space="preserve">Dr. J. J. Magdum College of Engineering  </t>
  </si>
  <si>
    <t xml:space="preserve">Pune University </t>
  </si>
  <si>
    <t>ICOER PUne</t>
  </si>
  <si>
    <t xml:space="preserve">Construction Management </t>
  </si>
  <si>
    <t xml:space="preserve">Civil Engineering- Transportation Engineering </t>
  </si>
  <si>
    <t>COEP Technological University ,Pune</t>
  </si>
  <si>
    <t>• Best Technical Paper Award in the International Conference on Climate-resilient Construction and Building Materials (ICCRCBM 2023) organized by NITK, Surthkal, Karnataka.
• Best Technical Paper Award in the Second International Conference on Construction Materials and Structures (ICCMS 2022) organized by NITK, Calicut, Kerala.
• Selection of MTech Students Project for Late M.B Gharpury Prize for Innovative Project by Civil Engineering Students PG Level for the Year 2020-21
• Title of Project – COVID-19 Assessment of Economic and schedule delay impact in Indian construction Industry using a regression method</t>
  </si>
  <si>
    <t xml:space="preserve">Auto Cad, MS Office </t>
  </si>
  <si>
    <t>Operation Reserch , Engineering Mechnics, Construction Cost Dynamics,EM LAB</t>
  </si>
  <si>
    <t>• Operation Reserch - 2019-20, 20-21, 21-22- out of 25 /18
• Construction Cost Dynamics - 20-21, 21-22 - out of 25/ 19
• Engineering Mechanics - 2019-20, 20-21, 21-22- out of 25/ 19</t>
  </si>
  <si>
    <t>Conference , Workshop- Organizing Secretary</t>
  </si>
  <si>
    <t>18-Feb-26 06:33 PM</t>
  </si>
  <si>
    <t>6Y 11M</t>
  </si>
  <si>
    <t>College of Engineering Pune</t>
  </si>
  <si>
    <t>Adjunct Professor</t>
  </si>
  <si>
    <t xml:space="preserve">Pune </t>
  </si>
  <si>
    <t>Aug 2019</t>
  </si>
  <si>
    <t>3Y 10M</t>
  </si>
  <si>
    <t xml:space="preserve">AISSMS College of Engineering Pune </t>
  </si>
  <si>
    <t>Assitant Professor</t>
  </si>
  <si>
    <t>Jun 2017</t>
  </si>
  <si>
    <t>1Y 11M</t>
  </si>
  <si>
    <t xml:space="preserve">Aamby Valley Ltd </t>
  </si>
  <si>
    <t>Executive Engineer</t>
  </si>
  <si>
    <t xml:space="preserve">Lonavala Pune </t>
  </si>
  <si>
    <t>Jun 2013</t>
  </si>
  <si>
    <t>Jul 2014</t>
  </si>
  <si>
    <t>18-Feb-26 06:36 PM</t>
  </si>
  <si>
    <t>NUP-vacancy-006</t>
  </si>
  <si>
    <t>Sustainable Construction Management</t>
  </si>
  <si>
    <t>18-Feb-26 06:39 PM</t>
  </si>
  <si>
    <t>NUP-vacancy-003</t>
  </si>
  <si>
    <t>Construction Project Planning &amp; Scheduling</t>
  </si>
  <si>
    <t>NUP-vacancy-038</t>
  </si>
  <si>
    <t>Sanjeev Bhatnagar Sanjeev Bhatnagar</t>
  </si>
  <si>
    <t>sanjeevbhatnagar2016@gmail.com</t>
  </si>
  <si>
    <t>01-Jul-1962</t>
  </si>
  <si>
    <t>English,unjabi</t>
  </si>
  <si>
    <t>Late Mr.N.S. Bhatnagar</t>
  </si>
  <si>
    <t>1003,T-7,
Unitech Horizon, sector                           PI-2</t>
  </si>
  <si>
    <t>Govt Boys Senior Secondary school</t>
  </si>
  <si>
    <t>CBSE Delhi</t>
  </si>
  <si>
    <t>eng, hindi, science, social science</t>
  </si>
  <si>
    <t>Govt Boys senior secondary school</t>
  </si>
  <si>
    <t>CBSSE, DELHI</t>
  </si>
  <si>
    <t>COMMERCE</t>
  </si>
  <si>
    <t>PGDBM</t>
  </si>
  <si>
    <t>RAJENDRA PRASAD INSTITUTE OF MANAGMENT</t>
  </si>
  <si>
    <t>MANAGEMENT</t>
  </si>
  <si>
    <t xml:space="preserve">DELHI UNIVERSITY  </t>
  </si>
  <si>
    <t>MOTILAL NEHRU COLLEGE, DLEHI</t>
  </si>
  <si>
    <t>SIKKIM MANIPAL UNIVERSITY</t>
  </si>
  <si>
    <t>NEW DELHI</t>
  </si>
  <si>
    <t xml:space="preserve">HR </t>
  </si>
  <si>
    <t>HUMAN RESOURCE MANAGEMENT</t>
  </si>
  <si>
    <t>MADURAI UNIVERSITY</t>
  </si>
  <si>
    <t>EXTERNAL</t>
  </si>
  <si>
    <t>LABOUR LAWS AND ADMINISTRATIVE LAWS</t>
  </si>
  <si>
    <t>MS OFFICE</t>
  </si>
  <si>
    <t>Management, HR</t>
  </si>
  <si>
    <t>• 100 % satisfaction rate</t>
  </si>
  <si>
    <t>CEO, COO, DIRECTOR, HEAD OF OPERATIONS</t>
  </si>
  <si>
    <t xml:space="preserve">NIL </t>
  </si>
  <si>
    <t xml:space="preserve">SIX SIGMA, TQM </t>
  </si>
  <si>
    <t xml:space="preserve">Certified Psychometric Assessment from Mumbai, </t>
  </si>
  <si>
    <t>• Royal Haskoning:
• ·        Successfully led the winning of negotiations for revision of Fee Escalation for two Maritime projects (Project Staff Fee) which resulted in overall long-term benefit appx &gt;10 Million INR or US$ 200,000), the revision became “The Benchmark” for all similar projects of the company.
• ·        Implemented “One Haskoning” concept for India by mapping Indian offices to HR Model of UK, Netherlands.
• American Express –Awards and Rewards – (only few from the total list are mentioned below)
• ·        Certificate of Achievement” from successfully migrating Processes from USA to India.
• ·        Award for “Functional excellence for Process Improvements” after migrating the process from US.
• ·        “Chairman Award for Establishing &amp; Developing Balance Sheet Review Team” 1998.
• ·        “Chairman Award for Exposure Control &amp; Compliance in Japan &amp; Asia Pacific” in ‘2000.
• ·        “Special appreciation by Sr. VP &amp; Controller for enhancing the compliance of Co.’s New Policy.
• ·        AMEX Business Leader Award -T4G- “Transformation for Growth” for improving the Processes.
• ·        Service Delivery Leader Award for “Supporting Global Integrity Audit” during year 2001.
• American President Lines Ltd.-Awards and Rewards
• ·        Certificate of Achievement &amp; Silver Award in the year 1992 India Quality Council Program.
• ·        “Executive of the Year”- Outstanding contribution in displaying Process, Productivity Improvement &amp; trust in Co’s values.</t>
  </si>
  <si>
    <t>18-Feb-26 07:07 PM</t>
  </si>
  <si>
    <t>Aditya Laghate</t>
  </si>
  <si>
    <t>253aditya@gmail.com</t>
  </si>
  <si>
    <t>25-Mar-1995</t>
  </si>
  <si>
    <t>Mileen Laghate</t>
  </si>
  <si>
    <t>502, Coral palace, Bicholi hapsi, Indore, Madhya pradesh</t>
  </si>
  <si>
    <t>S.I.C.A. S.S. School</t>
  </si>
  <si>
    <t>C.B.S.E. Indore, Madhya Pradesh</t>
  </si>
  <si>
    <t>Physics,Chemistry</t>
  </si>
  <si>
    <t>R.G.P.V. Bhopal</t>
  </si>
  <si>
    <t>Medicaps Institute of Science and Technology,  Indore, Madhya Pradesh</t>
  </si>
  <si>
    <t xml:space="preserve">Maharashtra Institute of Technology,  Pune </t>
  </si>
  <si>
    <t>Structural Engineering, Earthquake Engineering</t>
  </si>
  <si>
    <t xml:space="preserve">Sardar Vallabhbhai National Institute of  Technology, Surat </t>
  </si>
  <si>
    <t>• Training in Stadd Pro software.</t>
  </si>
  <si>
    <t>• Won two Best Paper Awards at the International Conference on Recent Advances in Structural Engineering, RAISE 2024.
• Served as senior educator mentor at Rang Dey Zindagi, a non-profit organization focused on youth development and social initiatives (2012-2017).
• Completed the Photography Foundation Course, with an ‘A’ grade, at the Lifestyle Institute of Photography, Pune.</t>
  </si>
  <si>
    <t xml:space="preserve">Perform-3D, ETABS, SAP2000, STAAD Pro V8i </t>
  </si>
  <si>
    <t>["https:\/\/doi.org\/10.1007\/s10518-025-02357-w","https:\/\/doi.org\/10.1016\/j.istruc.2025.109024","https:\/\/doi.org\/10.1002\/suco.70180","https:\/\/doi.org\/10.1007\/s10518-025-02279-7","https:\/\/doi.org\/10.1016\/j.soildyn.2025.109930","https:\/\/doi.org\/10.1016\/j.istruc.2023.105662","https:\/\/doi.org\/10.1016\/j.istruc.2024.107885","https:\/\/doi.org\/10.1002\/suco.70050","https:\/\/doi.org\/10.1007\/s41062-025-02318-x"]</t>
  </si>
  <si>
    <t>Nonlinear analysis of frame buildings (including material nonlinearity)</t>
  </si>
  <si>
    <t>• Won two best paper awards at the International Conference on Recent Advances in Structural Engineering, RAISE 2024.</t>
  </si>
  <si>
    <t>18-Feb-26 07:39 PM</t>
  </si>
  <si>
    <t>6Y 8M</t>
  </si>
  <si>
    <t xml:space="preserve">Prestige institute of engineering management and research, Indore, Madhya Pradesh </t>
  </si>
  <si>
    <t>Indore</t>
  </si>
  <si>
    <t>Shri G.S. Institute of Technology &amp; Science, Indore, Madhya Pradesh</t>
  </si>
  <si>
    <t>Dec 2021</t>
  </si>
  <si>
    <t xml:space="preserve">Research Scholar </t>
  </si>
  <si>
    <t>Surat</t>
  </si>
  <si>
    <t>Jan 2022</t>
  </si>
  <si>
    <t>Mar 2026</t>
  </si>
  <si>
    <t>4Y 2M</t>
  </si>
  <si>
    <t xml:space="preserve">Narendra  Singh  Bohra </t>
  </si>
  <si>
    <t>nsbohra7@gmail.com</t>
  </si>
  <si>
    <t>07-Jul-1981</t>
  </si>
  <si>
    <t>Vijay Singh Bohra</t>
  </si>
  <si>
    <t xml:space="preserve">21/1 Sangam Vihar Near Balliwala Chowk GMS Road Dehradun Uttarakhand India </t>
  </si>
  <si>
    <t xml:space="preserve">Government Inter Collage Bankot </t>
  </si>
  <si>
    <t xml:space="preserve">Pithoragarh/Uttarakhand </t>
  </si>
  <si>
    <t>Hindi, English</t>
  </si>
  <si>
    <t>Physics, chemistry, Mathematics</t>
  </si>
  <si>
    <t xml:space="preserve">MJP Rohilkhnad University </t>
  </si>
  <si>
    <t>Bareilly Collage Bareilly /UP</t>
  </si>
  <si>
    <t>Commerce , Business</t>
  </si>
  <si>
    <t xml:space="preserve">B.Com </t>
  </si>
  <si>
    <t xml:space="preserve">UP Technical University </t>
  </si>
  <si>
    <t>Rakashpal Bahadur Management Institute Bareilly / UP</t>
  </si>
  <si>
    <t>Finance, Accounting,Project Management</t>
  </si>
  <si>
    <t xml:space="preserve">Kumaun University Nainital </t>
  </si>
  <si>
    <t>• NPTEL online Certification on “Behavioral and Personal Finance” from Indian Institute of Technology Kharagpur</t>
  </si>
  <si>
    <t>• Qualified UGC NET in Management in 2012
• Secure publications in Reputed journals
• Secure Projects Grants
• Asoccaite with reputed organizations like SEBI, NISM, CDSL, NSE and BSE as trainer/resource person fron 2016 onwards
• Efective execuations of academic administartions works like Head of Department, Professor In Charge for various programs and professor in charge for various affiliations and accreditations</t>
  </si>
  <si>
    <t xml:space="preserve">MS Office </t>
  </si>
  <si>
    <t>["https:\/\/doi.org\/10.1016\/j.digbus.2025.100113 ","https:\/\/doi.org\/10.12688\/f1000research.160297.1 ","https:\/\/doi.org\/10.12688\/f1000research.156635.2.","https:\/\/doi.org\/10.3389\/feduc.2024.1404946","https:\/\/doi.org\/10.17010\/ijf\/2023\/v17i5\/170161.","https:\/\/doi.org\/10.52783\/jier.v3i2.77"]</t>
  </si>
  <si>
    <t>• Sustainable Natural Springs: A Participatory Model for Sustainable Water Governance in Border Districts of Uttarakhand (Rs 6 Lakh Commission by Uttarakhand State council of Science and Technology</t>
  </si>
  <si>
    <t>• Dr. S. B. Joshi was awarded a Ph.D. in July 2019 for the study titled “An Efficient Model and Management of Adult Education Program” and has published three research articles along with one copyright.
• Dr. D. C. Pandey completed his Ph.D. in May 2023 with a thesis on “Analysis of Wealth Management Strategies Adopted by Salaried Class: A Case of Uttarakhand State” and has published two research articles.
• Dr. Aditi Mohan was awarded her Ph.D. in August 2025 with a thesis on “Empirical Study on the Impact of Financial Knowledge and Risk Tolerance on Women’s Intention to Invest in Mutual Funds” and has published two research articles.
• Col. Arvind Nain has submitted his doctoral thesis titled “Impact of Job Satisfaction and Perceived Stress Reduction on the Work Performance of Secondary School Teachers in the Plains of Uttarakhand” and has contributed two research articles and four conference papers.</t>
  </si>
  <si>
    <t>Financial Management , Venture Capital Financing</t>
  </si>
  <si>
    <t>• Average feedback of students between 88-92 % during last 15 years</t>
  </si>
  <si>
    <t xml:space="preserve">Professor in Charge BBA Program  </t>
  </si>
  <si>
    <t>02</t>
  </si>
  <si>
    <t>05</t>
  </si>
  <si>
    <t>01</t>
  </si>
  <si>
    <t>18-Feb-26 07:48 PM</t>
  </si>
  <si>
    <t>21Y 4M</t>
  </si>
  <si>
    <t xml:space="preserve">Graphic Era (Deemed to be University) Dehradun Uttarakhand </t>
  </si>
  <si>
    <t xml:space="preserve">Professor, Professor In Charge BBA Program </t>
  </si>
  <si>
    <t xml:space="preserve">Dehradun </t>
  </si>
  <si>
    <t>Apr 2010</t>
  </si>
  <si>
    <t>15Y 11M</t>
  </si>
  <si>
    <t xml:space="preserve">Hindustan Institute of Management and Computer Studies, Mathura (UP) </t>
  </si>
  <si>
    <t xml:space="preserve">Sr. lecturer </t>
  </si>
  <si>
    <t>Mathura</t>
  </si>
  <si>
    <t>Jul 2007</t>
  </si>
  <si>
    <t>Mar 2010</t>
  </si>
  <si>
    <t>2Y 8M</t>
  </si>
  <si>
    <t xml:space="preserve">Rakashpal Bahadur Management Institute, Bareilly (UP) </t>
  </si>
  <si>
    <t xml:space="preserve">Lecturer </t>
  </si>
  <si>
    <t xml:space="preserve">Bareilly </t>
  </si>
  <si>
    <t>Sep 2004</t>
  </si>
  <si>
    <t>Jun 2007</t>
  </si>
  <si>
    <t>2Y 9M</t>
  </si>
  <si>
    <t>Deepali Bhalchandra Patange</t>
  </si>
  <si>
    <t>dipaalipuekar@gmail.com</t>
  </si>
  <si>
    <t>16-Aug-1975</t>
  </si>
  <si>
    <t>English, Marathi</t>
  </si>
  <si>
    <t>Mr.Nilesh Pulekar</t>
  </si>
  <si>
    <t xml:space="preserve">C 19,502, Little Earth, Kolte Patil, Dehu Road, Pune </t>
  </si>
  <si>
    <t>Air India Modern School</t>
  </si>
  <si>
    <t xml:space="preserve">SSC Mumbai </t>
  </si>
  <si>
    <t>English, Hindi Marathi,Social Sciences</t>
  </si>
  <si>
    <t>HSC	Chetana College</t>
  </si>
  <si>
    <t>Mumbai Maharashtra</t>
  </si>
  <si>
    <t>Banking</t>
  </si>
  <si>
    <t>Diploma in Business Management</t>
  </si>
  <si>
    <t>Chetana Institute of Management</t>
  </si>
  <si>
    <t>Human Resources</t>
  </si>
  <si>
    <t xml:space="preserve">D G Ruparel College </t>
  </si>
  <si>
    <t>Accounts</t>
  </si>
  <si>
    <t>MHRDM</t>
  </si>
  <si>
    <t>MET Institute, Bandra Mumbai Maharashtra</t>
  </si>
  <si>
    <t>The Great Maratha Warrior Chhatrapati Shivaji Maharaj- A study on Transformational Leadership and Institution Building</t>
  </si>
  <si>
    <t>Ph.D, SNDT Women’s University</t>
  </si>
  <si>
    <t>• CEISM Simulation Programme
• Case Study Writing - IIM Ahemdabad</t>
  </si>
  <si>
    <t>• Selected for the Harvard Business Program on Maximising your Leadership Potential from Dec 14 to Dec 17, 2015
• Certified Career Development Facilitator
• 
• Awarded by Indian Quality Assurance Cell with ISTD on Quality Excellence in Leadership in 2021</t>
  </si>
  <si>
    <t>MS Office</t>
  </si>
  <si>
    <t>•	Employee Retention in Indian Retail Sector – Journal of Informatics Education &amp; Research (ABDC C)</t>
  </si>
  <si>
    <t>• 2 PhD Scholars have been assinged to me</t>
  </si>
  <si>
    <t xml:space="preserve">Leadership and Capacity Building </t>
  </si>
  <si>
    <t>• Above 3 as per University guidlines</t>
  </si>
  <si>
    <t>Head of the Department, Specialization Lead in Academic Rigour Team</t>
  </si>
  <si>
    <t>• ·       Excellence in Curriculum Design Award (2025)
• Quality Excellence in Leadership – ISTD &amp; IQAC (2021)</t>
  </si>
  <si>
    <t>• Master Class - Dr Guilio Toscani -Spain, UPF Barcelona School of Management, Massachusetts Institute of Technology he was also the conference speaker for Sri Balaji University
• MoU Signed with IEEF Poland
CAMPUS FRANCE EDUCATION FAIR</t>
  </si>
  <si>
    <t>18-Feb-26 08:22 PM</t>
  </si>
  <si>
    <t>Sri Balaji University</t>
  </si>
  <si>
    <t>Associate Professor Human Resources,</t>
  </si>
  <si>
    <t>Tathawade</t>
  </si>
  <si>
    <t>Dr. Murugappan V</t>
  </si>
  <si>
    <t>murugappan1996@gmail.com</t>
  </si>
  <si>
    <t>08-Apr-1996</t>
  </si>
  <si>
    <t>English, Tamil,Hindi</t>
  </si>
  <si>
    <t>VINAYAGAM A</t>
  </si>
  <si>
    <t>Puducherry</t>
  </si>
  <si>
    <t xml:space="preserve">Poncos Hss </t>
  </si>
  <si>
    <t>State Board,Puducherry</t>
  </si>
  <si>
    <t>Science, Maths,Social</t>
  </si>
  <si>
    <t>ADITYA VIDHYASHRAM RSS PORAIYUR</t>
  </si>
  <si>
    <t>State board, Puducherry</t>
  </si>
  <si>
    <t>Biology, Physics, Chemistry,Maths</t>
  </si>
  <si>
    <t>Pondicherry University</t>
  </si>
  <si>
    <t>Achariya College of Engineering and Technology, Puducherry</t>
  </si>
  <si>
    <t>Puducherry Technological University, Puducherry</t>
  </si>
  <si>
    <t>• Elite Certificate in NPTEL Principles of Construction Managemwnt, Sustainable and Life Cycle Analysis</t>
  </si>
  <si>
    <t>• Published 4 scopus indexed journal papers and presented more no of conferences.</t>
  </si>
  <si>
    <t>["Murugappan"," V."," &amp; Muthadhi"," A. (2022)."," \u201cStudies on the  influence of alginate as a natural polymer in mechanical and  long-lasting properties of concrete \u2013 A review\u201d"," Materials  Today: Proceedings"," 65"," 839\u2013845.  https:\/\/doi.org\/10.1016\/j.matpr.2022.03.424","Murugappan"," V."," &amp; Muthadhi."," A. (2024)."," \u201cInvestigating the  sway of marine brown seaweedgel as natural polymer in  properties of concrete\u201d"," Journal of Mines"," Metals and  Fuels.72(9): 1013-1023; 2024. DOI:  10.18311\/jmmf\/2024\/35978. ","Murugappan"," V."," &amp; Muthadhi"," (2025)."," \u201cPredictive Analysis  and Optimization of Compressive Strength in Concrete using  Seaweed Gel as an Additive: A comparative Study of RSM","  ANN"," and Python-Based Modeling\u201d"," Springer book series","  Lecture Notes in Civil Engineering"]</t>
  </si>
  <si>
    <t>• Project entitled “Investigating the properties of concrete With marine algae as natural polymer” Financial support provided by The Institution of Engineers (India) for carrying out R &amp; D Grant-in-Aid-scheme in the year 2022.</t>
  </si>
  <si>
    <t>• 6</t>
  </si>
  <si>
    <t>Anti-Ragging Incharge, Professional Bodies,NSS, Department Admission   Website In-charge  Anti Ragging In-charge   Concrete Lab In-charge  Class teacher, Mentor  Extra Curricular   Safety Measures   NBA – Criteria In-char</t>
  </si>
  <si>
    <t>• Excellence in Teaching</t>
  </si>
  <si>
    <t>18-Feb-26 08:51 PM</t>
  </si>
  <si>
    <t>SMVEC</t>
  </si>
  <si>
    <t>Aug 2023</t>
  </si>
  <si>
    <t>NUP-vacancy-016</t>
  </si>
  <si>
    <t>Karthiga  Shenbagam  Natarajan</t>
  </si>
  <si>
    <t>karthis47@gmail.com</t>
  </si>
  <si>
    <t>13-Sep-1985</t>
  </si>
  <si>
    <t>English</t>
  </si>
  <si>
    <t>Natarajan M K</t>
  </si>
  <si>
    <t xml:space="preserve">D.No106/5-5 Kodiveri Main Road, Sathyamangalam , Erode District </t>
  </si>
  <si>
    <t>Holy Cross Anglo Indian Girls Higher Secondary School</t>
  </si>
  <si>
    <t>Tuticorin</t>
  </si>
  <si>
    <t xml:space="preserve">English, Maths </t>
  </si>
  <si>
    <t>Maths Computer Science</t>
  </si>
  <si>
    <t>Dr Sivandhi Aditanar Coleleg of Engineering</t>
  </si>
  <si>
    <t>Tiruchendur</t>
  </si>
  <si>
    <t xml:space="preserve">Bannari Amman Institute of Technology </t>
  </si>
  <si>
    <t xml:space="preserve">Sathyamangalam </t>
  </si>
  <si>
    <t>ME in Structural Engineering</t>
  </si>
  <si>
    <t>Civil and Structural Engineering</t>
  </si>
  <si>
    <t>• Optimal Design of RCC Structures</t>
  </si>
  <si>
    <t>• NSS Award</t>
  </si>
  <si>
    <t>Autocad, Sketch up, Revit Architecture, Staadpro V8i,ETABS, ANSYS Civil FEM, ANSYS, Abaqus,MAtlab, python, MS Project</t>
  </si>
  <si>
    <t>["https:\/\/link.springer.com\/article\/10.1007\/s11356-022-22360-x","https:\/\/link.springer.com\/article\/10.1007\/s41062-023-01239-x","https:\/\/link.springer.com\/article\/10.1007\/s11356-023-29099-z","https:\/\/link.springer.com\/article\/10.1007\/s41062-023-01103-y","https:\/\/link.springer.com\/article\/10.1007\/s11356-022-22780-9","https:\/\/link.springer.com\/article\/10.1007\/s11356-022-18905-9","https:\/\/doi.org\/10.30955\/gnj.07907"]</t>
  </si>
  <si>
    <t>• At present Guiding a scholar, completed her profssional regiatration, oneSCI paper published and wiating for teh nest paper. In teh process o submitting her Synopsis after teh second paper gets published.</t>
  </si>
  <si>
    <t>Structuiral Analysis 1 &amp; 2, Design of RCC Elements</t>
  </si>
  <si>
    <t>• 5 out of 5</t>
  </si>
  <si>
    <t>Head of eth Department, BoS incharge, time table incharge, CADD lab incharge</t>
  </si>
  <si>
    <t>-</t>
  </si>
  <si>
    <t>18-Feb-26 09:02 PM</t>
  </si>
  <si>
    <t>16Y 8M</t>
  </si>
  <si>
    <t>Sathyamangalam</t>
  </si>
  <si>
    <t>Jun 2011</t>
  </si>
  <si>
    <t>14Y 9M</t>
  </si>
  <si>
    <t xml:space="preserve">Infant Jesus College of Engineering and Technology </t>
  </si>
  <si>
    <t>Regular</t>
  </si>
  <si>
    <t>Jun 2009</t>
  </si>
  <si>
    <t>May 2011</t>
  </si>
  <si>
    <t>NUP-vacancy-035</t>
  </si>
  <si>
    <t>Kalyani Singh</t>
  </si>
  <si>
    <t>kalyanisingh0085@gmail.com</t>
  </si>
  <si>
    <t>19-May-1998</t>
  </si>
  <si>
    <t>Hindi</t>
  </si>
  <si>
    <t>Krishna Kumar Singh</t>
  </si>
  <si>
    <t>Flat 110-B,The Groves, Blue Ridge Phase 1,Rajiv Gandhi Infotech Park, Hinjewadi, Pune,411057</t>
  </si>
  <si>
    <t>Ursuline Convent Girls' High School, Ranchi</t>
  </si>
  <si>
    <t>Ranchi/Jharkhand</t>
  </si>
  <si>
    <t>English, Hindi, Science, Mathematics,Social Science,IT</t>
  </si>
  <si>
    <t>Surendranath Centenary School, Ranchi</t>
  </si>
  <si>
    <t>Accountancy,Business Studies,Economics,Mathematics</t>
  </si>
  <si>
    <t>Ranchi University</t>
  </si>
  <si>
    <t>Cost Accounting, Management Accounting, Taxation Laws,Business statistics and Elementary Maths</t>
  </si>
  <si>
    <t>B.Com</t>
  </si>
  <si>
    <t>Marwari College Ranchi</t>
  </si>
  <si>
    <t>Financial Management, Economics</t>
  </si>
  <si>
    <t>M.Com</t>
  </si>
  <si>
    <t>• I have passed the UGC NET (University Grants Commission- National Eligibility Test) provided by the National Testing Agency on behalf of the University Grants Commission. UGC NET is a national level test which qualifies individuals to work as an Assist</t>
  </si>
  <si>
    <t>MS Office,MS Excel,MS Powerpoint</t>
  </si>
  <si>
    <t>["Journal of Marketing &amp; Social Research   ISSN (Online): 3008-0711   Volume: 02 | Issue 08 | | 2025   Journal homepage: https:\/\/jmsr-online.com\/ "]</t>
  </si>
  <si>
    <t>• Over the past six semesters at Sri Balaji University, I have taught Financial Management, Cost Accounting, Business Economics, Organizational Behaviour, Principles of Management, and Decision Making &amp; Risk Management.
• Key Feedback Highlights:
• i) Strong conceptual clarity and structured delivery of topics
• ii)Effective explanation of numerical problems in Financial Management and Cost Accounting
• iii)Use of practical examples and case-based discussions
• iv)Interactive classroom approach encouraging participation
• v)Timely completion of syllabus and supportive mentoring
• Students have particularly appreciated the balance between theoretical understanding and practical application, especially in finance-related subjects involving problem-solving and analytical thinking.
• The consistent positive feedback reflects my commitment to quality teaching, student engagement, and continuous academic improvement.</t>
  </si>
  <si>
    <t>Field Project Coordinator, Mentor-Mentee Coordinator, Coordinator for MDP, Class Incharge</t>
  </si>
  <si>
    <t>3Y 8M</t>
  </si>
  <si>
    <t>Sri Balaji University,Pune</t>
  </si>
  <si>
    <t>Pune</t>
  </si>
  <si>
    <t xml:space="preserve">Dr.D.Y.Patil Institute of Management and Entrepreneur Development </t>
  </si>
  <si>
    <t>May 2024</t>
  </si>
  <si>
    <t>Tirupati Land and Building Construction</t>
  </si>
  <si>
    <t>Accounts Manager</t>
  </si>
  <si>
    <t>Jun 2022</t>
  </si>
  <si>
    <t>May 2023</t>
  </si>
  <si>
    <t>NUP-vacancy-039</t>
  </si>
  <si>
    <t>Informational Technology</t>
  </si>
  <si>
    <t>Subinoy Banerjee</t>
  </si>
  <si>
    <t>subinoybanerjee@gmail.com</t>
  </si>
  <si>
    <t>01-Apr-1980</t>
  </si>
  <si>
    <t>English, Hindi</t>
  </si>
  <si>
    <t>Late Salil Banerjee</t>
  </si>
  <si>
    <t>Mangolic-4F, 23 Ghosh Para Lane, Baranagar, Kolkata, West Bengal-700036</t>
  </si>
  <si>
    <t>Durgapur AVB High School</t>
  </si>
  <si>
    <t>West Bengal Board of Secondary Education</t>
  </si>
  <si>
    <t xml:space="preserve"> ENG, BENG, HIST, GEO,PhSc ,Lsc</t>
  </si>
  <si>
    <t>Bidhan Chandra Institution</t>
  </si>
  <si>
    <t>West Bengal Council of Higher Secondary Education</t>
  </si>
  <si>
    <t>PHYS, CHEM, MATH, BIOS</t>
  </si>
  <si>
    <t>University of Burdwan</t>
  </si>
  <si>
    <t>Asansol Engineering College, West Bengal</t>
  </si>
  <si>
    <t>Electrical Engineering</t>
  </si>
  <si>
    <t>B.E in Electrical Engineering</t>
  </si>
  <si>
    <t>IIT Kharagpur</t>
  </si>
  <si>
    <t>Vinod Gupta School of Management</t>
  </si>
  <si>
    <t>Information System Management</t>
  </si>
  <si>
    <t>MBA(Executive)</t>
  </si>
  <si>
    <t>Information Systems and Business Analytics (Thesis Submited)</t>
  </si>
  <si>
    <t>Vinod Gupta School of Management, IIT Kharagpur</t>
  </si>
  <si>
    <t>• Data Science fundamentals (IBM)
• Blockchain for managers (IBM)</t>
  </si>
  <si>
    <t>• Employee Excellence Award (IBM)</t>
  </si>
  <si>
    <t>MS Office, ERP-SAP, Python, PLSEM</t>
  </si>
  <si>
    <t>• N/A</t>
  </si>
  <si>
    <t>18-Feb-26 09:51 PM</t>
  </si>
  <si>
    <t>13Y 9M</t>
  </si>
  <si>
    <t>IBM India Pvt Ltd</t>
  </si>
  <si>
    <t>Technical Lead-SAP</t>
  </si>
  <si>
    <t>Kolkata, India</t>
  </si>
  <si>
    <t>May 2010</t>
  </si>
  <si>
    <t>9Y 2M</t>
  </si>
  <si>
    <t>Keventer Agro Limited</t>
  </si>
  <si>
    <t>SAP Developer</t>
  </si>
  <si>
    <t>Kolkata, West Bengal</t>
  </si>
  <si>
    <t>Sep 2008</t>
  </si>
  <si>
    <t>1Y 7M</t>
  </si>
  <si>
    <t>Ranbaxy Fine Chemicals Limited</t>
  </si>
  <si>
    <t>System Engineer</t>
  </si>
  <si>
    <t>North East India</t>
  </si>
  <si>
    <t>Aug 2005</t>
  </si>
  <si>
    <t>2Y 11M</t>
  </si>
  <si>
    <t>Akhilesh Prasad</t>
  </si>
  <si>
    <t>akhpad@gmail.com</t>
  </si>
  <si>
    <t>01-Mar-1977</t>
  </si>
  <si>
    <t>Ramji Prasad</t>
  </si>
  <si>
    <t>A-702, IRIS, Magarpatta City, Hadapsar, Pune 411013</t>
  </si>
  <si>
    <t>High School Chandaura</t>
  </si>
  <si>
    <t>BSEB Patna</t>
  </si>
  <si>
    <t>Eng,Hin,Social,San</t>
  </si>
  <si>
    <t>K S T College Shalempur, Bihar Sharif</t>
  </si>
  <si>
    <t>BIEC Patna</t>
  </si>
  <si>
    <t>Science,math,English</t>
  </si>
  <si>
    <t>Agricultural and Food Engg</t>
  </si>
  <si>
    <t>B Tech</t>
  </si>
  <si>
    <t>AgFE</t>
  </si>
  <si>
    <t>EDHEC Business School</t>
  </si>
  <si>
    <t>Nice, France</t>
  </si>
  <si>
    <t>GARP</t>
  </si>
  <si>
    <t>S P Jain School of Global Management</t>
  </si>
  <si>
    <t>• CQF Certificate in Quantitative Finance, Fitch Learning, UKFRM Parts I &amp; II, GARP, USACFA Levels I &amp; II Passed, CFA Institute, USAERM Level I, Institute of Risk Management, UKMSc Financial Engineering, WorldQuant Univers</t>
  </si>
  <si>
    <t>• 2001 Proficiency Award for B.Tech. Thesis (AgFE), IIT Kharagpur2000 First prize, Software Competition, Agricultural Engineering Society, IIT Kharagpur2014 GMAT Score: 680 out of 8001997 All India Rank 1860 in IIT-JEE</t>
  </si>
  <si>
    <t>Python,SQL,C/C++,Data Structure &amp; Algorithms</t>
  </si>
  <si>
    <t>["https:\/\/doi.org\/10.1108\/MF-02-2024-0137","https:\/\/doi.org\/10.1016\/j.iimb.2023.05.002","https:\/\/doi.org\/10.3390\/jrfm15120552","https:\/\/doi.org\/10.3390\/jrfm15030126","https:\/\/doi.org\/10.3390\/risks10120223","https:\/\/doi.org\/10.1177\/02560909211059992"]</t>
  </si>
  <si>
    <t>Fixed-Income, Corporate Finance, Portfolio Management, Derivatives</t>
  </si>
  <si>
    <t>• 8 to 10</t>
  </si>
  <si>
    <t>Area chair of Quantitative Finance</t>
  </si>
  <si>
    <t>• Multiple research rewards</t>
  </si>
  <si>
    <t>18-Feb-26 10:03 PM</t>
  </si>
  <si>
    <t>3Y 5M</t>
  </si>
  <si>
    <t>Jagsom</t>
  </si>
  <si>
    <t>Feb 2024</t>
  </si>
  <si>
    <t>Sep 2025</t>
  </si>
  <si>
    <t>Krea University</t>
  </si>
  <si>
    <t>Sri City</t>
  </si>
  <si>
    <t>Nov 2022</t>
  </si>
  <si>
    <t>Jan 2024</t>
  </si>
  <si>
    <t>1Y 2M</t>
  </si>
  <si>
    <t>Apr 2022</t>
  </si>
  <si>
    <t>0Y 7M</t>
  </si>
  <si>
    <t>Paresh Govind Mirgal</t>
  </si>
  <si>
    <t>mirgalparesh11@gmail.com</t>
  </si>
  <si>
    <t>21-Mar-1991</t>
  </si>
  <si>
    <t>Marathi,Hindi,English,Polish</t>
  </si>
  <si>
    <t>Govind Mirgal</t>
  </si>
  <si>
    <t>Shri Sadguru Krupa, Kherdi Ashok nagar, Chiplun, Ratnagiri, Maharashtra</t>
  </si>
  <si>
    <t>New English School Sati Chiplun</t>
  </si>
  <si>
    <t>Maharashtra State Board of Secondary and Higher Secondary Education, Pune, Maharashtra</t>
  </si>
  <si>
    <t>Science,Maths</t>
  </si>
  <si>
    <t>D B J College Chiplun</t>
  </si>
  <si>
    <t>Physics,Chemistry,Maths</t>
  </si>
  <si>
    <t>Shivaji University Kolhapur, Maharashtra</t>
  </si>
  <si>
    <t>Walchand College of Engineering Sangli, Maharashtra</t>
  </si>
  <si>
    <t>Reinforced Concrete Structures,Steel Structures,Fluid Mechanics,Surveying,Structural Analysis</t>
  </si>
  <si>
    <t>Finite element methods,Structural analysis,Plates and shells,Theory of elasticity</t>
  </si>
  <si>
    <t>Structural Health Monitoring and Retrofitting of Concrete Structures</t>
  </si>
  <si>
    <t>Indian Institute of Technology Bombay Mumbai</t>
  </si>
  <si>
    <t>• ‘Structural Health Monitoring (SHM) and Non-Destructive Testing (NDT) for Composite Structures’,
• HISTRATE Training School (Patras,</t>
  </si>
  <si>
    <t>• ISNT-IXAR Best Paper Award in R&amp;D Category for the technical paper: Mirgal, P. and Banerjee, S. “Acoustic Emission source modelling and classification in reinforced concrete beams”, JNDE, ISNT, 18 (21), pp. 15-20, presented at the NDE-2022 Conference on November 21, 2022, Gandhinagar, Gujrat, India.</t>
  </si>
  <si>
    <t xml:space="preserve"> COMSOL,MATLAB,STAADPRO,AUTOCAD,ANSYS,PYTHON(basic),ABAQUS,ETABS</t>
  </si>
  <si>
    <t>["https:\/\/doi.org\/10.1016\/j.compositesb.2018.09.071","https:\/\/doi.org\/10.1016\/j.ultras.2020.106211","https:\/\/doi.org\/10.1061\/(ASCE)MT.1943-5533.0004673","https:\/\/doi.org\/10.1016\/j.compstruct.2022.115619","https:\/\/doi.org\/10.1061\/PPSCFX.SCENG-1256"]</t>
  </si>
  <si>
    <t xml:space="preserve">Structural Analysis,Reinforced Concrete Design,Research Methodolgy,Autocad, Applied Mechanics (Lab) </t>
  </si>
  <si>
    <t>• Formal student feedback records for the period of service (August 2023 to June 2024) at Amrita Vishwa Vidyapeetham are currently being obtained from the institution.</t>
  </si>
  <si>
    <t>Delivered a webinar on "SHM of additively manufactured/3D Printed Structures" during the Faculty Development Program (FDP) on "Recent Research Trends in Civil Engineering: Towards a Sustainable Future" at School of Civil and Environmental Sciences, JSPM U</t>
  </si>
  <si>
    <t>None</t>
  </si>
  <si>
    <t>Attended HISTRATE Training School: Structural Health Monitoring and Non-Destructive Testing for Composite Structures at University of Patras in Patras, Greece on 8th - 10th April, 2025</t>
  </si>
  <si>
    <t>Delivered a webinar on Engineering the Future: NDE, SHM, NDT 4.0, and IoT in Civil Infrastructure Assessment and Research in Nov 2023.</t>
  </si>
  <si>
    <t>• Currently collaborating as a Research Specialist (Postdoc) with the Institute of Fluid Flow Machinery (IMP PAN), Gdansk, Poland, under the supervision of Prof. Pawel Malinowski, on the HADES project (Health Monitoring of Additively Manufactured Structures, Grant No. 2019/35/B/ST8/00691), funded by the National Science Centre, Poland. This collaboration involves structural health monitoring of PLA-based 3D printed structures using Scanning Laser Doppler Vibrometry and Electromechanical Impedance techniques. Additionally, I am an active member of the HISTRATE COST Action (CA21155), a European research network on structural health monitoring and non-destructive testing of composite structures, involving partners from Spain, Greece, the United Kingdom, and Poland. Within this network, I attended the HISTRATE Training School at the University of Patras, Greece (April 2025) and presented research at the ICEAF conference in Kalamata, Greece (June 2025) and at the HISTRATE conference in San Sebastian, Spain (June 2025). I have also co-authored publications with international researchers from IMP PAN and the Institute of Fluid Flow Machinery, Poland.</t>
  </si>
  <si>
    <t>18-Feb-26 10:12 PM</t>
  </si>
  <si>
    <t>Institute of fluid-flow Machinery Polish Academy of Science, Gdansk, Poland</t>
  </si>
  <si>
    <t>Research Specialist</t>
  </si>
  <si>
    <t>Gdansk, Poland</t>
  </si>
  <si>
    <t>Nov 2025</t>
  </si>
  <si>
    <t>1Y 3M</t>
  </si>
  <si>
    <t>Amrita Vishwa Vidyapeetham Coimbatore</t>
  </si>
  <si>
    <t>Coimbatore Tamil Nadu</t>
  </si>
  <si>
    <t>0Y 10M</t>
  </si>
  <si>
    <t>Indian Institute of Technology Bombay</t>
  </si>
  <si>
    <t>Postdoctoral Fellow</t>
  </si>
  <si>
    <t>Apr 2023</t>
  </si>
  <si>
    <t>0Y 3M</t>
  </si>
  <si>
    <t>Research Associate</t>
  </si>
  <si>
    <t>Dec 2022</t>
  </si>
  <si>
    <t>Senior Research Fellow</t>
  </si>
  <si>
    <t>Dec 2016</t>
  </si>
  <si>
    <t>Sugeerthi   M S</t>
  </si>
  <si>
    <t>sugeerthims@gmail.com</t>
  </si>
  <si>
    <t>16-Feb-1990</t>
  </si>
  <si>
    <t>Separated</t>
  </si>
  <si>
    <t>English. Tamil</t>
  </si>
  <si>
    <t>Ashok</t>
  </si>
  <si>
    <t>4/119, Vignesh Nagar, Muthukalipatti, Rasipuram - 637401</t>
  </si>
  <si>
    <t>Kurinji Matriculation School</t>
  </si>
  <si>
    <t>Tamil Nadu</t>
  </si>
  <si>
    <t xml:space="preserve"> Maths, Physics, Chemistry,Botany</t>
  </si>
  <si>
    <t>Kurinji Higher Secondary School</t>
  </si>
  <si>
    <t>Computer, Maths</t>
  </si>
  <si>
    <t>Bannari Amman Institute of Technology</t>
  </si>
  <si>
    <t>SRM University</t>
  </si>
  <si>
    <t>SRM University, Chennai, Tamil Nadu</t>
  </si>
  <si>
    <t>Construction Engineering and Management</t>
  </si>
  <si>
    <t>Digital Twin for Facility Management of Road Infrastructure</t>
  </si>
  <si>
    <t>VIT</t>
  </si>
  <si>
    <t>• I have cerifications on Valuation Engineering, and have attended workshops related to Digital Twin for about a week twice (one in 2024 and the other in 2026)</t>
  </si>
  <si>
    <t>• Have two conference papers. One in ISCAR held at France in 2024 and other in ICCMS held at IIT, Tirupati in 2025</t>
  </si>
  <si>
    <t>MS office, Revit,Navisworks</t>
  </si>
  <si>
    <t xml:space="preserve">BIM </t>
  </si>
  <si>
    <t>• Effective outcome as it's both practical and theoretical.</t>
  </si>
  <si>
    <t>18-Feb-26 10:41 PM</t>
  </si>
  <si>
    <t>6Y 10M</t>
  </si>
  <si>
    <t>Assistant Professor(Junior)</t>
  </si>
  <si>
    <t>Vellore</t>
  </si>
  <si>
    <t>Jul 2025</t>
  </si>
  <si>
    <t>MNM Jain Engineering College</t>
  </si>
  <si>
    <t>Feb 2019</t>
  </si>
  <si>
    <t>Jul 2023</t>
  </si>
  <si>
    <t>4Y 5M</t>
  </si>
  <si>
    <t>Mahendra College of Engineering</t>
  </si>
  <si>
    <t>Salem</t>
  </si>
  <si>
    <t>Aug 2017</t>
  </si>
  <si>
    <t>May 2018</t>
  </si>
  <si>
    <t>0Y 8M</t>
  </si>
  <si>
    <t>RMK Engineering College</t>
  </si>
  <si>
    <t>Thiruvallur</t>
  </si>
  <si>
    <t>Jul 2013</t>
  </si>
  <si>
    <t>Assistant Professor Junior On Contract</t>
  </si>
  <si>
    <t>Aug 2024</t>
  </si>
  <si>
    <t>Aug 2025</t>
  </si>
  <si>
    <t>Mayuri Bhandari</t>
  </si>
  <si>
    <t>mayuri.bhandari90@gmail.com</t>
  </si>
  <si>
    <t>10-Feb-1990</t>
  </si>
  <si>
    <t>English, Marathi,Hindi</t>
  </si>
  <si>
    <t>Devendra Bhandari</t>
  </si>
  <si>
    <t>Pune, Maharashtra</t>
  </si>
  <si>
    <t>MKV Kada, Taluka. Ashti, District Beed</t>
  </si>
  <si>
    <t>PM Munot Junior college, Kada, Taluka. Ashti, District Beed</t>
  </si>
  <si>
    <t>New Arts, commerce and arts college, Ahmednagar</t>
  </si>
  <si>
    <t>Computer Science</t>
  </si>
  <si>
    <t>B.Sc</t>
  </si>
  <si>
    <t>Ahmednagar College, Ahmednagar</t>
  </si>
  <si>
    <t>M.Sc</t>
  </si>
  <si>
    <t>• Coursera certificates:AI for everyone
• Explainable AI</t>
  </si>
  <si>
    <t>• College level Top rank in M.Sc Computer Science</t>
  </si>
  <si>
    <t>Artificial Inteligence, MAchine Learning, Python</t>
  </si>
  <si>
    <t>["https:\/\/link.springer.com\/chapter\/10.1007\/978-981-99-3878-0_21"]</t>
  </si>
  <si>
    <t>Python Programming</t>
  </si>
  <si>
    <t>• 9</t>
  </si>
  <si>
    <t>Head of Techno Tuner Club in current institution</t>
  </si>
  <si>
    <t>18-Feb-26 10:50 PM</t>
  </si>
  <si>
    <t>7Y 8M</t>
  </si>
  <si>
    <t>Absolute Web</t>
  </si>
  <si>
    <t>Software Developer</t>
  </si>
  <si>
    <t>Ahilyanagar</t>
  </si>
  <si>
    <t>May 2012</t>
  </si>
  <si>
    <t>Apr 2015</t>
  </si>
  <si>
    <t>Nowrosjee wadia college</t>
  </si>
  <si>
    <t>Jul 2015</t>
  </si>
  <si>
    <t>Feb 2017</t>
  </si>
  <si>
    <t>1Y 6M</t>
  </si>
  <si>
    <t>Sep 2019</t>
  </si>
  <si>
    <t>Sri Balaji University Pune</t>
  </si>
  <si>
    <t>Nov 2023</t>
  </si>
  <si>
    <t>2Y 3M</t>
  </si>
  <si>
    <t>Amandeep  Arora</t>
  </si>
  <si>
    <t>amandeep.rr@gmail.com</t>
  </si>
  <si>
    <t>08-Jul-1988</t>
  </si>
  <si>
    <t>English, hindi</t>
  </si>
  <si>
    <t>Amar Arora</t>
  </si>
  <si>
    <t>H 1607, R 16 life Republic Punawale pune</t>
  </si>
  <si>
    <t>KUV</t>
  </si>
  <si>
    <t>Up kanpur</t>
  </si>
  <si>
    <t>Science eng maths</t>
  </si>
  <si>
    <t>PCB</t>
  </si>
  <si>
    <t>PGDM</t>
  </si>
  <si>
    <t>VSICS</t>
  </si>
  <si>
    <t>HRM</t>
  </si>
  <si>
    <t>Csjm</t>
  </si>
  <si>
    <t>VSICS KANPUR</t>
  </si>
  <si>
    <t>Computers</t>
  </si>
  <si>
    <t>BCA</t>
  </si>
  <si>
    <t>MDU</t>
  </si>
  <si>
    <t>CBS</t>
  </si>
  <si>
    <t>Human resouce, marketing, communication , consumer behavior</t>
  </si>
  <si>
    <t>HR and marketing</t>
  </si>
  <si>
    <t>NIIT</t>
  </si>
  <si>
    <t>• Best faculty in management award in 2019 by dr VSICS kanpur</t>
  </si>
  <si>
    <t>Ms office,Visual basic</t>
  </si>
  <si>
    <t>Personality grooming</t>
  </si>
  <si>
    <t>• I have been in top faculty for management in HR</t>
  </si>
  <si>
    <t>Academic head</t>
  </si>
  <si>
    <t>• Best faculty in management
• Women achiever in academics</t>
  </si>
  <si>
    <t>18-Feb-26 11:13 PM</t>
  </si>
  <si>
    <t>Bhartiya vidyapeeth</t>
  </si>
  <si>
    <t xml:space="preserve">Asst professor </t>
  </si>
  <si>
    <t>NUP-vacancy-014</t>
  </si>
  <si>
    <t>A  N Shankar</t>
  </si>
  <si>
    <t>shankarkarnad@gmail.com</t>
  </si>
  <si>
    <t>22-Aug-1980</t>
  </si>
  <si>
    <t xml:space="preserve">Hindi, English </t>
  </si>
  <si>
    <t>A V Nagendran</t>
  </si>
  <si>
    <t>No.3 MIG Gokulam 3rd Stage
Contour Road, Mysore-2</t>
  </si>
  <si>
    <t>K V I T B P Seemadwar</t>
  </si>
  <si>
    <t>Dehradun/ Uttarakhand</t>
  </si>
  <si>
    <t>General Subjects</t>
  </si>
  <si>
    <t>Govt. Multi Higher Secondary School No.1</t>
  </si>
  <si>
    <t>Shivpuri/ M.P</t>
  </si>
  <si>
    <t>PCM</t>
  </si>
  <si>
    <t>VTU Belgaum</t>
  </si>
  <si>
    <t>JSS Science and Technological University/formerly SJCE College of Engineering/ Karnataka</t>
  </si>
  <si>
    <t>MCE/Hassan</t>
  </si>
  <si>
    <t xml:space="preserve">Computer Aided Design of Structures </t>
  </si>
  <si>
    <t>Cement Nanocomposites</t>
  </si>
  <si>
    <t>University of Petroleum &amp; Energy Studies D.Dun</t>
  </si>
  <si>
    <t>• Got Dedicated &amp; Committed teacher award given by UPES, D.Dun
• Got Skikshak Samman award given by Maya Devi University D.Dun
• Letter of appreciation by Dean R &amp; D UPES for promoting R&amp;D activities in department.</t>
  </si>
  <si>
    <t>STAAB.Pro, E-TABS</t>
  </si>
  <si>
    <t>2/6</t>
  </si>
  <si>
    <t>["Q1: https:\/\/doi.org\/10.1002\/pc.26435    ","Q1: https:\/\/doi.org\/10.1142\/S0219455426503128    ","Q2: https:\/\/doi.org\/10.1080\/15376494.2022.2028945   ","Q2: https:\/\/doi.org\/10.1088\/2053-1591\/ad872e    ","Q2: http:\/\/doi.org\/10.1177\/15280837251367693 ","Q2: https:\/\/doi.org\/10.1007\/s12666-022-02847-4  ","Q2: https:\/\/doi.org\/10.1007\/s11665-023-08237-1  ","Q2: https:\/\/doi.org\/10.1007\/s12221-023-00218-4  ","Others: https:\/\/doi.org\/10.1515\/eng-2024-0043  ","Others: https:\/\/doi.org\/10.4028\/p-2o26jd  "]</t>
  </si>
  <si>
    <t>Modern Construction Techniques</t>
  </si>
  <si>
    <t>• I have usually got 3 ratings out of 5. Sometimes I also got 4 ratings out of Five.</t>
  </si>
  <si>
    <t>Head of Civil Engineering Department</t>
  </si>
  <si>
    <t>• Dedicated and Committed Teacher award by UPES D.Dun
• Shikshak Samman award by Maya devi University D.Dun
• Letter of Appreciation by Dean R&amp;D for promoting R&amp;D activities in UPES D.Dun</t>
  </si>
  <si>
    <t>18-Feb-26 11:35 PM</t>
  </si>
  <si>
    <t>14Y 8M</t>
  </si>
  <si>
    <t>Dev Bhoomi Uttarakhand University</t>
  </si>
  <si>
    <t>Assistant Professor (S.G)</t>
  </si>
  <si>
    <t>Apr 2024</t>
  </si>
  <si>
    <t>University of Petroleum &amp; Energy Studies Dehradun</t>
  </si>
  <si>
    <t>Lecturer to Assistant Professor ( Selection Grade)</t>
  </si>
  <si>
    <t>12Y 2M</t>
  </si>
  <si>
    <t>S.I.E.T Tumkur</t>
  </si>
  <si>
    <t>Jul 2010</t>
  </si>
  <si>
    <t>Maya devi University Dehradun</t>
  </si>
  <si>
    <t>Associate Professor &amp; Head of Civil Engineering Department</t>
  </si>
  <si>
    <t>Jaya  Kumar G</t>
  </si>
  <si>
    <t>jayakumar.civil@gmail.com</t>
  </si>
  <si>
    <t>08-Jan-1990</t>
  </si>
  <si>
    <t>Tamil, English</t>
  </si>
  <si>
    <t>GUNASEKARAN G</t>
  </si>
  <si>
    <t>11/7-1, Gokulam Colony, Kovaipudur, Coimbatore - 641042, Tamilnadu</t>
  </si>
  <si>
    <t>SHNV MATRICULATION HR SEC SCHOOL, SIVAKASI</t>
  </si>
  <si>
    <t>MATRICULATION BOARD, SIVAKASI/TAMILNADU</t>
  </si>
  <si>
    <t>MATHS, PHYSICS, CHEMISTRY, BIOLOGY</t>
  </si>
  <si>
    <t>KPATDRS JAYCEES M HSS SCHOOL, SIVAKASI</t>
  </si>
  <si>
    <t>STATE BOARD, SIVAKASI/TAMILNADU</t>
  </si>
  <si>
    <t>MATHS, PHYSICS, CHEMISTRY,COMPUTER SCIENCE</t>
  </si>
  <si>
    <t>KARUNYA UNIVERSITY</t>
  </si>
  <si>
    <t>KARUNYA UNIVERSITY, COIMBATORE</t>
  </si>
  <si>
    <t>B.E CIVIL ENGINEERING</t>
  </si>
  <si>
    <t>ANNA UNIVERSITY, CHENNAI</t>
  </si>
  <si>
    <t>P.S.R ENGINEERING COLLEGE, SIVAKASI/TAMILNADU</t>
  </si>
  <si>
    <t>M.E STRUCTURAL ENGINEERING</t>
  </si>
  <si>
    <t>M.E IN STRUCTURAL ENGINEERING</t>
  </si>
  <si>
    <t>Cold-formed steel sections exposed to fire</t>
  </si>
  <si>
    <t>KARUNYA INSTITUTE OF TECHNOLOGY AND SCIENCES, COIMBATORE</t>
  </si>
  <si>
    <t>• Certifications &amp; Professional Development
• AICTE&amp;nda</t>
  </si>
  <si>
    <t>• Achievements
• Awarded Ph.D. in Structural Engineering (2025) from Karunya Institute of Technology and Sciences.
• Published 15+ research papers, including multiple SCI-indexed journals (Elsevier, Springer, MDPI) with impact factors up to 8.2.
• Published research in high-impact journals such as Journal of Building Engineering, Developments in the Built Environment, Structures, and Case Studies in Construction Materials.
• Research contributions focused on fire performance of structural elements, geopolymer concrete, sustainable construction materials, bamboo reinforced systems, and cold-formed steel structures.
• Authored research articles in both SCI and Scopus indexed journals demonstrating strong research consistency and quality.
• Paper under review in Elsevier (Next Materials), reflecting continued active research engagement.
• Secured multiple NPTEL Elite Certifications, demonstrating academic excellence and subject mastery.
• Successfully completed several AICTE–ATAL sponsored Faculty Development Programmes, strengthening expertise in resilient and sustainable infrastructure.
• Contributed to advanced research in post-fire structural behaviour and sustainable material innovation through experimental and numerical investigations.
• Active academic contributor with Google Scholar, Scopus Author ID, and ORCID profile, reflecting international research visibility.
• Academic experience of over 10+ years, including teaching, research, and industry exposure (Sobha Developers &amp; KEC International).</t>
  </si>
  <si>
    <t>Revit Architecture and Structure, AutoCAD (2D), STAADPro</t>
  </si>
  <si>
    <t>Q1-6, Q2-3</t>
  </si>
  <si>
    <t>C-4, Q3-2</t>
  </si>
  <si>
    <t>["https:\/\/doi.org\/10.1007\/s11665-026-13339-7 ","https:\/\/doi.org\/10.1108\/JSFE-06-2025-0027","https:\/\/doi.org\/10.1016\/j.clwas.2025.100409","https:\/\/doi.org\/10.1016\/j.dibe.2025.100753","https:\/\/doi.org\/10.1016\/j.cscm.2023.e01978","https:\/\/doi.org\/10.3390\/buildings13102436","https:\/\/doi.org\/10.1108\/JSFE-02-2022-0008","https:\/\/doi.org\/10.3390\/ma15248801","https:\/\/doi.org\/10.1016\/j.istruc.2024.107358","https:\/\/doi.org\/10.1016\/j.jobe.2023.106093"]</t>
  </si>
  <si>
    <t>Structural Analysis,Foundation Engineering, Pre-Engineered Structures, Fluid Mechanics and Hydraulics Engineering</t>
  </si>
  <si>
    <t>• Consistently maintained an average student feedback score in the range 80% - 90% over the last six consecutive semesters.</t>
  </si>
  <si>
    <t>Class Tutor, Institution's Innovation Council (IIC) department co-ordinator, Department Internal Exam Cell Co-ordinator, Department Placement In-charge</t>
  </si>
  <si>
    <t>• Received a Certificate of Reviewing from Elsevier (Results in Engineering) in recognition of contributing two peer reviews between August 2025 and September 2025.</t>
  </si>
  <si>
    <t>7Y 0M</t>
  </si>
  <si>
    <t>AAA College of Engineering and Technology</t>
  </si>
  <si>
    <t>Sivakasi</t>
  </si>
  <si>
    <t>Jun 2015</t>
  </si>
  <si>
    <t>NUP-vacancy-030</t>
  </si>
  <si>
    <t>School of Real Estate &amp; Facilities Management</t>
  </si>
  <si>
    <t>Urban Infrastructure, PPP &amp; Transport</t>
  </si>
  <si>
    <t>Smita Sunil  Burrewar</t>
  </si>
  <si>
    <t>smitab.phd20.ar@nitp.ac.in</t>
  </si>
  <si>
    <t>01-Sep-1993</t>
  </si>
  <si>
    <t xml:space="preserve">English, Hindi,Marathi,Sindhi </t>
  </si>
  <si>
    <t>Vivek Bhatia</t>
  </si>
  <si>
    <t>1401, Crown C1, DMK Stella, Duldulgaon, Pune, Maharashtra 412105.</t>
  </si>
  <si>
    <t>St. Joseph's Convent School, Nagpur</t>
  </si>
  <si>
    <t>Maharashtra State Board of Secondary Education</t>
  </si>
  <si>
    <t>English,Hindi,Marathi,Mathematics,Social Sciences,Science</t>
  </si>
  <si>
    <t>LAD College, Nagpur</t>
  </si>
  <si>
    <t>Maharashtra State Board of Higher Education</t>
  </si>
  <si>
    <t>English,Supplementary English,Mathematics,Physics,Chemistry,Biology</t>
  </si>
  <si>
    <t>Shri.Rashtrasant Tukdoji Maharaj Nagpur University</t>
  </si>
  <si>
    <t>Tulsiramji Gaikwad Patil College of Architecture, Nagpur</t>
  </si>
  <si>
    <t>History of Architecture,Climatology,Architectural Graphics,Estimation &amp; Costing,Building Services,Building Construction,Research in Architecture,Urban Design,Architectural Design,Theory of Structures</t>
  </si>
  <si>
    <t>National Institute of Technology, Patna</t>
  </si>
  <si>
    <t>National Institute of Technology, Patna, Bihar</t>
  </si>
  <si>
    <t>Infrastructure Planning,Transportation Planning</t>
  </si>
  <si>
    <t>Masters in Urban &amp; Regional Planning</t>
  </si>
  <si>
    <t>Urban &amp; Regional Planning</t>
  </si>
  <si>
    <t>Detection of Land use land cover using deep learning model-based techniques</t>
  </si>
  <si>
    <t>AIR GATE 2018 - 1067
• USEC at NASA 2017
• President at Rotaract Club 2017
• College Embassodar in 2016</t>
  </si>
  <si>
    <t>ArcGIS,Autocad,Powerpoint Presentation,Python,SPSS,Anaconda,Grasshopper,MS Word</t>
  </si>
  <si>
    <t>no</t>
  </si>
  <si>
    <t>• Across the last six semesters, course evaluation results indicate sustained teaching effectiveness, with an average rating above 4.3/5.0. Feedback consistently reflects strengths in content delivery, accessibility, and structured assessment design. Continuous improvements based on student input have resulted in enhanced learning experiences and steady positive trends in evaluation metrics.</t>
  </si>
  <si>
    <t>18-Feb-26 11:38 PM</t>
  </si>
  <si>
    <t>Padmashree Dr. D.Y Patil College of Architecture, Akurdi</t>
  </si>
  <si>
    <t>Akurdi, Pune</t>
  </si>
  <si>
    <t xml:space="preserve">Kingshuk  Bhadury </t>
  </si>
  <si>
    <t>bhadury.kingshuk@gmail.com</t>
  </si>
  <si>
    <t>27-Oct-1976</t>
  </si>
  <si>
    <t xml:space="preserve">English,Hindi,Bengali ,Marathi </t>
  </si>
  <si>
    <t>Kanishka Bhadury</t>
  </si>
  <si>
    <t>C 1102 Brook Midori Towers new D P Road Pimple Nilakh</t>
  </si>
  <si>
    <t>Calcutta Boys School</t>
  </si>
  <si>
    <t>ICSE</t>
  </si>
  <si>
    <t>English SST Science Maths</t>
  </si>
  <si>
    <t>ISC</t>
  </si>
  <si>
    <t>PCMB</t>
  </si>
  <si>
    <t>PGDHRM</t>
  </si>
  <si>
    <t>Mangalore University</t>
  </si>
  <si>
    <t>WGSHA Manipal</t>
  </si>
  <si>
    <t>BHM</t>
  </si>
  <si>
    <t>Hotel Management</t>
  </si>
  <si>
    <t>SIMS</t>
  </si>
  <si>
    <t>Marketing</t>
  </si>
  <si>
    <t>Masters In Tourism Management</t>
  </si>
  <si>
    <t>SCRI Symbiosis</t>
  </si>
  <si>
    <t>• Advanced Certified International Career Coach (CDA- USA)
• Global Career Counselor Certificate- GCCand UCLA</t>
  </si>
  <si>
    <t>• Professor of Practice with 27 years of integrated experience across corporate leadership, consulting and higher education specializing in translating management theory into applied real world practice</t>
  </si>
  <si>
    <t>["","","","","","","","","",""]</t>
  </si>
  <si>
    <t>Strategic HRM,HR Analytics,Compensation and benefits,Learning and Development,Services Marketing,Retail Management,Organizational Behaviour,Social Media in HR,Technology in HR,Performance Management</t>
  </si>
  <si>
    <t>• Consistently above 4.2/ 5</t>
  </si>
  <si>
    <t>Associated with Symbiosis International University (SCMHRD, SIBM, SIIB, SIMS, SIOM), IIM Ahmedabad (Exec Batch), IMT Nagpur, MIT Pune, FLAME University &amp; others</t>
  </si>
  <si>
    <t>18-Feb-26 11:47 PM</t>
  </si>
  <si>
    <t>27Y 9M</t>
  </si>
  <si>
    <t>Learningkosh- Centre of Excellence</t>
  </si>
  <si>
    <t>Director- People Strategy and Learning</t>
  </si>
  <si>
    <t>Nov 2008</t>
  </si>
  <si>
    <t>Feb 2026</t>
  </si>
  <si>
    <t>17Y 3M</t>
  </si>
  <si>
    <t>Videocon International</t>
  </si>
  <si>
    <t>Head Training</t>
  </si>
  <si>
    <t>Aunrangabad</t>
  </si>
  <si>
    <t>Apr 2005</t>
  </si>
  <si>
    <t>Oct 2008</t>
  </si>
  <si>
    <t>3Y 6M</t>
  </si>
  <si>
    <t>Radisson Hotels Worldwide</t>
  </si>
  <si>
    <t>Training Manager</t>
  </si>
  <si>
    <t>Noida</t>
  </si>
  <si>
    <t>Jul 2003</t>
  </si>
  <si>
    <t>Mar 2005</t>
  </si>
  <si>
    <t>K K Royal Days Inn</t>
  </si>
  <si>
    <t>Front Office Manager</t>
  </si>
  <si>
    <t>Jaipur</t>
  </si>
  <si>
    <t>Jun 1998</t>
  </si>
  <si>
    <t>5Y 1M</t>
  </si>
  <si>
    <t>Gorripotu Kishorekumar</t>
  </si>
  <si>
    <t>gorripotukishorekumar@gmail.com</t>
  </si>
  <si>
    <t>02-May-1991</t>
  </si>
  <si>
    <t>English,Telugu,Tamil,Hindhi</t>
  </si>
  <si>
    <t>G VENKATA RAO</t>
  </si>
  <si>
    <t>S/o Gorripotu Venkatarao, D. No: 1-3, Kaligotla Village, Devarapalli Mandal, Anakapalli District, 531075</t>
  </si>
  <si>
    <t>Government High School, Devarapalli</t>
  </si>
  <si>
    <t>Board of Secondary Education, Andhra Pradesh</t>
  </si>
  <si>
    <t>Maths,Science,Social Studies,Telugu,English,Hindhi</t>
  </si>
  <si>
    <t>Narayana Junior College</t>
  </si>
  <si>
    <t>Board of Intermediate Education, Andhra Pradesh</t>
  </si>
  <si>
    <t>Mathematics,Physics,Chemistry,English</t>
  </si>
  <si>
    <t>Jawaharlal Nehru Technological University, Kakinada</t>
  </si>
  <si>
    <t>Ideal Institute of Technology, Kakinada</t>
  </si>
  <si>
    <t>Civil Enginnering,Strength of Materials,Fluid Mechanics,Structural Analysis,Reinforced Concrete Design,Steel Structures Design,Building Planning and Drawing,Construction Technology and Management,Pre-Stressed Concrete Structures,Geo-Technical Engineering,</t>
  </si>
  <si>
    <t>Srinivasa Institute of Engineering and Technology</t>
  </si>
  <si>
    <t>Theory of Elasticity and Plasticity,Structural Dynamics,Plates and Shells,Advanced Concrete Technology,Pre-stressed Concrete</t>
  </si>
  <si>
    <t>National Institute of Technology, Tiruchirappalli</t>
  </si>
  <si>
    <t>AutoCAD,MS Office,ABAQUS,AutoCAD 3D,Origin Pro</t>
  </si>
  <si>
    <t>["https:\/\/www.sciencedirect.com\/science\/article\/abs\/pii\/S1350630724010161","https:\/\/www.ascjournal.com\/down\/vol20no1\/Vol20no1_5.pdf"]</t>
  </si>
  <si>
    <t>No Courses Taught</t>
  </si>
  <si>
    <t>• Dont have any post PhD teaching experience</t>
  </si>
  <si>
    <t>18-Feb-26 11:53 PM</t>
  </si>
  <si>
    <t>Srinivasa Institute of Engineering &amp; Technology;</t>
  </si>
  <si>
    <t>Diploma Lecturer</t>
  </si>
  <si>
    <t>Amalapuram</t>
  </si>
  <si>
    <t>May 2014</t>
  </si>
  <si>
    <t>Nov 2015</t>
  </si>
  <si>
    <t>NUP-vacancy-028</t>
  </si>
  <si>
    <t>Real Estate Marketing</t>
  </si>
  <si>
    <t xml:space="preserve">Sutanu  Chakraborty </t>
  </si>
  <si>
    <t>sutanu.chakraborty@gmail.com</t>
  </si>
  <si>
    <t>07-06-1983</t>
  </si>
  <si>
    <t xml:space="preserve">English </t>
  </si>
  <si>
    <t xml:space="preserve">Gopal Chakraborty </t>
  </si>
  <si>
    <t xml:space="preserve">Magarpatta,Pune </t>
  </si>
  <si>
    <t xml:space="preserve">Bidhan School </t>
  </si>
  <si>
    <t xml:space="preserve">ICSE Durgapur West Bengal </t>
  </si>
  <si>
    <t>All</t>
  </si>
  <si>
    <t>Dr BC Roy Institution</t>
  </si>
  <si>
    <t xml:space="preserve">WBHS Durgapur West Bengal </t>
  </si>
  <si>
    <t xml:space="preserve">Science </t>
  </si>
  <si>
    <t xml:space="preserve">NIT Silchar </t>
  </si>
  <si>
    <t>Silchar Assam</t>
  </si>
  <si>
    <t xml:space="preserve">Computer Science and Engineering </t>
  </si>
  <si>
    <t xml:space="preserve">Btech </t>
  </si>
  <si>
    <t xml:space="preserve">Computer science and engineering </t>
  </si>
  <si>
    <t xml:space="preserve">Jaipur National University </t>
  </si>
  <si>
    <t xml:space="preserve">JNU Jaipur Rajasthan </t>
  </si>
  <si>
    <t xml:space="preserve">Marketing </t>
  </si>
  <si>
    <t xml:space="preserve">Christ University </t>
  </si>
  <si>
    <t xml:space="preserve">Christ University Lavasa Maharashtra </t>
  </si>
  <si>
    <t>PhD</t>
  </si>
  <si>
    <t xml:space="preserve">Commercial Real Estate </t>
  </si>
  <si>
    <t>• Linkedin.com</t>
  </si>
  <si>
    <t>• Career Guru</t>
  </si>
  <si>
    <t xml:space="preserve">All </t>
  </si>
  <si>
    <t>Generative AI</t>
  </si>
  <si>
    <t>• Ist class</t>
  </si>
  <si>
    <t xml:space="preserve">Placements </t>
  </si>
  <si>
    <t xml:space="preserve">Swyam </t>
  </si>
  <si>
    <t>Swyam</t>
  </si>
  <si>
    <t>Career Guru</t>
  </si>
  <si>
    <t>• Kyungdong University  South Korea</t>
  </si>
  <si>
    <t>19-Feb-26 12:02 AM</t>
  </si>
  <si>
    <t xml:space="preserve">Lexicon </t>
  </si>
  <si>
    <t xml:space="preserve">Assistant Professor </t>
  </si>
  <si>
    <t>NUP-vacancy-040</t>
  </si>
  <si>
    <t>Business Law</t>
  </si>
  <si>
    <t>Suhail Khan</t>
  </si>
  <si>
    <t>khan.suhail83@gmail.com</t>
  </si>
  <si>
    <t>17-Aug-1997</t>
  </si>
  <si>
    <t>Dilwak Khan</t>
  </si>
  <si>
    <t>L 219 A, Dilshad Garden, L Pocket, Delhi - 110095</t>
  </si>
  <si>
    <t>St. Fidelis Senior Secondary School</t>
  </si>
  <si>
    <t>CBSE, Uttar Pradesh</t>
  </si>
  <si>
    <t>English,Hindi,Social Science,Science,Mathematics,Foundation of Information Technology</t>
  </si>
  <si>
    <t>Senior Secondary School Boys, AMU</t>
  </si>
  <si>
    <t>AMU, Uttar Pradesh</t>
  </si>
  <si>
    <t>English Core,English Elective,Economics,History,Political Science</t>
  </si>
  <si>
    <t>Aligarh Muslim University</t>
  </si>
  <si>
    <t>Aligarh Muslim University, Aligarh, Uttar Pradesh</t>
  </si>
  <si>
    <t>LAW</t>
  </si>
  <si>
    <t>BALLB</t>
  </si>
  <si>
    <t>Jamia Millia Islamia</t>
  </si>
  <si>
    <t>Jamia Millia Islamia, New Delhi</t>
  </si>
  <si>
    <t>Corporate Law</t>
  </si>
  <si>
    <t>LLM (Corporate Law)</t>
  </si>
  <si>
    <t>Competition Law</t>
  </si>
  <si>
    <t>UGC-NET</t>
  </si>
  <si>
    <t>• ·       Best Research Paper Award, International Conference on Rights of Child, issued by MM Shankarrao Chavan Law College – 2022.
• ·       1st Position Holder – Semester Examinations 2020-22 (LL.M.) – Faculty of Law, Jamia Millia Islamia – 2022.
• ·       Best Paper, National Conference on Contemporary Legal Issues in India, issued by National Institute of Management and Technology – 2019.
• ·       Winner, Self-Composed Poetry Competition, Justicia (2017), issued by B.R. Ambedkar Hall, Aligarh Muslim University, Aligarh.
• ·       Winner, Short Story Writing Competition, issued by Gavel’s Buzz (2017) held in Faculty of Law, Aligarh Muslim University, Aligarh.
• ·       Winner, Short Story Writing Competition, issued by A.M.U. Literary Festival – 2017.
• ·        Resource Person, 7 Days Online Faculty Development Program jointly organized by Modern Law College Pune, Balaji Law College Pune and  G. R. Kare College of Law, Goa on “Integrating Artificial Intelligence in Legal Education : Innovations in Curriculum, Pedagogy, and Research”
• ·        Judged, 4th GD Goenka International Virtual Client Counselling Competition 2023.
• ·        Judged, 1st ICFAI Virtual National Mediation Competition, 2024.
• ·        Judged, 4th National Mediation Competition organized by Amity University Madhya Pradesh 2024.
• ·        Judged, 8th Amity University Madhya Pradesh National Moot Court Competition, 2024.
• ·        Judged, National Hybrid Moot Court Competition on Corporate and Commercial Law organized by NIMS School of Law, NIMS University Rajasthan in collaboration with with ICSI – 2024.</t>
  </si>
  <si>
    <t>["https:\/\/kulawr.msal.ru\/jour\/article\/view\/271?locale=en_US","https:\/\/silt.mgu.ac.in\/wp-content\/uploads\/2023\/12\/Journal_of_Indian_Legal_Thought_volume_17_2_2023.pdf","https:\/\/www.ijfans.org\/issue-content\/inclusivity-of-green-crimes-in-the-indian-enviro-legal-regime-need-of-the-hour-6851",""]</t>
  </si>
  <si>
    <t>BALLB,BBALLB,LLM</t>
  </si>
  <si>
    <t>• 0</t>
  </si>
  <si>
    <t>•	Faculty Incharge, Centre for Intellectual Property Rights, DME Law School (2025).  •	Member, Legal Aid Cell, DME Law School (2025). •	Organising Team, JUSCOSMOS Moot Court Competition: Solicited partnerships and sponsorship for the organization of JUSCO</t>
  </si>
  <si>
    <t xml:space="preserve">•	Participated in the Faculty Development Programme on Innovations in Research and Essentials of Funded Research Projects organised by Delhi Metropolitan Education, Noida – 2024. •	Participated in the Faculty Development Programme on Research Methodology </t>
  </si>
  <si>
    <t>•	Swayam Course on Constitution of India and Environmental Governance: Administrative and Adjudicatory Process (2023).</t>
  </si>
  <si>
    <t>•	Certificate of Excellence in Legal Research Academia, National Skill Development Corporation (2023).</t>
  </si>
  <si>
    <t>•	Participated in the Fifteen Days Refresher Course on Teaching Pedagogy in Legal Studies, Commerce and Social Sciences in collaboration with PMMMNMTT – 2023.</t>
  </si>
  <si>
    <t>19-Feb-26 12:41 AM</t>
  </si>
  <si>
    <t>3Y 0M</t>
  </si>
  <si>
    <t>DME Law School</t>
  </si>
  <si>
    <t>Mar 2024</t>
  </si>
  <si>
    <t>IPEM Law Academy</t>
  </si>
  <si>
    <t>Ghaziabad</t>
  </si>
  <si>
    <t>Feb 2023</t>
  </si>
  <si>
    <t>Anwar Rasheed</t>
  </si>
  <si>
    <t>anwarrasheed.alig@gmail.com</t>
  </si>
  <si>
    <t>05-Aug-1993</t>
  </si>
  <si>
    <t>Athar Imam Ansari</t>
  </si>
  <si>
    <t xml:space="preserve">C/O: Athar Imam Ansari
"Nasheman", Mohalla - Neel Kothi, Ward Number - 30,
Near Tirpal Masjid, Dehri-On-Sone, PIN - 821307
District - Rohtas, State – Bihar, India
</t>
  </si>
  <si>
    <t>DAV Public School</t>
  </si>
  <si>
    <t>CBSE Board, Dehri, Bihar</t>
  </si>
  <si>
    <t>EnglishScience, Hindi,Mathematics,Science ,Social Science,IT</t>
  </si>
  <si>
    <t>SSSC Boys</t>
  </si>
  <si>
    <t>AMU, Aligarh, Uttar Pradesh</t>
  </si>
  <si>
    <t>English,Accountancy,Commerce,Economics</t>
  </si>
  <si>
    <t>Department of Commerce, Aligarh, Uttar Pradesh</t>
  </si>
  <si>
    <t>Commerce</t>
  </si>
  <si>
    <t>Aligarh, Uttar Pradesh</t>
  </si>
  <si>
    <t>Management</t>
  </si>
  <si>
    <t>Department of Management and Business Administration, Aliah University, Kolkata, West Bengal</t>
  </si>
  <si>
    <t>• Qualified UGC-NET (Management) in 2020.
• Qualified UGC-NET (Management) in 2018.</t>
  </si>
  <si>
    <t>MS Office, SPSS,SPSS AMOS</t>
  </si>
  <si>
    <t>["Ahmad"," M."," Uddin"," F."," &amp; Rasheed"," A. (2025). Examining marketing strategies of ICICI Prudential and LIC in an emerging life insurance market. International Journal of Services Economics and Management. https:\/\/doi.org\/10.1504\/ijsem.2025.10070124 ","Rasheed"," A."," Raza"," M. W."," &amp; Uddin"," F. (2026). What are the factors influencing green purchase behaviour in the 21st century A systematic literature review of two decades. International Journal of Business Innovation and Research"," 41(3). https:\/\/doi.org\/10.1504\/ijbir.2023.10058100 ","Rasheed"," A."," Uddin"," F."," &amp; Raza"," M. W. (in press). A Bibliometric Analysis of Internal Marketing: Past"," Present"," and Future Insights. Brazilian Business Review. ","Raza"," M. W."," Rasheed"," A."," &amp; Uddin"," F. (2025). What affects the consumers\u2019 green purchasing behaviour A study from an emerging market. International Journal of Productivity and Quality Management"," 45(4)"," 513\u2013533. https:\/\/doi.org\/10.1504\/ijpqm.2025.148014 ","Raza"," M. W."," Uddin"," F."," Abbas"," H."," &amp; Rasheed"," A. (2025). Emotional intelligence in healthcare industry: a bibliometric analysis and future research agenda. International Journal of Work Organisation and Emotion"," 16(4)"," 421\u2013445. https:\/\/doi.org\/10.1504\/ijwoe.2025.150227 ","Raza"," M. W."," Uddin"," F."," &amp; Rasheed"," A. (2023). Factors influencing halal cosmetic adoption: A systematic literature review and future research directions using TCCM framework. Research Square (Preprint). https:\/\/doi.org\/10.21203\/rs.3.rs-3508278\/v1 ","Uddin"," F."," Raza"," M. W."," &amp; Rasheed"," A. (2025). Antecedents of sustainable fashion in Asia: current and future research direction using thematic evaluation"," PRISMA"," and TCCM frameworks. Environment Development and Sustainability. https:\/\/doi.org\/10.1007\/s10668-024-05793-x"]</t>
  </si>
  <si>
    <t>STC</t>
  </si>
  <si>
    <t>19-Feb-26 12:46 AM</t>
  </si>
  <si>
    <t>Quatrro Mortgage Solutions Pvt Ltd</t>
  </si>
  <si>
    <t>Associate</t>
  </si>
  <si>
    <t>Oct 2017</t>
  </si>
  <si>
    <t>Apr 2018</t>
  </si>
  <si>
    <t>NUP-vacancy-032</t>
  </si>
  <si>
    <t>Liberal Arts And Humanities</t>
  </si>
  <si>
    <t>Jyoti Vasantrao Mugalikar Patil</t>
  </si>
  <si>
    <t>muktanam@gmail.com</t>
  </si>
  <si>
    <t>06-Nov-1978</t>
  </si>
  <si>
    <t>English, English</t>
  </si>
  <si>
    <t>Bhalchandra Patil</t>
  </si>
  <si>
    <t>D104:Kumar Shantiniketan Baner Pashan link road Pune 411021</t>
  </si>
  <si>
    <t>Jyoti Vasantrao Mugalikar</t>
  </si>
  <si>
    <t>Maharashtra State Board of Education, Maharashtra</t>
  </si>
  <si>
    <t xml:space="preserve">Science Maths English SST </t>
  </si>
  <si>
    <t>Government College of Arts and Science</t>
  </si>
  <si>
    <t>Maharashtra State Board of Secondary and Higher Secondary Education</t>
  </si>
  <si>
    <t>English, Psychology, Economics, Marathi, Geography,Psychology, English, Economic</t>
  </si>
  <si>
    <t>Marathwada University</t>
  </si>
  <si>
    <t xml:space="preserve">English, Economics and Psychology,English Economics and Psychology  </t>
  </si>
  <si>
    <t>Bachelor of Arts</t>
  </si>
  <si>
    <t>English Language Teaching</t>
  </si>
  <si>
    <t>SNDT University, Mumbai</t>
  </si>
  <si>
    <t>SNDT College, Mumbai</t>
  </si>
  <si>
    <t xml:space="preserve"> Syntax, Media Semiotics, Morphology, Phonology,Syntax ,Psycho linguistics</t>
  </si>
  <si>
    <t>Master of Arts</t>
  </si>
  <si>
    <t>Psycho linguistics, Syntax, Semantics, Phonology, Phonetics, Morphology</t>
  </si>
  <si>
    <t>EFLU Hyderabad</t>
  </si>
  <si>
    <t xml:space="preserve">ELT </t>
  </si>
  <si>
    <t>Linguistics</t>
  </si>
  <si>
    <t>Abeda Inamdar Senior College, Camp Pune</t>
  </si>
  <si>
    <t>• Post Graduate Certificate of teaching of English, EFLU Hyderabad</t>
  </si>
  <si>
    <t>• Research project selected for the third position in intercollegiate research competition ( Avishkar)</t>
  </si>
  <si>
    <t>["https:\/\/www.researchgate.net\/publication\/396443848_Conference_Presentation_2024","https:\/\/www.researchgate.net\/publication\/396443872_2022_poster_Aavishkar","https:\/\/www.researchgate.net\/publication\/381506884_A_CRITICAL_STYLISTIC_ANALYSIS_OF_ALTERNATIVE_POSSIBLE_WORLDS_AND_DEICTIC_PROJECTIONS_IN_RABINDRANATH_TAGORE'S_WHERE_THE_MIND_IS_WITHOUT_FEAR","https:\/\/www.researchgate.net\/publication\/396407654_The_semiotic_analysis_of_The_Divine_Romance_in_Gulab_Jaam_and_Meizyahagan","https:\/\/www.researchgate.net\/publication\/396443585_A_Critical_Stylistic_Analysis_of_the_Philosophical_Ideologies_in_Abraham_Lincoln's_letter_to_his_Son's_Teacher_Using_the_Tools_of_Equating_and_Contrasting"]</t>
  </si>
  <si>
    <t>• Good.</t>
  </si>
  <si>
    <t>Research Methodology</t>
  </si>
  <si>
    <t xml:space="preserve">Soft Skills </t>
  </si>
  <si>
    <t>• UGC NET Qualified
• Topper in two NPTEL courses conducted by IIT Madras and IIT Roorkee.</t>
  </si>
  <si>
    <t>19-Feb-26 02:09 AM</t>
  </si>
  <si>
    <t>1Y 5M</t>
  </si>
  <si>
    <t>Suryadatta Group of Institutions</t>
  </si>
  <si>
    <t>Bavdhan</t>
  </si>
  <si>
    <t>Mar 2023</t>
  </si>
  <si>
    <t>Dec 2023</t>
  </si>
  <si>
    <t>0Y 9M</t>
  </si>
  <si>
    <t>Bharathi Vidyapeeth's Engineering College, Dhankawadi</t>
  </si>
  <si>
    <t>Visiting Faculty</t>
  </si>
  <si>
    <t>Dhankawadi</t>
  </si>
  <si>
    <t>Dec 2017</t>
  </si>
  <si>
    <t>Government Polytechnic</t>
  </si>
  <si>
    <t>Ganeshkhind Pune</t>
  </si>
  <si>
    <t>Feb 2020</t>
  </si>
  <si>
    <t>Apr 2020</t>
  </si>
  <si>
    <t>Jyoti Pravin Nawade</t>
  </si>
  <si>
    <t>jyoti.nawade@gmail.com</t>
  </si>
  <si>
    <t>04-Dec-1984</t>
  </si>
  <si>
    <t>Marathi, Hindi,english</t>
  </si>
  <si>
    <t>Pravin Nawade</t>
  </si>
  <si>
    <t>D-504, Aura County, Ubale nagar, wagholi
PUNE-412207</t>
  </si>
  <si>
    <t>JAWAHAR VIDYALAYA, MAJALGAON</t>
  </si>
  <si>
    <t>MAJALGAON, BEED</t>
  </si>
  <si>
    <t>GENERAL-ENGLISH, MATHEMATICS</t>
  </si>
  <si>
    <t>ART, SCIENCE AND COMMERCE COLLEGE OG MAJALGAON</t>
  </si>
  <si>
    <t>PHYSICS, CHEMISTRY, BIOLOGY, MATHEMATICS</t>
  </si>
  <si>
    <t>Dr. Babasaheb Ambedkar University</t>
  </si>
  <si>
    <t>MARATHEWADA INSTITUTE OF TECHNOLOGY, SAMBHAJINAGAR, MAHARASHTRA</t>
  </si>
  <si>
    <t>COMPUTER ECIENCE AND ENGINEERING</t>
  </si>
  <si>
    <t>BATCHELOR OF TECHNOLOGY</t>
  </si>
  <si>
    <t>RAJIV GANDHI PROGYODIKI VISHWAVIDYALAYA</t>
  </si>
  <si>
    <t>SAGAR INSTITUTE OF TECHNOLOGY, BHOPAL, MADHYAPRADESH</t>
  </si>
  <si>
    <t>DATA MINING, CYBER SECURITY</t>
  </si>
  <si>
    <t>MASTER OF TECHNOLOGY</t>
  </si>
  <si>
    <t xml:space="preserve">ARTIFICIAL INTELLIGENCE </t>
  </si>
  <si>
    <t>FACULTY OF ENGINEERING AND TECHNOLOGY</t>
  </si>
  <si>
    <t>• 1) Certificate of Participation in Faculty Development Program on NextGen Al: Innovations in Machine learning. Deep learning and Generative models. Marathwada Mitramandals Institute of Technology. 2024-12-01
• 2) Certificate of Participation in Fa</t>
  </si>
  <si>
    <t>PROJECTS
• 1) Student Recruitment and Lifecycle Management
• 02/2020 - 12/2023 Kharadi
• Student Recruitment and Life-cycle Management.
• 06/1999 - 04/2001 Maharashtra
• 2) Online Classroom and Exam Management
• 02/2020 - 12/2023 Kharadi
• Online Classroom and Exam Management.
• Created a platform for managing virtual classrooms and online exams. Supported innovative teaching and learning goals through online classes and live proctoring.
3) GAAPI
01/2014 - 06/2014
• M. Tech Project on Hybrid Ant Colony-Genetic Algorithm for Global Continuous Optimization. Conducted research on global optimization problems using heuristic methods. Developed a project focusing on hybrid algorithms for optimization.
• 4) Database for Alumni
01/2005 - 06/2006
• B. Tech Project on Database for Alumni.
• Designed a computerised system for managing alumni records.
• Facilitated access to information for students and faculty.</t>
  </si>
  <si>
    <t>1) Research 2),2) Teaching ,3) Cyber security,4) Digital Marketing ,5) Software testing,6) python,7) oracle 8) C and C++ 8) ,8) ADVANCED EXCEL,9) Effective lecturing techniques,10) Educational technology,11) Course design,12) Problem-solving Ability 13),1</t>
  </si>
  <si>
    <t>02-A</t>
  </si>
  <si>
    <t>ARTIFICIAL INTELLIGENCE</t>
  </si>
  <si>
    <t>EXCELLENT</t>
  </si>
  <si>
    <t>SOFTWARE TESTING DIPLOMA COMPLETED  CERTIFICATE</t>
  </si>
  <si>
    <t>19-Feb-26 05:39 AM</t>
  </si>
  <si>
    <t>ALL INDIA SHRI SHIVAJI MEMORIAL SOCIETY, COMPUTER OF ENGINEERING</t>
  </si>
  <si>
    <t>PUNE</t>
  </si>
  <si>
    <t>Gayatri Ravikant Thakre</t>
  </si>
  <si>
    <t>gxt2250@mavs.uta.edu</t>
  </si>
  <si>
    <t>29-Jun-1996</t>
  </si>
  <si>
    <t>Divorced</t>
  </si>
  <si>
    <t xml:space="preserve">English,Hindi,Marathi </t>
  </si>
  <si>
    <t>Ravikant Thakre</t>
  </si>
  <si>
    <t>7255 Texas Rangers Dr Apt 1225, Frisco, Texas, USA</t>
  </si>
  <si>
    <t xml:space="preserve">School of Scholars, Kaulkhed, Akola </t>
  </si>
  <si>
    <t>Central Board of Secondary Education, Delhi</t>
  </si>
  <si>
    <t>English,Sanskrit,Mathematics,Science,Social Science</t>
  </si>
  <si>
    <t>Ujwane Junior College</t>
  </si>
  <si>
    <t>Maharashtra State Board  of Secondary and Higher Secondary Education, Pune, Maharashtra</t>
  </si>
  <si>
    <t>English,Mathematics and Statistics,Physics,Chemistry,Computer Science,Environment Education</t>
  </si>
  <si>
    <t>Mumbai University</t>
  </si>
  <si>
    <t xml:space="preserve">Bharatiya Vidya Bhavan's Sardar Patel College of Engineering </t>
  </si>
  <si>
    <t>Engineering Mathematics,Applied Science,Engineering Graphics,Strength of Materials,Building Construction,Concrete Technology,Structural Analysis,Geotechnical Engineering,Construction Engineering,Construction Management,Quantity Survey Estimation and Valua</t>
  </si>
  <si>
    <t>Texas A&amp;M University, College Station, Texas, USA</t>
  </si>
  <si>
    <t>Advanced Mechanics of material,Applied Mathematics,Behavior of steel structures,Survery of Management</t>
  </si>
  <si>
    <t>Columbia University</t>
  </si>
  <si>
    <t>Construction and Project Management,Construction Scheduling,Construction Finance,Construction Cost Estimation and Cost Control</t>
  </si>
  <si>
    <t>The University of Texas at Arlington, Texas, USA</t>
  </si>
  <si>
    <t>• I am a Licensed Professional Engineer (PE) in Civil Engineering across fifteen U.S. states, including Alabama (PE54364), Arkansas (22749), Florida (99100), Georgia (PE052274), Illinois (062.078026), Louisiana (PE.0049106), Maryland (64910) etc.</t>
  </si>
  <si>
    <t>• I have been fortunate to receive recognition for my academic and professional achievements. I was selected as the CMAA North Texas Chapter Scholarship Recipient in April 2024, awarded a $1,000 scholarship in recognition of academic excellence, professional dedication, and contributions to construction management, and was honored at the CMAA North Texas Gala. I received a fully funded Research Assistantship at Texas A&amp;M University in 2017, offered to only 0.1% of applicants, in support of my Master’s studies. Earlier, I was awarded the Kulpati Silver Medal by the University of Mumbai for securing second rank in the 2017 Civil Engineering graduating batch at Sardar Patel College of Engineering (SPCE).</t>
  </si>
  <si>
    <t>AutoCAD,MS Office,ABAQUS</t>
  </si>
  <si>
    <t>["https:\/\/doi.org\/10.3390\/su17052329.","https:\/\/doi.org\/10.3390\/app15031268","https:\/\/doi.org\/10.3390\/app15041765","https:\/\/doi.org\/10.3390\/civileng6010006 ","https:\/\/doi.org\/10.20944\/preprints202407.2020.v1","https:\/\/doi.org\/10.1061\/9780784485798.101.","https:\/\/doi.org\/10.1061\/9780784485798.109.","https:\/\/doi.org\/10.1061\/JPSEA2\/PSENG-2116 "," https:\/\/doi.org\/10.1061\/JPSEA2\/PSENG-2089 ","https:\/\/doi.org\/10.1061\/9780784486375.044"]</t>
  </si>
  <si>
    <t>Survey of Marketing,Survey of Management,Structural Steel Design</t>
  </si>
  <si>
    <t>I have led more than 1,000 forensic engineering reports and extensive field‑based diagnostic investigations, including 300+ roofing and 100+ foundation evaluations. This leadership in evidence‑based assessment, construction methods, and materials behavior</t>
  </si>
  <si>
    <t>• I have been actively involved in international academic and research collaborations through my work in the United States and India. My doctoral and post‑doctoral research at The University of Texas at Arlington involved working with multidisciplinary teams and faculty across U.S. institutions on construction engineering, infrastructure resilience, and computational modeling. I also collaborated with colleagues at Texas A&amp;M University on federally funded research involving advanced structural analysis and material behavior. These experiences strengthened my ability to coordinate cross‑institutional research, contribute to joint publications, and engage in collaborative project development.
• In addition, my professional practice as a licensed Professional Engineer in fifteen U.S. states has exposed me to diverse engineering standards, regulatory frameworks, and industry partners, enriching my global perspective. Complementing this, I serve as a Peer Reviewer for the ASCE Journal of Pipeline Systems Engineering and Practice (JPS), where I conduct rigorous evaluations of submitted manuscripts to ensure methodological quality and clarity of technical contributions. This scholarly service reflects my commitment to academic excellence and positions me to support NICMAR’s emphasis on high‑quality research, collaborative initiatives, and academic leadership.</t>
  </si>
  <si>
    <t>19-Feb-26 05:53 AM</t>
  </si>
  <si>
    <t>6Y 9M</t>
  </si>
  <si>
    <t>Post Doctoral Research Associate</t>
  </si>
  <si>
    <t>Arlington, Texas, USA</t>
  </si>
  <si>
    <t>Alpine Intel Engineering</t>
  </si>
  <si>
    <t>Forensic Engineer</t>
  </si>
  <si>
    <t>Dallas, Texas, USA</t>
  </si>
  <si>
    <t>Sep 2020</t>
  </si>
  <si>
    <t>5Y 4M</t>
  </si>
  <si>
    <t>DCI Engineers</t>
  </si>
  <si>
    <t>Project Engineer</t>
  </si>
  <si>
    <t>Austin, Texas, USA</t>
  </si>
  <si>
    <t>Martinez Moore Engineers</t>
  </si>
  <si>
    <t>Project Intern</t>
  </si>
  <si>
    <t>Aug 2018</t>
  </si>
  <si>
    <t>NUP-vacancy-018</t>
  </si>
  <si>
    <t>Construction Technology Management - Estimation &amp; Costing, Contract Management, Bim, Msp &amp; Primavera</t>
  </si>
  <si>
    <t>19-Feb-26 06:14 AM</t>
  </si>
  <si>
    <t>19-Feb-26 06:16 AM</t>
  </si>
  <si>
    <t>Mukund S</t>
  </si>
  <si>
    <t>s.mukund75@gmail.com</t>
  </si>
  <si>
    <t>25-Sep-1992</t>
  </si>
  <si>
    <t xml:space="preserve">English, Hindi, Tamil </t>
  </si>
  <si>
    <t>Ak selvaraju</t>
  </si>
  <si>
    <t>Benzy petrol pump, Chandappadi junction, Ponnani, Kerala Malappuram district 679586
281,yajur Ved, Dixit Nagar, Nari Road,Uppalwadi so</t>
  </si>
  <si>
    <t xml:space="preserve">Kcp siddhartha adarsh residential public school </t>
  </si>
  <si>
    <t xml:space="preserve">CBSE </t>
  </si>
  <si>
    <t xml:space="preserve">English, Hindi, science, social science, mathematics ,English </t>
  </si>
  <si>
    <t xml:space="preserve">Velammal matriculation higher secondary school </t>
  </si>
  <si>
    <t>Matricut</t>
  </si>
  <si>
    <t xml:space="preserve">English, mathematics, physics, chemistry, biology, hindi , English </t>
  </si>
  <si>
    <t xml:space="preserve">Anna University </t>
  </si>
  <si>
    <t xml:space="preserve">Kongu Engineering College </t>
  </si>
  <si>
    <t xml:space="preserve">Nit Calicut </t>
  </si>
  <si>
    <t xml:space="preserve">Urban Planning </t>
  </si>
  <si>
    <t xml:space="preserve">AutoCAD,MS Office     </t>
  </si>
  <si>
    <t>• Nil</t>
  </si>
  <si>
    <t xml:space="preserve">Site Engineer </t>
  </si>
  <si>
    <t>19-Feb-26 06:50 AM</t>
  </si>
  <si>
    <t>8Y 2M</t>
  </si>
  <si>
    <t xml:space="preserve">Benzy Home Makers and Developers Pvt Ltd </t>
  </si>
  <si>
    <t xml:space="preserve">Kerala </t>
  </si>
  <si>
    <t>3Y 1M</t>
  </si>
  <si>
    <t xml:space="preserve">Nova life space Pvt Ltd </t>
  </si>
  <si>
    <t>GET</t>
  </si>
  <si>
    <t xml:space="preserve">Chennai </t>
  </si>
  <si>
    <t>Sep 2021</t>
  </si>
  <si>
    <t>Anugraha Clinical Care</t>
  </si>
  <si>
    <t xml:space="preserve">Civil Engineer </t>
  </si>
  <si>
    <t>3Y 9M</t>
  </si>
  <si>
    <t>Murali Gunasekaran</t>
  </si>
  <si>
    <t>murali.220984@gmail.com</t>
  </si>
  <si>
    <t>22-Sep-1984</t>
  </si>
  <si>
    <t>Gunasekaran</t>
  </si>
  <si>
    <t>3/151, M.C Road, Poigai Village, Vellore-632114</t>
  </si>
  <si>
    <t>Dr. Sudarsan J S</t>
  </si>
  <si>
    <t>SOEE-NICMAR</t>
  </si>
  <si>
    <t>Madras matriculation Higher Secondary School</t>
  </si>
  <si>
    <t>Vellore/Tamil Nadu</t>
  </si>
  <si>
    <t>Maths</t>
  </si>
  <si>
    <t>Civil Engineering (Architecture)</t>
  </si>
  <si>
    <t>T.P.E.V.R Government polytechnic</t>
  </si>
  <si>
    <t>Structural Analysis</t>
  </si>
  <si>
    <t>Anna University</t>
  </si>
  <si>
    <t>Institute of Road and Transport Technology, Erode/Tamil Nadu</t>
  </si>
  <si>
    <t>Structural Analysis,Structural Design</t>
  </si>
  <si>
    <t>VIT University</t>
  </si>
  <si>
    <t>VIT University, Vellore/Tamil Nadu</t>
  </si>
  <si>
    <t>Advanced Concrete design</t>
  </si>
  <si>
    <t>VIT UNiversity</t>
  </si>
  <si>
    <t>• Degree: Doctor of Philosophy (Ph.D.)Specialization: Civil / Structural Engineering</t>
  </si>
  <si>
    <t>• I have been recognized among the top 2% of scientists worldwide by Stanford University for the years 2022, 2023, 2024 and 2025.
• Received the Highly Cited Award for the review paper titled "Recent research in mechanical properties of geopolymer-based ultra-high performance concrete: A review." This certificate was issued to G. Murali by Defence Technology, recognizing the paper's outstanding impact through high citations.
• Received the Top Cited Article award from Wiley for the paper on fracture toughness of geopolymer fiber-reinforced concrete, published in Advances in Civil Engineering between January and December 2023. This recognizes Gunashekaran Murali as the author whose work was identified as a top cited article</t>
  </si>
  <si>
    <t>AutoCAD</t>
  </si>
  <si>
    <t>Q1=87, Q2=67</t>
  </si>
  <si>
    <t>["https:\/\/doi.org\/10.1016\/j.cemconcomp.2026.106503","https:\/\/doi.org\/10.1016\/j.rineng.2025.108956 ","https:\/\/doi.org\/10.1016\/j.jobe.2025.114386 ","https:\/\/doi.org\/10.1016\/j.clema.2025.100352 ","https:\/\/doi.org\/10.1038\/s41598-025-20196-2","https:\/\/doi.org\/10.1016\/j.susmat.2025.e01628","https:\/\/doi.org\/10.1016\/j.cscm.2025.e05246 ","https:\/\/doi.org\/10.1038\/s41598-025-14857-5 ","https:\/\/doi.org\/10.1038\/s41598-025-14281-9 ","https:\/\/doi.org\/10.1016\/j.jobe.2025.113597 "]</t>
  </si>
  <si>
    <t>• Name of the Student: Aidana Bazarkhankyzy
• University: L.N. Gumilyov Eurasian National University, Kazakhstan
• Status: Ongoing (To be completed in 2026)</t>
  </si>
  <si>
    <t>Stability of Structures,Structural Analysis,Mechanics of Solids</t>
  </si>
  <si>
    <t>• I have been actively engaged in research for the past four years. Prior to this period, my average course feedback rating was 4.5 out of 5.</t>
  </si>
  <si>
    <t>• Malaysia
• Universiti Tenaga Nasional
• University Teknologi Malaysia
• Universiti Teknologi PETRONAS
• Monash University Malaysia
• Russian Federation
• Peter the Great St. Petersburg Polytechnic University
• Far Eastern Federal University
• Belgorod State Technological University
• Southern Federal University
• Saudi Arabia
• Umm Al-Qura University
• Prince Sattam Bin Abdulaziz University
• Islamic University of Madinah
• Imam Mohammad Ibn Saud Islamic University
• King Faisal University
• Egypt
• Mansoura University
• Poland
• Gdansk University of Technology
• Kazakhstan
• L.N. Gumilyov Eurasian National University
• K. Kulazhanov Kazakh University of Technology and Business
• Astana Medical University
• Libya
• University of Tripoli
• Chile
• Universidad Tecnológica Metropolitana
• Universidad de Santiago de Chile
• Universidad Católica de la Santísima Concepción</t>
  </si>
  <si>
    <t>19-Feb-26 07:22 AM</t>
  </si>
  <si>
    <t>9Y 11M</t>
  </si>
  <si>
    <t>Graphic Era Deemed to be University</t>
  </si>
  <si>
    <t>Associate Professor (Research)</t>
  </si>
  <si>
    <t>University Tenaga Nasional,</t>
  </si>
  <si>
    <t xml:space="preserve">Post-Doctoral Research </t>
  </si>
  <si>
    <t>Malaysia</t>
  </si>
  <si>
    <t>Peter the Great St Petersburg Polytechnic University, St Petersburg</t>
  </si>
  <si>
    <t>Russia</t>
  </si>
  <si>
    <t>Mar 2022</t>
  </si>
  <si>
    <t>SASTRA Deemed University</t>
  </si>
  <si>
    <t>Assistant Professor (research)</t>
  </si>
  <si>
    <t>India</t>
  </si>
  <si>
    <t>Feb 2022</t>
  </si>
  <si>
    <t>5Y 8M</t>
  </si>
  <si>
    <t>Suresh Chandra Ch</t>
  </si>
  <si>
    <t>drchsuresh8@gmail.com</t>
  </si>
  <si>
    <t>01-Aug-1983</t>
  </si>
  <si>
    <t>English, Telugu,Hindi</t>
  </si>
  <si>
    <t>Ch Ramaiah</t>
  </si>
  <si>
    <t>23-5-49/6, Shayampet, Hunter Road, Hanamkonda, Telangana State - 506001</t>
  </si>
  <si>
    <t>ZPPS School</t>
  </si>
  <si>
    <t>Mathematics, Science</t>
  </si>
  <si>
    <t>Mahathi Junior College</t>
  </si>
  <si>
    <t>Maths, Physics</t>
  </si>
  <si>
    <t>University Arts and Science College</t>
  </si>
  <si>
    <t>Kakatiya University</t>
  </si>
  <si>
    <t>Maths, statistics</t>
  </si>
  <si>
    <t xml:space="preserve">B.Sc </t>
  </si>
  <si>
    <t>Kakatiya University colelge</t>
  </si>
  <si>
    <t xml:space="preserve">MBA </t>
  </si>
  <si>
    <t>Kakatiya University College, Warangal, Telangana</t>
  </si>
  <si>
    <t>Commerce and Business Management</t>
  </si>
  <si>
    <t>Commerce &amp; Business Management</t>
  </si>
  <si>
    <t>• Recipient of Best Paper Award at International Conference on VUCA-2019, organized by MIET Business School, Meerut, Uttar Pradesh State.
• Recipient of Bet paper award and Cash Prize at TCA National 3rd Annual Conference on Impact of COVID-19 on Business and Industry organized by Department of Commerce, Sathavahana University, Karimnagar, Telangana State.
• IICA, Ministry of Corporate Affairs certified Resource Person from Telangana Region.
• SEBI certified Financial Education Resource Person (Regn.No.SEBI/RP/S/AP/41)
• 32 citations in Google Scholar, 2 h-index and 1 i-10 index.
• Type Writing Higher Grade (English) with 71</t>
  </si>
  <si>
    <t>MS Office,R- Programming,SPSS,Advance Excel</t>
  </si>
  <si>
    <t>["https:\/\/doi.org\/10.64149\/j.carcinog.24.7s.531-543","https:\/\/papers.ssrn.com\/sol3\/papers.cfm?abstract_id=5288922","https:\/\/www.atlantis-press.com\/proceedings\/icammsd-24\/126009161","https:\/\/doi.org\/10.5281\/zenodo.14003237"," https:\/\/doi.org\/10.5281\/zenodo.14003012","https:\/\/jazindia.com\/index.php\/jaz\/article\/view\/3790\/3338 ","https:\/\/www.eelet.org.uk\/index.php\/journal\/article\/view\/872\/760","https:\/\/namibian-studies.com\/index.php\/JNS\/article\/view\/3508","http:\/\/dx.doi.org\/10.2139\/ssrn.4140647","https:\/\/doi.org\/10.14456\/ITJEMAST.2022.67"]</t>
  </si>
  <si>
    <t>• Recipient of ICSSR Sponsored Collaborative Research Project on Vision Viksit Bharat@2047.
• Title of the Research: Enhancing Mental Health Outcomes among Youth through Effective Mental Health Literacy Interventions: A Comparative Study of Higher Secondary and University-based Programs in Select States of South India‟
• Research Grant Sanctioned: Rs.18 Lakh
• https://icssr.org/sites/default/files/2024-12/list_of_Awardees_VVB_2047.pdf</t>
  </si>
  <si>
    <t>• v  One Research Scholar is awarded with Ph.D at Career Point University, Kota, Rajasthan.
• v  One Research Scholar has complted his Ph.D Thesis at Dravidian University, Kuppam, Andhra Pradesh.
• v  Two Research Scholars are pursuing their Ph.D under my Research Guidanceship at P.K. University, Shivpuru, Madhya Pradesh.</t>
  </si>
  <si>
    <t>Business Statistics,Operations Research,Operations Management,Business Statistics with Excel,Programming for Analytics using R,Business Research Methods,Data Sciences with SPSS</t>
  </si>
  <si>
    <t>75-92 PERCENT</t>
  </si>
  <si>
    <t>Worked as Academic Coordinator for Department of management studies</t>
  </si>
  <si>
    <t>• Dr.S.Radhakrishnan Post Doctoral Fellowship from University Grants Commission, New Delhi in the area of Commerce &amp; Business Management worked at Kakatiya University, Warangal District, Telangana State during 2016-2019.
• UGC NET and JRF (Junior Research Fellowship) in Management, qualified in October,2010.</t>
  </si>
  <si>
    <t>19-Feb-26 09:26 AM</t>
  </si>
  <si>
    <t>17Y 11M</t>
  </si>
  <si>
    <t>vignan's foundation for Science, Technology and Research</t>
  </si>
  <si>
    <t>Assistant Professor( Selection Grade)</t>
  </si>
  <si>
    <t>Guntur</t>
  </si>
  <si>
    <t>Vaagdevi Degree and PG College</t>
  </si>
  <si>
    <t>warangal</t>
  </si>
  <si>
    <t>Apr 2019</t>
  </si>
  <si>
    <t>kakatiya university</t>
  </si>
  <si>
    <t>Dr S Radhakrishnan Post Doctoral Fellow</t>
  </si>
  <si>
    <t>Apr 2016</t>
  </si>
  <si>
    <t>Mar 2019</t>
  </si>
  <si>
    <t>Dec 2012</t>
  </si>
  <si>
    <t>Mar 2016</t>
  </si>
  <si>
    <t>3Y 3M</t>
  </si>
  <si>
    <t>St Josephs pg college</t>
  </si>
  <si>
    <t>Aug 2006</t>
  </si>
  <si>
    <t>Apr 2011</t>
  </si>
  <si>
    <t>4Y 8M</t>
  </si>
  <si>
    <t>Saadiq Ali Sayyad</t>
  </si>
  <si>
    <t>saadiqalisayyad@gmail.com</t>
  </si>
  <si>
    <t>20-Oct-1978</t>
  </si>
  <si>
    <t>HINDI, ENGLISH</t>
  </si>
  <si>
    <t>Ramzan Ali</t>
  </si>
  <si>
    <t>Plot no. 22, Chai bunk, Triton Environ, Bahadurpalli, Doolapally road, gandimaisamma dundigal, medchal-malkajgiri district, Hyderabad, Telangana,500043</t>
  </si>
  <si>
    <t>MONT FORT HIGH SCHOOL</t>
  </si>
  <si>
    <t>BOARD OF SECONDARY EDUCATION, KHAMMAM, ANDHRA PRADESH</t>
  </si>
  <si>
    <t>GENERAL SUBJECTS</t>
  </si>
  <si>
    <t>PRAGATHI JUNIOR COLLEGE</t>
  </si>
  <si>
    <t>BOARD OF INTERMEDIATE, KHAMMAM, ANDHRA PRADESH</t>
  </si>
  <si>
    <t>MATHEMATICS, PHYSICS</t>
  </si>
  <si>
    <t>KAKATIYA UNIVERSITY</t>
  </si>
  <si>
    <t>SRI KAVITHA DEGREE AND PG COLLEGE</t>
  </si>
  <si>
    <t>MATHEMATICS,PHYSICS</t>
  </si>
  <si>
    <t>BACHELOR OF SCIENCE</t>
  </si>
  <si>
    <t>JNTU HYDERABAD</t>
  </si>
  <si>
    <t>BOMMA INSTITUTE OF TECHNOLOGY AND SCIENCE</t>
  </si>
  <si>
    <t>FINANCE-MARKETING</t>
  </si>
  <si>
    <t>MASTER OF BUSINESS ADMINISTRATION</t>
  </si>
  <si>
    <t>FINANCIAL MANAGEMENT</t>
  </si>
  <si>
    <t>KL BUSINESS SCHOOL</t>
  </si>
  <si>
    <t>• Appointed as an Associate Editor to “International Journal of Multidisciplinary Research and Studies” [ISSN: 3108-1681] from 02nd February, 2026.
• Appointed as Mentor by IMPARC – A consortium of Professional and Research consortium with membership ID – IMP-MM-MGMT-MH-IND-2026-2185.
• Appointed as an Associate Editor to “International Journal of Commerce and Management” from 16th October, 2025.
• Appointed as a Section Editor to an International Journal “Information System and Smart City” [ISSN: 2811-020X (O)] from 20th October, 2023.
• Appointed as a Section Editor to an International Journal “Jurnal Penelitian Chanos Chanos” [ISSN: 1693-6299 (P), &amp; 2808-1145 (O)] from 4th August 2023.</t>
  </si>
  <si>
    <t>["https:\/\/scholar.google.com\/citations?view_op=view_citation&amp;hl=en&amp;user=GGvsQMkAAAAJ&amp;citation_for_view=GGvsQMkAAAAJ:w1MjKQ0l0TYC","https:\/\/scholar.google.com\/citations?view_op=view_citation&amp;hl=en&amp;user=GGvsQMkAAAAJ&amp;citation_for_view=GGvsQMkAAAAJ:9yKSN-GCB0IC","https:\/\/scholar.google.com\/citations?view_op=view_citation&amp;hl=en&amp;user=GGvsQMkAAAAJ&amp;citation_for_view=GGvsQMkAAAAJ:pyW8ca7W8N0C","https:\/\/scholar.google.com\/citations?view_op=view_citation&amp;hl=en&amp;user=GGvsQMkAAAAJ&amp;citation_for_view=GGvsQMkAAAAJ:e5wmG9Sq2KIC","https:\/\/scholar.google.com\/citations?view_op=view_citation&amp;hl=en&amp;user=GGvsQMkAAAAJ&amp;citation_for_view=GGvsQMkAAAAJ:u_35RYKgDlwC","https:\/\/scholar.google.com\/citations?view_op=view_citation&amp;hl=en&amp;user=GGvsQMkAAAAJ&amp;citation_for_view=GGvsQMkAAAAJ:a0OBvERweLwC","https:\/\/scholar.google.com\/citations?view_op=view_citation&amp;hl=en&amp;user=GGvsQMkAAAAJ&amp;citation_for_view=GGvsQMkAAAAJ:1qzjygNMrQYC","https:\/\/scholar.google.com\/citations?view_op=view_citation&amp;hl=en&amp;user=GGvsQMkAAAAJ&amp;citation_for_view=GGvsQMkAAAAJ:V3AGJWp-ZtQC","https:\/\/scholar.google.com\/citations?view_op=view_citation&amp;hl=en&amp;user=GGvsQMkAAAAJ&amp;citation_for_view=GGvsQMkAAAAJ:Mojj43d5GZwC","https:\/\/scholar.google.com\/citations?view_op=view_citation&amp;hl=en&amp;user=GGvsQMkAAAAJ&amp;citation_for_view=GGvsQMkAAAAJ:_B80troHkn4C"]</t>
  </si>
  <si>
    <t>92-98%</t>
  </si>
  <si>
    <t>HEAD OF THE DEPARTMENT</t>
  </si>
  <si>
    <t>19-Feb-26 09:35 AM</t>
  </si>
  <si>
    <t>20Y 9M</t>
  </si>
  <si>
    <t>SANDIP INSTITUTE OF ENGINEERING &amp; MANAGEMENT</t>
  </si>
  <si>
    <t>ASSOCIATE PROFESSOR &amp; HOD</t>
  </si>
  <si>
    <t>NASHIK</t>
  </si>
  <si>
    <t>CMR COLLEGE OF ENGINEERING &amp; TECHNOLOGY</t>
  </si>
  <si>
    <t>ASSOCIATE PROFESSOR</t>
  </si>
  <si>
    <t>Hyderabad</t>
  </si>
  <si>
    <t>MALLA REDDY UNIVERSITY</t>
  </si>
  <si>
    <t>ST PETER'S ENGINEERING COLLEGE</t>
  </si>
  <si>
    <t>MARRI LAXMAN REDDY INSTITUTE OF TECHNOLOGY AND MANAGEMENT</t>
  </si>
  <si>
    <t>Jun 2021</t>
  </si>
  <si>
    <t>Maaz Ahmad Khan</t>
  </si>
  <si>
    <t>maaztufail@gmail.com</t>
  </si>
  <si>
    <t>02-Apr-1993</t>
  </si>
  <si>
    <t>HINDI,ENGLISH,URDU</t>
  </si>
  <si>
    <t>TUFAILAHMAD KHAN</t>
  </si>
  <si>
    <t>A91 ALPHA 1 GREATER NOIDA</t>
  </si>
  <si>
    <t>ALIGARH PUBLIC SCHOOL</t>
  </si>
  <si>
    <t>ALIGARH</t>
  </si>
  <si>
    <t>SCIENCE,MATHS,ENGLISH</t>
  </si>
  <si>
    <t>SHS SCHOOL AMU</t>
  </si>
  <si>
    <t>PCBM</t>
  </si>
  <si>
    <t>AMU ALIGARH</t>
  </si>
  <si>
    <t>BIOCHEMISTRY, BUSINESS STATISTICS</t>
  </si>
  <si>
    <t>BSC (HONS)</t>
  </si>
  <si>
    <t>OPERATIONS,SUPPLY CHAIN,BUSINESS STATISTICS,INVENTORY</t>
  </si>
  <si>
    <t>OPERATIONS RESEARCH</t>
  </si>
  <si>
    <t>NATIONAL INSTITUTE OF TECHNOLOGY</t>
  </si>
  <si>
    <t>• I have completed certified Faculty Development Programmes, including one conducted at NIT Jaipur, and have also participated in certified research methodology workshops during the early stage of my Ph.D.</t>
  </si>
  <si>
    <t>["https:\/\/scholar.google.com\/citations?view_op=view_citation&amp;hl=en&amp;user=O77zCr4AAAAJ&amp;citation_for_view=O77zCr4AAAAJ:u5HHmVD_uO8C","https:\/\/scholar.google.com\/citations?view_op=view_citation&amp;hl=en&amp;user=O77zCr4AAAAJ&amp;citation_for_view=O77zCr4AAAAJ:u-x6o8ySG0sC"]</t>
  </si>
  <si>
    <t>INVENTORY MANAGEMENT</t>
  </si>
  <si>
    <t>• Not applicable as teaching experience is less than six semesters</t>
  </si>
  <si>
    <t>organizing and executing management development program</t>
  </si>
  <si>
    <t>19-Feb-26 10:38 AM</t>
  </si>
  <si>
    <t>Chitranshu Khandelwal</t>
  </si>
  <si>
    <t>ckhandelwal@bm.iitr.ac.in</t>
  </si>
  <si>
    <t>17-Dec-1993</t>
  </si>
  <si>
    <t>Rajendra Prasad Gupta</t>
  </si>
  <si>
    <t>647, Lane No. 13, Vijay Park Extension,
Dehradun, Uttarakhand, India, 248001</t>
  </si>
  <si>
    <t>Govt. Sec. School, Gopinath, Kaman, Rajasthan</t>
  </si>
  <si>
    <t>RBSE, Rajasthan</t>
  </si>
  <si>
    <t>RBVP Sr. Sec. School, Kaman, Rajasthan</t>
  </si>
  <si>
    <t>Rajasthan Technical University, Kota</t>
  </si>
  <si>
    <t>JEC Kukas, Jaipur, Rajasthan</t>
  </si>
  <si>
    <t>Mechanical Engineering</t>
  </si>
  <si>
    <t xml:space="preserve">B.Tech </t>
  </si>
  <si>
    <t>PEC Chandigarh</t>
  </si>
  <si>
    <t>PEC Chandigarh, India</t>
  </si>
  <si>
    <t>M.E.</t>
  </si>
  <si>
    <t>Operation &amp; Supply Chain Management</t>
  </si>
  <si>
    <t>IIT Roorkee</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</si>
  <si>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t>
  </si>
  <si>
    <t>R, Stata, Minitab</t>
  </si>
  <si>
    <t>["https:\/\/journals.sagepub.com\/doi\/full\/10.1177\/0972150920948818","https:\/\/www.inderscienceonline.com\/doi\/abs\/10.1504\/IJBEX.2020.108555","https:\/\/www.sciencedirect.com\/science\/article\/abs\/pii\/S1544612325013972","https:\/\/www.taylorfrancis.com\/chapters\/edit\/10.1201\/9781003181644-12\/drivers-industry-4-0-circular-economy-initiative-context-emerging-markets-chitranshu-khandelwal-sourabh-kumar-mukesh-kumar-barua","https:\/\/link.springer.com\/chapter\/10.1007\/978-3-032-02029-1_2"]</t>
  </si>
  <si>
    <t>Operations Management,Project Management,Supply Chain Management</t>
  </si>
  <si>
    <t>• 2</t>
  </si>
  <si>
    <t>•	Program Coordinator, Integrated BBA–MBA (Operations), UPES Dehradun</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</si>
  <si>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
• ·         Delivered an invited talk on "Application of Operations Research Models in Business Problem Solving" at The Oxford College of Engineering, Bengaluru
• ·         Delivered an invited talk on "Navigating the Future: Trends and Challenges in Global Supply Chains" at Sona School of Business &amp; Management, Tamil Nadu</t>
  </si>
  <si>
    <t>19-Feb-26 10:43 AM</t>
  </si>
  <si>
    <t>2Y 7M</t>
  </si>
  <si>
    <t>UPES Dehradun</t>
  </si>
  <si>
    <t>Assistant Professor (Senior Scale)</t>
  </si>
  <si>
    <t>Jun 2025</t>
  </si>
  <si>
    <t>Alliance University, Bengaluru</t>
  </si>
  <si>
    <t>Bengaluru</t>
  </si>
  <si>
    <t>1Y 10M</t>
  </si>
  <si>
    <t>Ajita Vijay Pandit</t>
  </si>
  <si>
    <t>panditajita22@gmail.com</t>
  </si>
  <si>
    <t>22-Jan-1994</t>
  </si>
  <si>
    <t>Hindi,English,Marathi</t>
  </si>
  <si>
    <t>Ved Prakash Joshi</t>
  </si>
  <si>
    <t>A-501 silver oak, Shinde Vasti , Ravet</t>
  </si>
  <si>
    <t>Vidya Niketan Tata Motors Employees Education Trust</t>
  </si>
  <si>
    <t>SSC, PCMC ,Pune, Maharashtra</t>
  </si>
  <si>
    <t>Maths,Social Science,Science</t>
  </si>
  <si>
    <t xml:space="preserve">Sir Parashurambhau College </t>
  </si>
  <si>
    <t>HSC Pune Maharashtra</t>
  </si>
  <si>
    <t>Maths Physics Chemistry</t>
  </si>
  <si>
    <t>S P College Pune Maharashtra</t>
  </si>
  <si>
    <t xml:space="preserve">BSc </t>
  </si>
  <si>
    <t>Economics</t>
  </si>
  <si>
    <t xml:space="preserve">MA </t>
  </si>
  <si>
    <t>Gokhale Institute of Politics and Economics ,Pune</t>
  </si>
  <si>
    <t>• ·       2024-25: Co-Principal Investigator, ICSSR Project of Vision Vikshit Bharat, ‘Impact Assessment of Digital Public Infrastructure Initiatives for Social Inclusivity: A Study of Pimpri Chinchwad Smart City’ [ VVB@2047/2024-2945]
• ·       2025: Speaker-topic ‘Econometric Modelling &amp; Causal Loops’ at MDP on‘Strategic Techno Managerial Programme’- Military Institute of Technology, Pune Sept 20-24th
• ·       2025: Trainer, MDP, MILIT for Operations Research for Decision Making Dec 10-12th
• ·       2025: Conducted FDP on “Scaling and Scaling Techniques” as a part of “Mastering the art of Literature Review” FDP series held on December 18th-December 20th
• §  Mathematics Exhibition, S.P. College, First Prize [2011-12, 2012-13, 2013-14]
• §  GD Competition- Second Prize (Pune University Statistics Association), 2013
• §  Chief Coordinator – Science Association, S.P. College, 2011-2014</t>
  </si>
  <si>
    <t>MS Office,R studio Python</t>
  </si>
  <si>
    <t xml:space="preserve">1 </t>
  </si>
  <si>
    <t>["\u2022\tPandit Ajita"," Paliwal Manisha (2026) \u201cSustainability Practices: Effects on Stock Market Performance and Corporate Reputation\u201d in Book titled \u201cSynergy Between Tourism and Finance Performance to achieve Sustainability\u2019 (Accepted for Publication"," Scopus- Indexed)Pandit"," A. &amp; Kulkarni"," L. (2025).Option Pricing Experiments: Gaps in Stochastic Models"," Scalability in Indian Contexts"," Sri Balaji Society\u2019s The Balajian Journal of Management Research Volume 2(2) 2025"," 80-9"," ISSN: 3049-317X (Online) \uf0a7\tKulkarni"," L."," &amp; Pandit"," A. (2022). Is Covid-19 a Black Swan Event? Evidence from the National Stock Exchange of India. MUDRA: Journal of Finance and Accounting"," 9 (1 )"," 1-18. https:\/\/doi.org\/10.17492\/jpi.mudra.v9i1.912201 \uf0a7\tKulkarni"," L. "," &amp; Pandit"," A. (2022)"," A Bibliometric Analysis of the Development of Options Pricing Models (1970\u20132020) \u2013 The Indian Management Researcher"," Volume 9"," Issue 1"," ISSN 2349-2090","(UGC Approved)"]</t>
  </si>
  <si>
    <t>• ·       2024-25: Co-Principal Investigator, ICSSR Project of Vision Vikshit Bharat, ‘Impact Assessment of Digital Public Infrastructure Initiatives for Social Inclusivity: A Study of Pimpri Chinchwad Smart City’ [ VVB@2047/2024-2945]  20 Lakh Project awarded</t>
  </si>
  <si>
    <t>Financial Econometrics,Multivariate Analysis,Macroeconomics	Theories	&amp; Practice,Microeconomics; Macroeconomics,Financial Derivatives; Financial Market Products; Research Methodology</t>
  </si>
  <si>
    <t>• Feedback for all subjects was good. I have been proactively taking feedback after 25 percent syllabus completion in each class where I teach and trying to resolve the issues with various solutions.</t>
  </si>
  <si>
    <t>19-Feb-26 11:09 AM</t>
  </si>
  <si>
    <t>MIT WPU Pune</t>
  </si>
  <si>
    <t>SP College</t>
  </si>
  <si>
    <t>Subject Expert  Carsh Course Mathematics for Economics with case studies and quizzes. (Crash Course)</t>
  </si>
  <si>
    <t>Aug 2021</t>
  </si>
  <si>
    <t>Nov 2021</t>
  </si>
  <si>
    <t>Inhaf</t>
  </si>
  <si>
    <t>Research Intern and Research Assistant</t>
  </si>
  <si>
    <t>May 2017</t>
  </si>
  <si>
    <t>Sharada Consultancy</t>
  </si>
  <si>
    <t>Research Intern and Research Assistant (Project based short term)</t>
  </si>
  <si>
    <t>Jun 2018</t>
  </si>
  <si>
    <t>Jul 2018</t>
  </si>
  <si>
    <t>19-Feb-26 11:10 AM</t>
  </si>
  <si>
    <t>Danish Fayaz</t>
  </si>
  <si>
    <t>danishkhaki@gmail.com</t>
  </si>
  <si>
    <t>11-Dec-1993</t>
  </si>
  <si>
    <t>Hindi,English,Kashmiri</t>
  </si>
  <si>
    <t>Fayaz Ahmad Wani</t>
  </si>
  <si>
    <t>69, Handew Imamsahib Shopian, Jammu and Kashmir</t>
  </si>
  <si>
    <t>Mohammadia High School</t>
  </si>
  <si>
    <t>JKBOSE</t>
  </si>
  <si>
    <t>English,Science,Maths,Social Science,Urdu</t>
  </si>
  <si>
    <t>New Greenland Hr Sec School</t>
  </si>
  <si>
    <t>English,Physics,Chemistry,Maths,Biology</t>
  </si>
  <si>
    <t>Baba Ghulam Shah Badshah University</t>
  </si>
  <si>
    <t>Lovely Professional University</t>
  </si>
  <si>
    <t>Structural/Applied Mechanics</t>
  </si>
  <si>
    <t>BITS Pilani, Pilani Campus</t>
  </si>
  <si>
    <t>• STAAD Pro: 80 hours duration STA</t>
  </si>
  <si>
    <t>• Successfully provided internship to 15 students of Alliance University, Bengaluru at IISC Bangalore with amount of 18000/ - 20000/ per month</t>
  </si>
  <si>
    <t>Autocad,STAADPRO,ANSYS,ABAQUS,MATLAB</t>
  </si>
  <si>
    <t>["","https:\/\/link.springer.com\/article\/10.1007\/s42417-025-01831-8","https:\/\/link.springer.com\/article\/10.1007\/s11356-025-36769-7","https:\/\/www.sciencedirect.com\/science\/article\/pii\/S1877050924034616","https:\/\/www.tandfonline.com\/doi\/full\/10.1080\/15376494.2023.2216692","https:\/\/www.tandfonline.com\/doi\/full\/10.1080\/15397734.2023.2283573","https:\/\/journals.sagepub.com\/doi\/full\/10.1177\/07316844241235255","https:\/\/link.springer.com\/chapter\/10.1007\/978-981-16-8433-3_49","https:\/\/link.springer.com\/chapter\/10.1007\/978-981-19-9390-9_8"]</t>
  </si>
  <si>
    <t>Mechanics,Strength of Materials,Surveying,Design of Steel Structures,Modelling and Simulation of Civil Structures,MATLAB</t>
  </si>
  <si>
    <t>• 8 out of 5</t>
  </si>
  <si>
    <t>• Associate Member of Indian National Academy of Engineering (INAE) – Membership ID: INAE/Ind M/015</t>
  </si>
  <si>
    <t>19-Feb-26 11:16 AM</t>
  </si>
  <si>
    <t>Alliance University</t>
  </si>
  <si>
    <t>Kharagpur</t>
  </si>
  <si>
    <t>Navneet A</t>
  </si>
  <si>
    <t>navneetaggpune@gmail.com</t>
  </si>
  <si>
    <t>02-Mar-1981</t>
  </si>
  <si>
    <t>H E</t>
  </si>
  <si>
    <t>Dinesh agarwal</t>
  </si>
  <si>
    <t>501 Apoorva Ramnagar colony Bavdhan Pune 411021</t>
  </si>
  <si>
    <t>DAVPS</t>
  </si>
  <si>
    <t>DAVPS Delhi</t>
  </si>
  <si>
    <t>Science Maths English</t>
  </si>
  <si>
    <t xml:space="preserve">CBSE DElhi </t>
  </si>
  <si>
    <t>PCM English Engg Drwg</t>
  </si>
  <si>
    <t>Kumaun University Nainital KEC Dwarahat</t>
  </si>
  <si>
    <t>ECE</t>
  </si>
  <si>
    <t>IMT Ghaziabad</t>
  </si>
  <si>
    <t>Operations and Systems HRM OB Ethics CSR Sustainability</t>
  </si>
  <si>
    <t>Ops and Systems</t>
  </si>
  <si>
    <t>• GRI</t>
  </si>
  <si>
    <t>• NIS Sparta winner
• AIP lead</t>
  </si>
  <si>
    <t>SAP</t>
  </si>
  <si>
    <t>Sustainability, HRM</t>
  </si>
  <si>
    <t>• 10</t>
  </si>
  <si>
    <t>AVP HR Barclays</t>
  </si>
  <si>
    <t>22Y 5M</t>
  </si>
  <si>
    <t>Infosys SAP Labs TCS Barclays Capgemini</t>
  </si>
  <si>
    <t>AVP HR</t>
  </si>
  <si>
    <t>Aug 2003</t>
  </si>
  <si>
    <t>NUP-vacancy-010</t>
  </si>
  <si>
    <t>Architecture</t>
  </si>
  <si>
    <t>Sayantan Das</t>
  </si>
  <si>
    <t>ar.sayantandas@gmail.com</t>
  </si>
  <si>
    <t>22-Jun-1993</t>
  </si>
  <si>
    <t>Bengali,english</t>
  </si>
  <si>
    <t>Prokash Chandra Das</t>
  </si>
  <si>
    <t>53/5, Dharmatala Lane, Shibpur, Howrah-711102.</t>
  </si>
  <si>
    <t>B. K. Paul's Institution</t>
  </si>
  <si>
    <t>WBBSE West Bengal</t>
  </si>
  <si>
    <t>Bengali, English,Mathematics ,Geography</t>
  </si>
  <si>
    <t>WBCHSE West Bengal</t>
  </si>
  <si>
    <t>Science,Literature,Mathematics</t>
  </si>
  <si>
    <t>MAKAUT, West Bengal</t>
  </si>
  <si>
    <t>OmDayal Group of Institutions</t>
  </si>
  <si>
    <t>Architectural Design</t>
  </si>
  <si>
    <t>CEPT University</t>
  </si>
  <si>
    <t>CEPT University Gujarat</t>
  </si>
  <si>
    <t>Master's in Architectural Design</t>
  </si>
  <si>
    <t>• COA Registration : CA/2019/109051</t>
  </si>
  <si>
    <t>• Recently attended and presented my work in an international conference, Moving Boundaries 2025 (Human Sciences And The Future Of Architecture) hosted by CEPT University, Ahmedabad, India.</t>
  </si>
  <si>
    <t>AutoCAD,MS Office,Photoshop,Lumion,SketchUp,Rhino,InDesign</t>
  </si>
  <si>
    <t>Theory of Architecture - Building Material and Construction - History of Architecture III - Architectural Design IX - Disaster Resilience Building - Architectural Design III - Working Drawing - Architectural Design VI - Dissertation - Dissertation - Archi</t>
  </si>
  <si>
    <t>• During the period of appointment, I guided six (06) undergraduate dissertations and three (03) undergraduate architectural thesis projects. The academic guidance focused on conceptual clarity, contextual sensitivity, and methodological rigour.
• As part of the studio teaching responsibilities, I served as an accompanying faculty member for academic field visits and site documentation exercises, including Architectural Design Studio (III Semester) with academic site studies in Jaipur and Jaisalmer, and Urban Design Studio (IX Semester) with academic site studies in New Delhi. These activities supported contextual understanding, urban analysis, and experiential learning as part of studio pedagogy.</t>
  </si>
  <si>
    <t>• Moving Boundaries 2025</t>
  </si>
  <si>
    <t>19-Feb-26 11:20 AM</t>
  </si>
  <si>
    <t>4Y 7M</t>
  </si>
  <si>
    <t>RDS Kolkata</t>
  </si>
  <si>
    <t>Assistant Architect</t>
  </si>
  <si>
    <t>Jan 2019</t>
  </si>
  <si>
    <t>Jul 2021</t>
  </si>
  <si>
    <t>SKDO Chennai</t>
  </si>
  <si>
    <t>Senior Architect</t>
  </si>
  <si>
    <t>Chennai</t>
  </si>
  <si>
    <t>Sep 2023</t>
  </si>
  <si>
    <t>Spectrum</t>
  </si>
  <si>
    <t>Senior Project Architect</t>
  </si>
  <si>
    <t>Berhampore</t>
  </si>
  <si>
    <t>SPA Vijayawada</t>
  </si>
  <si>
    <t>Vijayawada</t>
  </si>
  <si>
    <t>Revanth Dugalam</t>
  </si>
  <si>
    <t>richerevanth@gmail.com</t>
  </si>
  <si>
    <t>23-Apr-1997</t>
  </si>
  <si>
    <t>Yedukondalu Dugalam</t>
  </si>
  <si>
    <t>24/505, Buttaipet, Machilipatnam, Andhra Pradesh - 521001</t>
  </si>
  <si>
    <t>Jawahar Public School</t>
  </si>
  <si>
    <t>Secondary Board of Education Andhra Pradesh</t>
  </si>
  <si>
    <t>telugu,Hindi,English,Mathematics,Science</t>
  </si>
  <si>
    <t>Diploma in Civil Engineering</t>
  </si>
  <si>
    <t>AANM &amp; VVRSR Polytechnic</t>
  </si>
  <si>
    <t>JNTU Kakinada</t>
  </si>
  <si>
    <t>IAITC Andhra Pradesh</t>
  </si>
  <si>
    <t>NIT Durgapur</t>
  </si>
  <si>
    <t>Structural Health Monitoring</t>
  </si>
  <si>
    <t>IIT Indore</t>
  </si>
  <si>
    <t>• Pratibha Award: Conferred by the Government of Andhra Pradesh in recognition of exceptional academic performance throughout the Diploma in Civil Engineering.
• Gold Medal for Academic Excellence: Awarded by AANM &amp; VVRSR Polytechnic for securing the \textbf{state second rank} in Diploma in Civil Engineering, recognizing outstanding academic performance across the state.</t>
  </si>
  <si>
    <t>AutoCAD,LaTeX,ANSYS,MS Office,PYTHON,machine learning,deep learning</t>
  </si>
  <si>
    <t>["https:\/\/doi.org\/10.1016\/j.istruc.2022.08.021","https:\/\/doi.org\/10.1016\/j.eswa.2024.123940"," https:\/\/doi.org\/10.1016\/j.istruc.2024.105879","https:\/\/doi.org\/10.1080\/19648189.2025.2495134","https:\/\/doi.org\/10.1080\/21650373.2026.2617175","https:\/\/doi.org\/10.1016\/j.nxmate.2025.101355","https:\/\/doi.org\/10.1016\/j.jcomc.2025.100629"]</t>
  </si>
  <si>
    <t>• MHRD fellowship for the PhD</t>
  </si>
  <si>
    <t>Condition monitoring and reliability assessment (CE 605),Structural Engineering Lab (CE 651),Structural Analysis Lab (CE 365), Design of Reinforced Concrete Structures (CE 315)</t>
  </si>
  <si>
    <t>• Worked on a review paper (https://doi.org/10.1016/j.istruc.2022.08.021) with the Department of Civil and Environmental Engineering, Western University, London, ON, Canada</t>
  </si>
  <si>
    <t>19-Feb-26 11:21 AM</t>
  </si>
  <si>
    <t>Mahanish Panda</t>
  </si>
  <si>
    <t>mahanishpanda@gmail.com</t>
  </si>
  <si>
    <t>05-Jul-1998</t>
  </si>
  <si>
    <t>Hindi,english,odia,bengali</t>
  </si>
  <si>
    <t>Maheswar Panda</t>
  </si>
  <si>
    <t>2/4 C, Judges Court Rd, Alipore, Kolkata, West Bengal 700027</t>
  </si>
  <si>
    <t>JAJPUR ZILLA SCHOOL</t>
  </si>
  <si>
    <t>BSE ODISHA</t>
  </si>
  <si>
    <t>Math, Science,social science,english,odia,sanskrit</t>
  </si>
  <si>
    <t>NC Junior College, jajpur</t>
  </si>
  <si>
    <t>jajpur/odisha</t>
  </si>
  <si>
    <t>science</t>
  </si>
  <si>
    <t>Central University of Karnataka</t>
  </si>
  <si>
    <t>Kalaburagi/Karnataka</t>
  </si>
  <si>
    <t>geology</t>
  </si>
  <si>
    <t>BSc in Geology</t>
  </si>
  <si>
    <t>Geology</t>
  </si>
  <si>
    <t>NIT Hamirpur</t>
  </si>
  <si>
    <t>Hamirpur/Himachal Pradesh</t>
  </si>
  <si>
    <t>HRM ,marketing</t>
  </si>
  <si>
    <t>hrm and marketing</t>
  </si>
  <si>
    <t>OB &amp; HRM</t>
  </si>
  <si>
    <t>IMI KOLKATA</t>
  </si>
  <si>
    <t>• As a Fellow Program in Management (OB &amp; HRM) scholar at International Management Institute, Kolkata, I have maintained an excellent CGPA of 8.8 and successfully submitted my doctoral thesis on knowledge sharing in remote work environments. I have developed a solid publication record with multiple papers published in ABDC-B and ABS-indexed journals such as Digital Policy, Regulation and Governance, Quality &amp; Quantity, Knowledge Process Management, and Journal of Work-Applied Management, along with a conditional acceptance in The Learning Organization. I have also built a strong research pipeline, with several manuscripts under review and others targeting ABDC-A journals.
• I regularly present my research at reputed national and international conferences, including the ISDSI Global Conference, and I received a Best Paper Award for my work on financial fraud and Industry 4.0 technologies. In addition to research, I strengthened my teaching profile by serving as a Teaching Assistant for Managing Organizational Change and mentoring 24 PGDM students over four years in the Local Business Accelerator (LBA) program. I also led research scholar teams in organizing major international conferences. Through these experiences, I consistently demonstrate research productivity, leadership, mentorship, and academic service.</t>
  </si>
  <si>
    <t>MS OFFICE,SPSS,PLS SEM,NVIVO,R</t>
  </si>
  <si>
    <t>["https:\/\/doi.org\/10.1108\/DPRG-10-2024-0272","https:\/\/doi.org\/10.1007\/s11135-025-02429-8","https:\/\/doi.org\/10.1007\/s44163-025-00730-x","https:\/\/doi.org\/10.1108\/JWAM-05-2025-0082","https:\/\/doi.org\/10.1002\/kpm.70013","https:\/\/doi.org\/10.1108\/SHR-10-2025-0101","https:\/\/doi.org\/10.1108\/SHR-08-2025-0082"]</t>
  </si>
  <si>
    <t>LOCAL BUSINESS ACCELARATOR</t>
  </si>
  <si>
    <t>NONE</t>
  </si>
  <si>
    <t>INSTITUTE DOCTORAL FELLOWSHIP AWARD BY IMI KOLKATA
BEST PAPER AWARD MNIT JAIPUR</t>
  </si>
  <si>
    <t>FEW ARE CURRENTLY ONGOING</t>
  </si>
  <si>
    <t>19-Feb-26 11:26 AM</t>
  </si>
  <si>
    <t>NUP-vacancy-009</t>
  </si>
  <si>
    <t>Landscape Architecture / Environmental Architecture</t>
  </si>
  <si>
    <t>Muskan Sood</t>
  </si>
  <si>
    <t>muskansood2030@gmail.com</t>
  </si>
  <si>
    <t>20-Dec-2000</t>
  </si>
  <si>
    <t>Alok Sood</t>
  </si>
  <si>
    <t>NIT Hamirpur, Himachal Pradesh</t>
  </si>
  <si>
    <t>Loreto Convent Tara Hall</t>
  </si>
  <si>
    <t>CBSE, Shimla, Himachal Pradesh</t>
  </si>
  <si>
    <t>Maths, Science, Social Science, Hindi</t>
  </si>
  <si>
    <t>DAV Public School, Lakkar Bazar</t>
  </si>
  <si>
    <t>Maths, Physics, Chemistry, Information Practices</t>
  </si>
  <si>
    <t>CEPT University, Ahmedabad, Gujarat</t>
  </si>
  <si>
    <t>Building Construction, Landscape, Tectonics, History, Computational Designs, Project Management,Environmental Science,Building Services,Typologies,Agents,Paradigms</t>
  </si>
  <si>
    <t>NIT Hamirpur, Hamirpur, Himachal Pradesh</t>
  </si>
  <si>
    <t>Intelligent Buildings,Solar Passive and Energy Efficient Architecture ,Sustainable Architecture Theory and Principles ,Landscape architecture,Climate Resilient Urban and Regional Planning ,Eco-cities,Fundamentals of Ecology and Water Management</t>
  </si>
  <si>
    <t>• I have attended a two training workshop on Energy Conservation and Sustainable Building Code -Commercial and Residential conducted by Directorate of Energy, Govt of Himachal Pradesh.
• Additionally I have got certification for GIS Training from In</t>
  </si>
  <si>
    <t>• I have a  paper titled:  Sacred Groves as Anchors of Sustainable Development: A Systematic Literature Review of Socio-Ecological Roles of Sacred Groves amidst Dual Pressure of Tourism and Infrastructure Expansion under review after revision in the Journal of Nature Conservation which is an SCI indexed journal. Additionally I have presented my research in a number of conferences and my research titled: Governance Challenges and Opportunities in Promoting Sustainable Tourism in Sacred Landscapes: A Case of Bijli Mahadev Kullu has been accepted to be published in a scopus indexed book.</t>
  </si>
  <si>
    <t>AutoCAD, GIS ,MSOffice ,BlueBeam,Sketchup,Adobe Photoshop ,Adobe Indesign,research writing,bluebeam</t>
  </si>
  <si>
    <t>["file:\/\/\/E:\/Certificates\/Elvia%20Book-%202%20Conference%20Chapters.pdf"]</t>
  </si>
  <si>
    <t>• no</t>
  </si>
  <si>
    <t>Member of DMPC committe at NIT Hamirpur</t>
  </si>
  <si>
    <t>19-Feb-26 11:28 AM</t>
  </si>
  <si>
    <t>Studi Built Environment</t>
  </si>
  <si>
    <t>Intern</t>
  </si>
  <si>
    <t>chandigarh</t>
  </si>
  <si>
    <t>NUP-vacancy-031</t>
  </si>
  <si>
    <t>Business Communication</t>
  </si>
  <si>
    <t>Sapana  Sharma</t>
  </si>
  <si>
    <t>alignhrm@rediffmail.com</t>
  </si>
  <si>
    <t>07-Dec-1980</t>
  </si>
  <si>
    <t>Manish</t>
  </si>
  <si>
    <t># 401, 4th Flr, Avenue Blossom, Lan # 6, Ram Indu Park, Balewadi Highstreet, Baner, Pue - 411045</t>
  </si>
  <si>
    <t>Abhinav Vidyalay</t>
  </si>
  <si>
    <t>State Board</t>
  </si>
  <si>
    <t>General</t>
  </si>
  <si>
    <t>Garware College</t>
  </si>
  <si>
    <t>Pune University</t>
  </si>
  <si>
    <t>Mohol College</t>
  </si>
  <si>
    <t>BCS</t>
  </si>
  <si>
    <t>Human Resources Development</t>
  </si>
  <si>
    <t>• Strategic HRM
SPHR - SHRM
• POSH Certification</t>
  </si>
  <si>
    <t>• Design an HRBP course of 6 months for any graduate to start his career in HRM. (3 months classroom + 3 months internship)
• Trained 100s of students and made them HR job ready.</t>
  </si>
  <si>
    <t>SAP HCM</t>
  </si>
  <si>
    <t>...............</t>
  </si>
  <si>
    <t>Director, HR Head, CHRO</t>
  </si>
  <si>
    <t>• 'You made a Difference' - women leader achievers award.
• Effective HR Leader Award
• Top performing team award.
• Best Trainer Award.</t>
  </si>
  <si>
    <t>19-Feb-26 11:43 AM</t>
  </si>
  <si>
    <t>Align HRM Strategy Solutions Pvt Ltd.</t>
  </si>
  <si>
    <t>Director - HRM Services Delivery</t>
  </si>
  <si>
    <t>19-Feb-26 11:44 AM</t>
  </si>
  <si>
    <t>J Suraj</t>
  </si>
  <si>
    <t>surajjayan1997@gmail.com</t>
  </si>
  <si>
    <t>05-Nov-1997</t>
  </si>
  <si>
    <t>English,Malayalam,Hindi</t>
  </si>
  <si>
    <t>JAYAN K K</t>
  </si>
  <si>
    <t>SRA 46, Nalledathu House, Thaikkattukara PO, Aluva 683106, Ernakulam District, Kerala</t>
  </si>
  <si>
    <t>SIVAGIRI VIDYANIKETAN, ALUVA</t>
  </si>
  <si>
    <t>CBSE</t>
  </si>
  <si>
    <t>Maths,Science,Social Science,English,Malayalam</t>
  </si>
  <si>
    <t>BUSINESS STUDIES,ACCOUNTANCY,ECONOMICS,ENGLISH</t>
  </si>
  <si>
    <t>MAHATMA GANDHI UNIVERSITY, KOTTAYAM</t>
  </si>
  <si>
    <t>BHARATA MATA COLLEGE, THRIKKAKARA, KERALA</t>
  </si>
  <si>
    <t>COMMERCE,FINANCE,TAXATION,MARKETING,ECONOMICS,ENGLISH</t>
  </si>
  <si>
    <t>B COM</t>
  </si>
  <si>
    <t>RAJAGIRI COLLEGE OF MANAGEMENT &amp; APPLIED SCIENCES, KAKKANAD, KERALA</t>
  </si>
  <si>
    <t>COMMERCE,FINANCE,TAXATION,ACCOUNTANCY,HRM,MARKETING</t>
  </si>
  <si>
    <t>M COM</t>
  </si>
  <si>
    <t>TAXATION</t>
  </si>
  <si>
    <t>MARKETING</t>
  </si>
  <si>
    <t>MAHATMA GANDHI UNIVERSITY, KOTTAYAM KERALA</t>
  </si>
  <si>
    <t>• 2 ABDC-A and Q1 journal publications, including the International Journal of Consumer Studies (IF: 7.6) and the International Journal of Retail &amp; Distribution Management (IF: 5.9).
• Successfully qualified for the UGC-NET JRF three times (Management in 2024; Commerce in 2019 and 2022)</t>
  </si>
  <si>
    <t>MS Office,SPSS</t>
  </si>
  <si>
    <t>["https:\/\/onlinelibrary.wiley.com\/doi\/abs\/10.1111\/ijcs.70022","https:\/\/www.emerald.com\/ijrdm\/article-abstract\/53\/10-11\/990\/1302032\/Mitigating-distraction-interactivity-and?redirectedFrom=fulltext"]</t>
  </si>
  <si>
    <t>Led Content team at BYJUS EXAM PREP - UGC NET COMMERCE &amp; MANAGEMENT</t>
  </si>
  <si>
    <t>• Successfully qualified for the UGC-NET JRF three times (Management in 2024; Commerce in 2019 and 2022)</t>
  </si>
  <si>
    <t>• Collaborated with Professor Linda D. Hollebeek, a world-renowned researcher on customer behavior and a Top 2% Scientist globally, with over 40000+ citations in google scholar, resulted in the high-impact publication "Mitigating distraction: interactivity and atmospherics in social commerce" in the ABDC-A/Q1-ranked International Journal of Retail &amp; Distribution Management (2025). https://www.emerald.com/ijrdm/article-abstract/53/10-11/990/1302032/Mitigating-distraction-interactivity-and?redirectedFrom=fulltext</t>
  </si>
  <si>
    <t>19-Feb-26 11:49 AM</t>
  </si>
  <si>
    <t>BYJUS EXAM PREP</t>
  </si>
  <si>
    <t>SENIOR ASSOCIATE</t>
  </si>
  <si>
    <t>NOIDA</t>
  </si>
  <si>
    <t>Perumal K</t>
  </si>
  <si>
    <t>raviperumal33@gmail.com</t>
  </si>
  <si>
    <t>16-Jun-1992</t>
  </si>
  <si>
    <t>Tamil and English</t>
  </si>
  <si>
    <t>Kajendran M</t>
  </si>
  <si>
    <t>2/133, North street, M.Kalluppatti, Mathippanour Post, Thirumangalam Taluk, Madurai - 625704.</t>
  </si>
  <si>
    <t xml:space="preserve">Rm.P.S. Ramiah Nadar Hr Sec School,  </t>
  </si>
  <si>
    <t>State Board - Madurai, Tamil Nadu.</t>
  </si>
  <si>
    <t>Tamil, English, maths, science</t>
  </si>
  <si>
    <t>Tamil, English, Maths, Physics, Chemistry,Biology,Zoology</t>
  </si>
  <si>
    <t>University College of Engineering Tindivanam</t>
  </si>
  <si>
    <t xml:space="preserve"> Structural analysis, Foundation  Engineering, Soil mechanics, Concrete Technology, Prestressed Concrete Structures,  Prefabricated Structures, Estimation and Quantity Surveying, Highway Engineering, and  Railways, Airport, and Harbor Engineering. ,Design</t>
  </si>
  <si>
    <t>Adhiyamaan College of Engineering</t>
  </si>
  <si>
    <t>Advanced steel structures,Advanced concrete technology, Advanced reinforced concrete structures,Theory of elasticity and plasticity,Bridge engineering,Structural Dynamics,Theory of structures</t>
  </si>
  <si>
    <t>Pultruded Fiber reinforced polymer profiles</t>
  </si>
  <si>
    <t xml:space="preserve">SRM Institute of Science and Technology, Chennai  </t>
  </si>
  <si>
    <t>• Secured gold medal on NPTEL exam “Design of reinforced concrete structures” October 2020. Successfully completed NPTEL exam “Foundation Engineering” October 2019.</t>
  </si>
  <si>
    <t>• Secured gold medal on NPTEL exam “Design of reinforced concrete structures” October 2020. Department level ISO co-ordinator and I secured certificate of ISO internal Auditor. Department level NBA Co-ordinator (Criteria 1 to 10 overall incharge). Organized three workshops (International – 1, National - 2).</t>
  </si>
  <si>
    <t>AutoCAD,Staad pro,ETABS,Revit,ABAQUS,MS Office</t>
  </si>
  <si>
    <t>["1. https:\/\/doi.org\/10.1007\/s40999-025-01143-8","https:\/\/doi.org\/10.1590\/1517-7076-RMAT-2024-0793","https:\/\/doi.org\/10.1007\/s40996-022-00988-6"," 10.1088\/2631-8695\/ad4438","https:\/\/doi.org\/10.1063\/5.0236863","https:\/\/doi.org\/10.1007\/978-981-99-6229-7_49"," 10.2478\/cee-2023-0038 ","https:\/\/doi.org\/10.1016\/j.matpr.2021.06.431","https:\/\/doi.org\/10.1016\/j.matpr.2020.06.271","https:\/\/doi.org\/10.1016\/j.matpr.2020.03.319"]</t>
  </si>
  <si>
    <t>NIL</t>
  </si>
  <si>
    <t>• Design of Reinforced Concrete Elements - 89.25%
• Structural analysis - 90.41%
• Foundation Engineering 93.22%
• Soil mechanics 86.51%
• Concrete Technology - 90.28%
• Prestressed Concrete Structures - 94.53%
• Prefabricated Structures - 94.71%
• Estimation and Quantity Surveying - 88.43%
• Highway Engineering - 89.62%
• Railways, Airport, and Harbor Engineering - 91.40%
• Theory of Elasticity and Plasticity - 92.31%
• Desingn of Steel Structures - 90.51%
• Basic Civil and Mechanical Engineering - 92.64%
• Building Plan And Drawing - 89.26%</t>
  </si>
  <si>
    <t xml:space="preserve">NBA and ISO co-ordinator, Industrial Visit co-ordinator, </t>
  </si>
  <si>
    <t>YES</t>
  </si>
  <si>
    <t>Software training</t>
  </si>
  <si>
    <t>• Secured gold medal on NPTEL exam “Design of reinforced concrete structures” October 2020.</t>
  </si>
  <si>
    <t>19-Feb-26 11:51 AM</t>
  </si>
  <si>
    <t>9Y 7M</t>
  </si>
  <si>
    <t xml:space="preserve">K.Ramakrishnan College of Technology, (Affiliated to Anna University), Trichy </t>
  </si>
  <si>
    <t>Trichy, Tamil Nadu</t>
  </si>
  <si>
    <t>Jan 2021</t>
  </si>
  <si>
    <t>SRM Institute of Science and Technology, Chennai</t>
  </si>
  <si>
    <t>Research Scholar</t>
  </si>
  <si>
    <t>Chennai, Tamil Nadu</t>
  </si>
  <si>
    <t>Feb 2021</t>
  </si>
  <si>
    <t>Global Geotech</t>
  </si>
  <si>
    <t>Project Manager</t>
  </si>
  <si>
    <t>Godavari Global University</t>
  </si>
  <si>
    <t>Rajahmundry, AP</t>
  </si>
  <si>
    <t>Premendra Sahu</t>
  </si>
  <si>
    <t>premendra.sahu@gmail.com</t>
  </si>
  <si>
    <t>09-Sep-1983</t>
  </si>
  <si>
    <t>Hindi ,English</t>
  </si>
  <si>
    <t>Late Shesh dev Sahu</t>
  </si>
  <si>
    <t>Devalaya
Sector 2, street 2, Professor colony</t>
  </si>
  <si>
    <t xml:space="preserve">Govt. HR. Sr. School, simga </t>
  </si>
  <si>
    <t>MP Board/MP</t>
  </si>
  <si>
    <t>Common subjects</t>
  </si>
  <si>
    <t>St. Pauls Hr. School Raipur</t>
  </si>
  <si>
    <t>MP Board/ MP</t>
  </si>
  <si>
    <t>Biology</t>
  </si>
  <si>
    <t>Pt. Ravi Shankar Shukla University, Raipur</t>
  </si>
  <si>
    <t>Govt. Science College Raipur/Chhattisgarh</t>
  </si>
  <si>
    <t>BSC</t>
  </si>
  <si>
    <t>CSVTU</t>
  </si>
  <si>
    <t>RITEE/Chhattisgarh</t>
  </si>
  <si>
    <t>Marketing,HR</t>
  </si>
  <si>
    <t>MBA in Marketing &amp; HR</t>
  </si>
  <si>
    <t>UGC NET</t>
  </si>
  <si>
    <t>UGC</t>
  </si>
  <si>
    <t>ITM University, Raipur / Chhattisgarh</t>
  </si>
  <si>
    <t xml:space="preserve"> MS Office</t>
  </si>
  <si>
    <t>["DOI: 10.4018\/979-8-3693-9506-6.ch009 ","doi.org\/10.1007\/978-3-031-82559-0","DOI: 10.1108\/978-1-83662-582-720251009 ","https:\/\/doi.org\/10.32479\/irmm.16575. "," 10.4018\/979-8-3693-7620-1.ch019 ","DOI: 10.4018\/979-8-3693-6562-5.ch002. ","DOI: 10.4018\/979-8-3693-7096-4.ch018. ","DOI: 10.4018\/979-8-3693-6813-8.ch004. ","https:\/\/doi.org\/10.53555\/kuey.v30i1.9707.",""]</t>
  </si>
  <si>
    <t>• Above 4</t>
  </si>
  <si>
    <t>HOD, IQAC Coordinator, NBA Coordinator</t>
  </si>
  <si>
    <t>19-Feb-26 11:52 AM</t>
  </si>
  <si>
    <t>15Y 1M</t>
  </si>
  <si>
    <t>ITM UNIVERSITY RAIPUR</t>
  </si>
  <si>
    <t>Raipur</t>
  </si>
  <si>
    <t>Sep 2016</t>
  </si>
  <si>
    <t>MATS University, Raipur</t>
  </si>
  <si>
    <t>Central college of Engineering &amp; Management</t>
  </si>
  <si>
    <t>Jan 2011</t>
  </si>
  <si>
    <t>Aug 2016</t>
  </si>
  <si>
    <t>5Y 7M</t>
  </si>
  <si>
    <t>Amit Kumar</t>
  </si>
  <si>
    <t>amitmsw08@gmail.com</t>
  </si>
  <si>
    <t>03-Dec-1984</t>
  </si>
  <si>
    <t>Ramchandra ROy</t>
  </si>
  <si>
    <t>Amit Kumar, S/o Ramchandra Roy, Bajrang Colony, Near Aman Vihar, Phulwari Shariff, Patna: 800002, Bihar</t>
  </si>
  <si>
    <t>Patna Central School</t>
  </si>
  <si>
    <t>English, Hindi, Maths, Science</t>
  </si>
  <si>
    <t>Science with Biology</t>
  </si>
  <si>
    <t>University of Delhi</t>
  </si>
  <si>
    <t>New Delhi</t>
  </si>
  <si>
    <t>Social Work</t>
  </si>
  <si>
    <t>BA(H)</t>
  </si>
  <si>
    <t>Kurukshetra University</t>
  </si>
  <si>
    <t>Kurukshetra University, Haryana</t>
  </si>
  <si>
    <t xml:space="preserve">MSW </t>
  </si>
  <si>
    <t>HRM, Labour Laws, Industrial Relation and Social Security Provisions</t>
  </si>
  <si>
    <t>Master of Science (Research)</t>
  </si>
  <si>
    <t>IIT KGP</t>
  </si>
  <si>
    <t>Research</t>
  </si>
  <si>
    <t>Social Sciences</t>
  </si>
  <si>
    <t>• 1) Got MHRD Junior Research Fellow in 2014.
• 2) Qualified NET exam in 2008.</t>
  </si>
  <si>
    <t>["https:\/\/doi.org\/10.1002\/pa.2718","https:\/\/www.epw.in\/journal\/2023\/36\/special-articles\/moving-food-insecurity food-security.html ","https:\/\/doi.org\/10.1007\/s40009-023-01274-3","https:\/\/doi.org\/10.32381\/PROD.2024.65.03.8 ","https:\/\/www.researchgate.net\/publication\/329399273_National_Food_Security_Act_2013_Problems_a nd_Prospects ","https:\/\/www.academia.edu\/8803774\/NREGA_Opportunity_and_Challenges"]</t>
  </si>
  <si>
    <t>• Presently running a project from Numaligarh Oil Refinery, Ministry of Oil, Government of India named “Convergent of PRI”.
• Successfully completed project of Rs.200000/- from Dr. Ramdayal Munda Tribal  Welfare Research Institute, Government of Jharkhand named “Public Health  Challenges in Mining Areas of Jharkhand” Since 4th November 2023- 3rd August,  2024.
• Successfully completed as Co-PI in “Social Impact Assessment study at Brahmdiha  Coal Mines” funded by Andhra Pradesh Mineral Development Corporation from 9th  September, 2022- 22nd November, 2022.
• Worked as Research Assistant in Rekhi Centre of Excellence for the Science of  Happiness, Indian Institute of Technology, Kharagpur, from 5th December, 2017 to  9th July, 2018.
• Worked in Development of Happiness Index for Newtown in Kolkata. • Worked in Development of Happiness Index for Madhya Pradesh funded by Rajya  Anand Sansthan, M.P.
• Worked in Ministry of Human Resource Development (Government of India) funded  mega project “Sustainable Food Security”.
• Worked in Ministry of Human Resource Development (Government of India) funded  project Sandhi “End of life care”.</t>
  </si>
  <si>
    <t>Happiness and Well Being</t>
  </si>
  <si>
    <t xml:space="preserve">Associate Dean Research, Associate Dean Social Sciences, Associate Dean School of Business,Program Officer NSS, </t>
  </si>
  <si>
    <t>19-Feb-26 11:56 AM</t>
  </si>
  <si>
    <t>0Y 6M</t>
  </si>
  <si>
    <t>Kaziranga University</t>
  </si>
  <si>
    <t>Assam, Jorhat</t>
  </si>
  <si>
    <t>Mallikarjun  Kallappa  Chougala</t>
  </si>
  <si>
    <t>m.chougala@gmail.com</t>
  </si>
  <si>
    <t>07-Oct-1980</t>
  </si>
  <si>
    <t>English Hindi Marathi Kannada</t>
  </si>
  <si>
    <t>Kallappa chougala</t>
  </si>
  <si>
    <t xml:space="preserve">Wagholi Pune </t>
  </si>
  <si>
    <t xml:space="preserve">GI Bagewadi </t>
  </si>
  <si>
    <t xml:space="preserve">Bangalore Board </t>
  </si>
  <si>
    <t xml:space="preserve">Maths science SS English </t>
  </si>
  <si>
    <t xml:space="preserve">GI Bagewadi college Nipani </t>
  </si>
  <si>
    <t xml:space="preserve">Karnataka </t>
  </si>
  <si>
    <t>Commece</t>
  </si>
  <si>
    <t xml:space="preserve">Karnataka university </t>
  </si>
  <si>
    <t>G I Bagewadi vollege</t>
  </si>
  <si>
    <t>Kudal institute of management studies</t>
  </si>
  <si>
    <t xml:space="preserve">Finance and marketing </t>
  </si>
  <si>
    <t xml:space="preserve">MBA finance </t>
  </si>
  <si>
    <t xml:space="preserve">Finance </t>
  </si>
  <si>
    <t xml:space="preserve">Karnataka Janapada university </t>
  </si>
  <si>
    <t>• NET management
CAIIB JAIIB
NCFM
NISM</t>
  </si>
  <si>
    <t>• Two copyrights
• One Patent
• ine Book</t>
  </si>
  <si>
    <t>Ms office</t>
  </si>
  <si>
    <t>["","","","","",""]</t>
  </si>
  <si>
    <t xml:space="preserve">Digital Banking ,Security Analysis and portfolio management ,International banking,Financial management </t>
  </si>
  <si>
    <t>8/10</t>
  </si>
  <si>
    <t>Academic co Ordinator exam co ordinator</t>
  </si>
  <si>
    <t>19-Feb-26 11:57 AM</t>
  </si>
  <si>
    <t xml:space="preserve">JSPM university </t>
  </si>
  <si>
    <t>Assistant profesdor</t>
  </si>
  <si>
    <t xml:space="preserve">Symbiosis skills and professional university </t>
  </si>
  <si>
    <t xml:space="preserve">Assistant professor </t>
  </si>
  <si>
    <t>Mani Rathnam Pesaramelli</t>
  </si>
  <si>
    <t>maniratnam381@gmail.com</t>
  </si>
  <si>
    <t>18-Jun-1996</t>
  </si>
  <si>
    <t>Telugu,Hindi,English</t>
  </si>
  <si>
    <t>Shekar Babu Pesaramelli</t>
  </si>
  <si>
    <t>11-13-819, Green hills colony, Road no 2, Kothapet
Saroornagar, Hyderabad, Telangana, 500035.</t>
  </si>
  <si>
    <t>Dilshuknagar Public school</t>
  </si>
  <si>
    <t>Board of Secondary Education Hyderabad/Telangana</t>
  </si>
  <si>
    <t>Telugu, sanskrit, Hindi, English, Mathematics, General science</t>
  </si>
  <si>
    <t>Government Polytechnic College Masabtank/Hyderabad/ Telangana</t>
  </si>
  <si>
    <t>Jawarharlal Nehru Technological University Hyderabad</t>
  </si>
  <si>
    <t>Vardhaman College of Engineering Hyderabad/Telangana</t>
  </si>
  <si>
    <t>National Institute of Technology Warangal</t>
  </si>
  <si>
    <t>National Institute of Technology Warangal/Telangana</t>
  </si>
  <si>
    <t>Construction Technology and Management</t>
  </si>
  <si>
    <t>Sustainable Construction Materials/ Civil Engineering</t>
  </si>
  <si>
    <t>AutoCAD, MS Office, MS Project,Revit</t>
  </si>
  <si>
    <t>["https:\/\/doi.org\/10.1007\/s10163-025-02237-0","https:\/\/doi.org\/10.1007\/s41024-025-00635-3","https:\/\/doi.org\/10.1088\/2631-8695\/addba0","https:\/\/doi.org\/10.1007\/s41062-023-01218-2"," https:\/\/doi.org\/10.1007\/978-981-16-9744-9_27"]</t>
  </si>
  <si>
    <t>N/A</t>
  </si>
  <si>
    <t>KasiReddy NarayanReddy College of Engineering and Research</t>
  </si>
  <si>
    <t>Nov 2019</t>
  </si>
  <si>
    <t>Mar 2020</t>
  </si>
  <si>
    <t>Karaka  Hemanth Kumar</t>
  </si>
  <si>
    <t>khk.civil@gmail.com</t>
  </si>
  <si>
    <t>18-Aug-1989</t>
  </si>
  <si>
    <t xml:space="preserve">Hindi, English,Telugu </t>
  </si>
  <si>
    <t>Karaka Satyanarayana</t>
  </si>
  <si>
    <t>14-148/1, SARADA NAGAR, PENDURTHI, VISAKHAPATANAM 531173</t>
  </si>
  <si>
    <t>Chanakya Public School</t>
  </si>
  <si>
    <t>Sri Chaitanya College</t>
  </si>
  <si>
    <t>Maths, Physics,chemsitry</t>
  </si>
  <si>
    <t>Andhra University College of Engg</t>
  </si>
  <si>
    <t>Andhra University College of Engg, Visakhapatnam</t>
  </si>
  <si>
    <t>Jawaharlal Nehru Technological University Kakinada</t>
  </si>
  <si>
    <t>Baba Institute of Technology &amp; Sciences, Visakhapatnam</t>
  </si>
  <si>
    <t>National Institute of Technology Raipur</t>
  </si>
  <si>
    <t>• Good</t>
  </si>
  <si>
    <t>19-Feb-26 12:12 PM</t>
  </si>
  <si>
    <t>8Y 5M</t>
  </si>
  <si>
    <t>Visvesvaraya National Institute of Technology</t>
  </si>
  <si>
    <t>Adhoc Assistant Professor</t>
  </si>
  <si>
    <t>Nagpur</t>
  </si>
  <si>
    <t>Vignan’s Institute of Information Technology</t>
  </si>
  <si>
    <t>Visakhapatnam</t>
  </si>
  <si>
    <t>2Y 4M</t>
  </si>
  <si>
    <t>Sir C R Reddy College of Engg., Eluru</t>
  </si>
  <si>
    <t>Eluru, AP</t>
  </si>
  <si>
    <t>Jul 2012</t>
  </si>
  <si>
    <t>Apr 2017</t>
  </si>
  <si>
    <t>4Y 9M</t>
  </si>
  <si>
    <t>MTH India Limited</t>
  </si>
  <si>
    <t>Quality Engineer</t>
  </si>
  <si>
    <t>Mar 2011</t>
  </si>
  <si>
    <t>Dec 2011</t>
  </si>
  <si>
    <t>19-Feb-26 12:17 PM</t>
  </si>
  <si>
    <t>Uttam Das</t>
  </si>
  <si>
    <t>udtfgpalika@gmail.com</t>
  </si>
  <si>
    <t>26-Jun-1996</t>
  </si>
  <si>
    <t>Hindi,English,Bengali</t>
  </si>
  <si>
    <t>Paritosh Das</t>
  </si>
  <si>
    <t>Village - Gedarchar, P.O. - Mahishkuchi, P.S. - Boxirhat, Dist - Coochbehar, PIN - 736131</t>
  </si>
  <si>
    <t>Tufanganj Vivekanada Vidyalaya</t>
  </si>
  <si>
    <t>WBBSE</t>
  </si>
  <si>
    <t>Bengali, English, Mathematics,Physical science,Life science,Geography</t>
  </si>
  <si>
    <t>WBCHSE</t>
  </si>
  <si>
    <t>Bengali, English, geography,Computer application</t>
  </si>
  <si>
    <t>University of North Bengal</t>
  </si>
  <si>
    <t>ABN Seal College, Coochbehar</t>
  </si>
  <si>
    <t>Geography (H)</t>
  </si>
  <si>
    <t>B.A.</t>
  </si>
  <si>
    <t>Geography</t>
  </si>
  <si>
    <t>Visva-Bharati</t>
  </si>
  <si>
    <t>Visva-Bharati, Shantiniketan</t>
  </si>
  <si>
    <t>M.A.</t>
  </si>
  <si>
    <t>Forest Conservation and Management</t>
  </si>
  <si>
    <t>UGC JRF</t>
  </si>
  <si>
    <t>["https:\/\/doi.org\/10.1080\/14728028.2023.2217191","https:\/\/doi.org\/10.1080\/14888386.2023.2195829","https:\/\/doi.org\/10.1080\/19475705.2024.2330529","https:\/\/doi.org\/10.1016\/j.ijgeop.2024.03.002","https:\/\/doi.org\/10.1007\/s00267-024-01998-y","https:\/\/doi.org\/10.1007\/s11842-026-09620-1","https:\/\/doi.org\/10.1016\/j.jnc.2025.126928","https:\/\/doi.org\/10.1080\/1573062X.2025.2451887","https:\/\/doi.org\/10.1007\/s12524-025-02134-x","https:\/\/doi.org\/10.1007\/s44288-025-00385-2"]</t>
  </si>
  <si>
    <t>19-Feb-26 12:22 PM</t>
  </si>
  <si>
    <t>Shabarish Vasanth Madhav Rao Patil</t>
  </si>
  <si>
    <t>shabarish6933@gmail.com</t>
  </si>
  <si>
    <t>15-May-1985</t>
  </si>
  <si>
    <t>Vasanth Madhav Rao</t>
  </si>
  <si>
    <t>house no 47, 'Saptagiri', 3rd cross
Shreenagar, Unkal, Hubballi, Karnataka, 580031</t>
  </si>
  <si>
    <t>Kishora Vidya Bhavan, Chintamani</t>
  </si>
  <si>
    <t>KSEEB, Chintamani, Karnataka</t>
  </si>
  <si>
    <t>Maths, Science, Social Studies, ENglish</t>
  </si>
  <si>
    <t>PC Jabin Science College, Hubballi</t>
  </si>
  <si>
    <t>PU Board, Hubballi, KArnataka</t>
  </si>
  <si>
    <t>Physics,Chemistry, MAths,Statistics</t>
  </si>
  <si>
    <t>VTU Belagavi</t>
  </si>
  <si>
    <t>BVB College of Engineering and Technology, Hubballi, Karnataka</t>
  </si>
  <si>
    <t>Civil,Engineering Management, Surveying, Maths, Concrete TEchnology, Design of RCC</t>
  </si>
  <si>
    <t>National Institute of Technology Karnataka, Surathkal</t>
  </si>
  <si>
    <t>National Institute of Technology Karnataka, Surathkal, Karnataka</t>
  </si>
  <si>
    <t>Construction Management, Financial MAnagement, Quality COntrol and Quality Assurance, Tunnel Engineering, Organizational Behaviour, MS Lab</t>
  </si>
  <si>
    <t>Concrete Technology - Civil Engineering</t>
  </si>
  <si>
    <t>Bapuji Institute of Engineering and Technology, Hubballi</t>
  </si>
  <si>
    <t>• 1
• Organized and conducted one week VGST sponsored FDP on “Advancements in Earthquake Geotechnical Engineering” as Coordinator from 5th January to 9th January 2026.
• 2
• Conducted One week FDP on “Advancements in Building Materials and Construction Practices” in 2019 as Coordinator.
• 3
• Conducted Value Added Course on Cement and Concrete Technology for 3rd year students.
• 4
• Conducted One week FDP on “Advancements in Building Materials and Construction Practices” sponsored by TEQIP 1.3 and VTU Belagavi in 2020 as Coordinator.
• 5
• Conducted many SDP / FDP through IGS Hubballi – Dharwad Local Chapter.
• 6
• Consultancy Work
• 7
• Expert talks at ACCE Hubballi, Birla Shakthi Cements Hubballi, Institute of Engineers – Dharwad Chapter, CEDOK Dharwad.
• 8
• Expert talks on Concrete Durability and concrete mix proportioning for Ultratech Ltd, North Karnataka Zone.
• 9
• Resource person for Student Development Program (SDP) on ‘Advancements in Surveying’ at Rural Engineering College, Hulkoti.
• 10
• Resource person for Student Development Program (SDP) on ‘Total Station &amp; It’s Applications’ at Government Engineering College, Karwar.</t>
  </si>
  <si>
    <t>AutoCAD, MS Office, MS Project</t>
  </si>
  <si>
    <t>["https:\/\/scholar.google.com\/citations?user=EdD176IAAAAJ  "]</t>
  </si>
  <si>
    <t>• morethan 90%.</t>
  </si>
  <si>
    <t xml:space="preserve">Anti-Ragging Coordinator,  Discipline Coordinator, IA Coordinator, Exam Coordinator, Student Benefit Fund Coordinator </t>
  </si>
  <si>
    <t>Design Thinking, Recent Advances in Pavement Analysis, Sustainable Concrete,, Environmental Management &amp; Sustainable development,  “Disaster Mitigation and Management, , Advances in Nanomaterial / nanocomposites for engineering applications , , An Overvie</t>
  </si>
  <si>
    <t>Principles of Construction Management , Development and Applications of Special Concretes, Advanced Concrete Technology, Sustainable Concepts in Engineering</t>
  </si>
  <si>
    <t>RIVET, ISO. NBA</t>
  </si>
  <si>
    <t>Total Station, NDT - Rebound Hammer, Ultra Sonic Pulse velocity test</t>
  </si>
  <si>
    <t>19-Feb-26 12:25 PM</t>
  </si>
  <si>
    <t>16Y 4M</t>
  </si>
  <si>
    <t>KLE Institute od Technology Hubballi</t>
  </si>
  <si>
    <t>Hubballi</t>
  </si>
  <si>
    <t>Aug 2011</t>
  </si>
  <si>
    <t>14Y 7M</t>
  </si>
  <si>
    <t>Rural Engineering College, Hulkoti</t>
  </si>
  <si>
    <t>Hulkoti</t>
  </si>
  <si>
    <t>Aug 2010</t>
  </si>
  <si>
    <t>Jul 2011</t>
  </si>
  <si>
    <t>ITD Cementation India Ltd, Mumbai</t>
  </si>
  <si>
    <t>Planning Engineer</t>
  </si>
  <si>
    <t>Sep 2009</t>
  </si>
  <si>
    <t>Jun 2010</t>
  </si>
  <si>
    <t>Abinash Jena</t>
  </si>
  <si>
    <t>abinashjena741@gmail.com</t>
  </si>
  <si>
    <t>26-Jan-1993</t>
  </si>
  <si>
    <t>English,Hindi,Odia</t>
  </si>
  <si>
    <t>Bijaya Kumar Jena</t>
  </si>
  <si>
    <t xml:space="preserve">Flat-603, Tower-9, Skyi SongBirds Society, Bhugaon, Pune, Maharashtra, Pin-412115 </t>
  </si>
  <si>
    <t>Dr. Atul Fegde</t>
  </si>
  <si>
    <t>Delhi Public School, Damanjodi</t>
  </si>
  <si>
    <t>Central Board of Secondary Education (CBSE), Odisha</t>
  </si>
  <si>
    <t>Maths, Science,English,Social Science</t>
  </si>
  <si>
    <t>Kalinga Bharati Residential College, Cuttack</t>
  </si>
  <si>
    <t>Council of Higher Secondary Education (CHSE), Odisha</t>
  </si>
  <si>
    <t>Physics, Chemistry</t>
  </si>
  <si>
    <t xml:space="preserve">Biju Patnaik University of Technology </t>
  </si>
  <si>
    <t>Central Institute of Plastics Engineering and Technology, Bhubaneswar</t>
  </si>
  <si>
    <t>Manufacturing Engineering,Supply Chain Management,Work Study and Ergonomics,Production and Operation Management,CAD/CAM,Optimization Engineering,Total Quality Management,Computer Integrated Manufacturing,Statistical Quality Control Relaibility</t>
  </si>
  <si>
    <t>B.Tech in Manufacturing Engineering and Technology</t>
  </si>
  <si>
    <t xml:space="preserve">Production and Industrial Engineering </t>
  </si>
  <si>
    <t>Birla Institute of Technology, Mesra</t>
  </si>
  <si>
    <t>Birla Institute of Technology, Mesra, Ranchi</t>
  </si>
  <si>
    <t>Planning and Control of Production Systems,Quality Engineering and Robust Design,Manufacturing Automation,Soft Computing in Manufacturing Automation,Integrated Manufacturing and Resource Planning,Product Design and Manufacturing</t>
  </si>
  <si>
    <t xml:space="preserve">Master of Engineering </t>
  </si>
  <si>
    <t>Automated Manufacturing Systems</t>
  </si>
  <si>
    <t>Operations and Supply Chain Management</t>
  </si>
  <si>
    <t>National Institute of Technology, Rourkela</t>
  </si>
  <si>
    <t>• Case Teaching: FDP by IIM Ahmedabad.
• Holistic Utilization of Industrial and Agricultural Waste for Sustainable Environment ATAL FDP at Synergy Institute of Engineering and Management
• AI for Transforming Teaching and Research at</t>
  </si>
  <si>
    <t>• Senior Member of Indian Institution of Industrial Engineering Since August 2025
• Awarded an institute fellowship under MHRD at NIT Rourkela during my PhD
• Awarded institute scholarship during my Master of engineering
• Additionally, acknowledged for participation in diverse extracurricular activities such as Scouts camps and United Nations examinations</t>
  </si>
  <si>
    <t>Catia,Pro-E,CESIM Simulation,Autocad,SPSS,Fuzzy Computing,MCDM,OpenAI,anyLogistix,MS Suite</t>
  </si>
  <si>
    <t>A-1, B-2, Q1-4</t>
  </si>
  <si>
    <t>Q3-1</t>
  </si>
  <si>
    <t>["https:\/\/doi.org\/10.1007\/s00170-022-08821-0","https:\/\/doi.org\/10.1016\/j.jclepro.2023.138369","https:\/\/doi.org\/10.1080\/0951192X.2024.2387788","https:\/\/doi.org\/10.1080\/0951192X.2018.1550673","https:\/\/doi.org\/10.1504\/IJISE.2020.110246"]</t>
  </si>
  <si>
    <t>Operations Management,Supply Chain Management,Sustainable Supply Chain,Warehouse Management</t>
  </si>
  <si>
    <t>• Feedback Score: 4.5/5Appreciation / Suggestion: Outstanding performance! Your dedication to teaching truly shines, reflecting an exceptional learning experience for your students. We applaud your commitment to excellence and inspiring engagement in the classroom We encourage you to review this feedback and consider the insight</t>
  </si>
  <si>
    <t>Faculty-in Charge of Institute's NAAC Criteria-3, Placement Coordination, Digital and IT Committee</t>
  </si>
  <si>
    <t>09 Feb 2024 — Management Development Program: Key Ingredients for Success and Meltdown of Individual and Large Global Conglomerates; 09–11 Sep 2024 — Faculty Development Programme on Case Teaching; 09–14 Dec 2024 — AICTE (ATAL) Faculty Development Program</t>
  </si>
  <si>
    <t>• Qualified and elected as Senior Member of the Indian Institute of Industrial Engineering (IIIE), Navi Mumbai on 3rd August 2025</t>
  </si>
  <si>
    <t>19-Feb-26 12:26 PM</t>
  </si>
  <si>
    <t>3Y 2M</t>
  </si>
  <si>
    <t>Sri Balaji University, Pune</t>
  </si>
  <si>
    <t>Assistant Professor Grade-II</t>
  </si>
  <si>
    <t>Phagwara, Punjab</t>
  </si>
  <si>
    <t>University Polytechnic, Birla Institute of Technology, Mesra</t>
  </si>
  <si>
    <t>Ranchi</t>
  </si>
  <si>
    <t>NUP-vacancy-020</t>
  </si>
  <si>
    <t>Construction Technology Management - Concrete Technology</t>
  </si>
  <si>
    <t>Utkarsh .</t>
  </si>
  <si>
    <t>amanutkarsh619@gmail.com</t>
  </si>
  <si>
    <t>30-Jun-1993</t>
  </si>
  <si>
    <t>S.P.Verma</t>
  </si>
  <si>
    <t>5/1407 IIIT Chauraha Near Shipra Inter College, Jhalwa, Prayagraj
Peepal gao</t>
  </si>
  <si>
    <t>MPVM</t>
  </si>
  <si>
    <t>PRAYAGRAJ/ UP</t>
  </si>
  <si>
    <t>SCIENCE, MATHS, SOCAL SCIENCE, HINDI, COMPUTER, PHYSICAL EDUCATION</t>
  </si>
  <si>
    <t>VBPSC</t>
  </si>
  <si>
    <t>PRAYAGRAJ/U[</t>
  </si>
  <si>
    <t>PHYSICS, CHEMISTRY, MATHS, ENGLISH</t>
  </si>
  <si>
    <t>SIET</t>
  </si>
  <si>
    <t>PRAYAGRAJ/UP</t>
  </si>
  <si>
    <t>CIVIL</t>
  </si>
  <si>
    <t>MMMUT</t>
  </si>
  <si>
    <t>GORAKHPUR/UP</t>
  </si>
  <si>
    <t>STRUCTURE</t>
  </si>
  <si>
    <t>Geotech</t>
  </si>
  <si>
    <t>MANIT Bhopal</t>
  </si>
  <si>
    <t>• Attended Five-Day Online Workshop on “Interdisciplinary Approaches in Geotechnical and Geoenvironmental Engineering” held from February 17 to 21, 2025 organized by HBTU Kanpur.
• Attended One-week Online Short-Term Course on STEE</t>
  </si>
  <si>
    <t>• Won the Best Final Year Project of Department on topic – “Replacing of new aggregate by old aggregate”, SIET.
• Annual athletics (MMMUT-2019) – Secured SILVER Medal in Discuss Throw and GOLD in Tug of War.
• INTER College Competition (20th JOSH AND J LAL Sports Festival, MNNIT,2015) – Secured 2 GOLD MEDALS &amp; 1 SILVER Medal for College in “Arm wrestling” under weight category of {65kg-75kg} – GOLD {75kg-85kg} - GOLD {85KG} – SILVER
• INTER College Competition (19th JOSH AND J LAL Sports Festival, MNNIT,2014) – Secured SILVER Medal for college in “Arm Wrestling”.
• ARM Wrestling Winner for three consecutive years (2014,2015,2016), SIET.
• Coordinated Technical Event “SURVEY HUNT” in 2015 and 2014 at college level, SIET.
• Won “ROADIES” Event at college level in 2015, SIET.
• Participated in 47th Annual Athletic Meet in MNNIT at college level.
• Coordinated “ROADIES” event in 2015, at college level, SIET.
• Participated in E-Talks Workshop, Discussion in Renaissance “An Entrepreneurship Summit 2015”.</t>
  </si>
  <si>
    <t>Strong research skills, software analysis (ABAQUS, SAP, ANSYS) and analytical thinking, BIM</t>
  </si>
  <si>
    <t>["https:\/\/doi.org\/10.1016\/j.conbuildmat.2025.143279","https:\/\/doi.org\/10.1016\/j.istruc.2025.109148","https:\/\/doi.org\/10.1080\/15376494.2024.2394985(SCIEQ2)","https:\/\/doi.org\/10.1002\/suco.70243","https:\/\/doi.org\/10.1155\/adce\/4612199","https:\/\/doi.org\/10.1016\/j.heliyon.2024.e32908","https:\/\/doi.org\/10.1038\/s41598-024-68038-x","https:\/\/doi.org\/10.1515\/secm-2024-0005","https:\/\/doi.org\/10.1007\/s40009-025-01732-0","https:\/\/doi.org\/10.1007\/s40009-025-01749-5"]</t>
  </si>
  <si>
    <t>• Mtech Stipend (2018-2020), PhD Stipend (2020-2025)</t>
  </si>
  <si>
    <t xml:space="preserve">Conducted onlline FDP course on Applications of Artificial Intelligence  in Civil Engineering”, 3-7 Feb, 2026, Sharda University, Greater Noida. </t>
  </si>
  <si>
    <t xml:space="preserve">Applications of Artificial Intelligence  in Civil Engineering”, 3-7 Feb, 2026, Sharda University, Greater Noida. </t>
  </si>
  <si>
    <t>na</t>
  </si>
  <si>
    <t>• Called as speaker in Maharana pratap engineering college, kanpur and Ramaswarup engnieering college, Lucknow.
• Won the Best Final Year Project of Department on topic – “Replacing of new aggregate by old aggregate”, SIET.</t>
  </si>
  <si>
    <t>• SCIE paper, FDP, Scopus Book chapters.</t>
  </si>
  <si>
    <t>19-Feb-26 12:27 PM</t>
  </si>
  <si>
    <t>Sharda University</t>
  </si>
  <si>
    <t>Greater Noida</t>
  </si>
  <si>
    <t>Apr 2026</t>
  </si>
  <si>
    <t>Santosh Vijay Lohakare</t>
  </si>
  <si>
    <t>lohakaresv@gmail.com</t>
  </si>
  <si>
    <t>25-Aug-1993</t>
  </si>
  <si>
    <t xml:space="preserve">Marathi,Hindi,English </t>
  </si>
  <si>
    <t>Vijay</t>
  </si>
  <si>
    <t>F6, First Block, SR University, Warangal</t>
  </si>
  <si>
    <t>Vidyavardhini High School Udgir</t>
  </si>
  <si>
    <t>Latur/Maharashtra State Board</t>
  </si>
  <si>
    <t>Marathi, hindi,hindi,english,Mathematics,science</t>
  </si>
  <si>
    <t>Yashwant College Ahmedpur</t>
  </si>
  <si>
    <t>Physics,Chemistry,Mathematics</t>
  </si>
  <si>
    <t>Swami Ramanand Teerth Marathwada University, Nanded</t>
  </si>
  <si>
    <t>Mahatma Gandhi College, Ahmedpur</t>
  </si>
  <si>
    <t>Bachelor of Science</t>
  </si>
  <si>
    <t>Science College Nanded</t>
  </si>
  <si>
    <t>Master of Science</t>
  </si>
  <si>
    <t>Swami Ramanand Teerth Adhyapak Mahavidyalaya, Kandhar</t>
  </si>
  <si>
    <t>Education</t>
  </si>
  <si>
    <t>Applied Mathematics-Cosmology and relativity</t>
  </si>
  <si>
    <t>BITS-Pilani, Hyderabad</t>
  </si>
  <si>
    <t>• Council of Scientific and Industrial Research (CSIR) National Eligibility Test (NET) Junior Research Fellow (JRF) - 2019
• Graduate Aptitude Test in Engineering (GATE) [All India Rank - 388] - 2020
• Maharashtra State Eligibility Test (MH-SET</t>
  </si>
  <si>
    <t>• CSIR travel grant (Ref No. TG/12267/23-HRD) and International Travel Scheme (ITS) from DST -- SERB, Government of India (File Number: ITS/2023/004070) to attend International Conference on Particle Physics and Cosmology (Rubakov-2023) organized by Yerevan State University, Yerevan, Armenia (October 2-7, 2023).
• International Travel Scheme (ITS) from DST -- SERB, Government of India (File Number: ITS/2024/001815) to attend The Metric-Affine Gravity - 2024 organized by Laboratory of Theoretical Physics, Institute of Physics, University of Tartu, Estonia (June 17 – 21, 2024).</t>
  </si>
  <si>
    <t>MS Office,Python,Mathematica,MATLAB,Latex</t>
  </si>
  <si>
    <t>["https:\/\/scholar.google.com\/citations?user=AVQW40UAAAAJ&amp;hl=en","https:\/\/www.scopus.com\/authid\/detail.uri?authorId=57372846800","https:\/\/www.webofscience.com\/wos\/author\/record\/HFZ-9664-2022","https:\/\/orcid.org\/0000-0001-5934-3428","https:\/\/www.researchgate.net\/profile\/Santosh-V-Lohakare"]</t>
  </si>
  <si>
    <t>Linear Algebra and Numerical Methods,Calculus and differential equation</t>
  </si>
  <si>
    <t>• I have consistently received an average course feedback of 4.69 out of 5 over the last six semesters, reflecting positive student engagement and satisfaction.</t>
  </si>
  <si>
    <t>Assistant Dean of Student Welfare</t>
  </si>
  <si>
    <t>• My passion for research is reflected in the publication of 15 research papers (12 in Q1, 2 in Q2, and 1 in Q3) in prestigious, high-impact journals and Scopus-indexed platforms, with two additional papers currently under review. Notably, I have published in top-ranked journals, including one paper in a first-ranking journal, two in a second-ranking journal, one in an eighth-ranking journal, and two in an eleventh-ranking journal within the fields of Astronomy &amp; Astrophysics (Link: https://scholar.google.co.in/citations?view_op=top_venues&amp;hl=en&amp;vq=phy_astronomyastrophysics). Furthermore, I have actively participated in 20+ national and international conferences, primarily attending in person, with a few online. Additionally, I attended an in-person conference in Armenia and completed a week-long research visit to IUCAA in Pune.
• In addition to conducting independent research, I have had the privilege of collaborating with distinguished researchers, including:
• Prof. S. K. Maurya (University of Nizwa, Oman)
• Prof. Francisco Tello-Ortiz (Universidad de Antofagasta, Chile)
• Dr. Abdelghani Errehymy (University of KwaZulu-Natal, South Africa)
• Dr. Ksh. Newton Singh (National Defence Academy, Khadakwasla, Pune, India)
• Prof. S. K. Tripathy (Indira Gandhi Institute of Technology, Odisha, India)
• My research primarily focuses on evaluating cosmological models using approaches such as dynamical system analysis, cosmological data analysis, and bouncing cosmology to explore key phenomena, including late-time cosmic acceleration and the evolutionary phases of the Universe.</t>
  </si>
  <si>
    <t>19-Feb-26 12:37 PM</t>
  </si>
  <si>
    <t>SR University, Warangal</t>
  </si>
  <si>
    <t>Assistant professor</t>
  </si>
  <si>
    <t>Shri Shivaji College of Arts, Commerce \&amp; Science, Kandhar, Dist. Nanded, Maharashtra</t>
  </si>
  <si>
    <t>Kandhar</t>
  </si>
  <si>
    <t>Jun 2019</t>
  </si>
  <si>
    <t>Jun 2020</t>
  </si>
  <si>
    <t>Faiz Hasan</t>
  </si>
  <si>
    <t>faizhasanmba@gmail.com</t>
  </si>
  <si>
    <t>03-Oct-1991</t>
  </si>
  <si>
    <t>Hindi,english</t>
  </si>
  <si>
    <t>Rahat Hasan</t>
  </si>
  <si>
    <t>Prem Nishan dodhpur Aligarh 202002</t>
  </si>
  <si>
    <t>Aligarh Public School</t>
  </si>
  <si>
    <t>CBSE Aligarh</t>
  </si>
  <si>
    <t>Science, Maths,english,sst,urdu</t>
  </si>
  <si>
    <t>SSSC AMU</t>
  </si>
  <si>
    <t>AMU Aligarh</t>
  </si>
  <si>
    <t>Business studies,accounting,english,economics</t>
  </si>
  <si>
    <t>Aligarh Muslim University Aligarh</t>
  </si>
  <si>
    <t>Bcom</t>
  </si>
  <si>
    <t>International Business</t>
  </si>
  <si>
    <t>MBA International Business</t>
  </si>
  <si>
    <t>spss</t>
  </si>
  <si>
    <t>19-Feb-26 12:38 PM</t>
  </si>
  <si>
    <t>Royal Bank of Scotland</t>
  </si>
  <si>
    <t>Fraud Analyst</t>
  </si>
  <si>
    <t>Gurgaon</t>
  </si>
  <si>
    <t>Rekha Vaibhav Kankariya</t>
  </si>
  <si>
    <t>rekhakankariya99@gmail.com</t>
  </si>
  <si>
    <t>17-Apr-1973</t>
  </si>
  <si>
    <t>Hindi, English,Marathi, Sindhi,Marwari</t>
  </si>
  <si>
    <t>Vaibhav Kankariya</t>
  </si>
  <si>
    <t>f2-303 Raheja Vistas, Phase III, NIBM Road, Pune 411 060, Maharashtra</t>
  </si>
  <si>
    <t>B.T.Shahani Navin Hind High School</t>
  </si>
  <si>
    <t>Maharashtra State Board, Pune</t>
  </si>
  <si>
    <t>St. Miras College for Girls</t>
  </si>
  <si>
    <t>Accountancy</t>
  </si>
  <si>
    <t>Diploma in Taxation Laws</t>
  </si>
  <si>
    <t>Ness Wadia College of Commerce</t>
  </si>
  <si>
    <t>Income Tax</t>
  </si>
  <si>
    <t>University of Poona</t>
  </si>
  <si>
    <t>St. Mira's College for Girls, Pune, Maharashtra</t>
  </si>
  <si>
    <t>Business Law, Taxation</t>
  </si>
  <si>
    <t>IBMR, Pune, Maharashtra</t>
  </si>
  <si>
    <t>Financial Management</t>
  </si>
  <si>
    <t>Accountiing</t>
  </si>
  <si>
    <t xml:space="preserve">Business Administration </t>
  </si>
  <si>
    <t>DRIC, MES Garware College of Commerce, Pune</t>
  </si>
  <si>
    <t>• NET (Management)
• SET (Commerce)
• NET (Commerce)
• Refresher Courses
• 1) ARPIT refresher course in commerce
• 2) ARPIT Course in Financial Markets and Emer</t>
  </si>
  <si>
    <t>MS Office, Moodle</t>
  </si>
  <si>
    <t>["",""]</t>
  </si>
  <si>
    <t>Finanace,Accounting, Management</t>
  </si>
  <si>
    <t>• Not available</t>
  </si>
  <si>
    <t>Hod, Exam Officer</t>
  </si>
  <si>
    <t>N.A.</t>
  </si>
  <si>
    <t>19-Feb-26 12:41 PM</t>
  </si>
  <si>
    <t>14Y 4M</t>
  </si>
  <si>
    <t>St. Mira's College for Girls</t>
  </si>
  <si>
    <t>Asst. Prof.  Course Coordinator  Exam Officer</t>
  </si>
  <si>
    <t>Oct 2023</t>
  </si>
  <si>
    <t>Tushar Kakasaheb Savale</t>
  </si>
  <si>
    <t>tusharsavale@gmail.com</t>
  </si>
  <si>
    <t>13-Dec-1982</t>
  </si>
  <si>
    <t>Marathi, Hindi</t>
  </si>
  <si>
    <t>Kakasaheb</t>
  </si>
  <si>
    <t>F-501, Air Castle Society, Marunji Road, Hinjewadi
Marunji Road</t>
  </si>
  <si>
    <t xml:space="preserve">Dr. Atul Fegade </t>
  </si>
  <si>
    <t>Jawahar Navodaya Vidyalaya  Khedgaon (JNVK) , Nashik</t>
  </si>
  <si>
    <t>K.T.H.M. College Nashik</t>
  </si>
  <si>
    <t>Maharashtra State Board</t>
  </si>
  <si>
    <t>Mathematics, Physics</t>
  </si>
  <si>
    <t>Terna Engineering College , Navi Mumbai</t>
  </si>
  <si>
    <t>Engineering Mathematics, Discrete Structute, Theory of Computation, C</t>
  </si>
  <si>
    <t>B.E. Computer</t>
  </si>
  <si>
    <t>A.D.M.I.S., Mumbai</t>
  </si>
  <si>
    <t>Marketing, Decision Science, Operation Management, Operation Research</t>
  </si>
  <si>
    <t xml:space="preserve">MMS </t>
  </si>
  <si>
    <t>Sandip University</t>
  </si>
  <si>
    <t>Sandip University, Nashik</t>
  </si>
  <si>
    <t>Advance Calculus, C,Differential Equation</t>
  </si>
  <si>
    <t>JDC Bytco Institute of Management, Nashik</t>
  </si>
  <si>
    <t>• I am an academic professional with over thirteen years of teaching experience and two years of industry exposure, supported by a strong multidisciplinary foundation in Marketing, Mathematics, and Computer Engineering. I hold a Ph.D. in Marketing from Savitribai Phule Pune University, along with an MMS (Marketing), M.Sc. in Mathematics, and B.E. in Computer Engineering. This diverse academic background has enabled me to integrate analytical rigor with managerial insight in both teaching and research.
• My research contributions demonstrate sustained scholarly productivity and impact. I have published nine Scopus-indexed papers (including Q1 and Q2 journals), nineteen ABDC-indexed publications (including A and B categories), and more than twenty-eight UGC CARE research articles. I have also authored three academic books and contributed nine book chapters, including Scopus-indexed edited volumes. In recognition of my research excellence, I received the “Award of Excellence in Research” (National Faculty Award 2022–23).
• In addition to research, I have taught a wide range of subjects across Engineering, BBA, MCA, and MBA programs, including Decision Science, Quantitative Techniques, Operations Research, Business Statistics, Marketing Management, Discrete Structures, and Theory of Computation. I have actively contributed to institutional development as a member of NAAC/NBA accreditation teams, Admission In-charge, Training and Placement Coordinator, and curriculum planner.
• My achievements reflect a strong commitment to academic excellence, research innovation, analytical teaching, and institutional leadership.</t>
  </si>
  <si>
    <t>• 2 students are pursuing Ph.D.s under my guidance.</t>
  </si>
  <si>
    <t>Business Statistics,Quantitative Techniques</t>
  </si>
  <si>
    <t>• n the most recent semester, I received strong student feedback for the subject Business Statistics, reflecting both instructional clarity and subject mastery:
• Marketing (MKT) Class: 4.3 / 5
• Operations &amp; Supply Chain Management (OSCM) Class: 4.5 / 5
• These scores indicate consistently high levels of student satisfaction across two academically distinct cohorts. Achieving a 4.5/5 rating in the OSCM class particularly reflects effective delivery of quantitative concepts in a specialization that demands analytical precision and applied statistical reasoning.
• The feedback underscores:
• Clarity in explaining statistical concepts
• Effective integration of theory with real-world applications
• Structured and well-paced classroom delivery
• Strong student engagement and academic support
• Maintaining high ratings across different academic streams demonstrates adaptability in pedagogy and the ability to contextualize quantitative methods according to disciplinary requirements.</t>
  </si>
  <si>
    <t xml:space="preserve">Placement Co-Ordinator at Sandip University </t>
  </si>
  <si>
    <t>• I was honored with the “Award of Excellence in Research” (National Faculty Award 2022–23) by Novel Research Academy, Puducherry, in recognition of my sustained research productivity and scholarly contributions. This award acknowledges impactful publications in Scopus-indexed and ABDC-listed journals, as well as my contributions to books and edited volumes in emerging domains such as digital transformation, sustainability, marketing analytics, and technology adoption.</t>
  </si>
  <si>
    <t>19-Feb-26 12:46 PM</t>
  </si>
  <si>
    <t>Sri Balaji university Pune</t>
  </si>
  <si>
    <t>Ajai Kl Kl</t>
  </si>
  <si>
    <t>1213jay@gmail.com</t>
  </si>
  <si>
    <t>25-May-1984</t>
  </si>
  <si>
    <t>ENGLISH ,HINDI</t>
  </si>
  <si>
    <t xml:space="preserve">G KESAVAN KUTTY NAIR </t>
  </si>
  <si>
    <t>CHEMPAKAMANGALAM    MARUTHOR    NEYYATTINKARA</t>
  </si>
  <si>
    <t>AJAI KL</t>
  </si>
  <si>
    <t>NEYYATTINKRA KERALA</t>
  </si>
  <si>
    <t xml:space="preserve">ENGLISH SCIENCE MATHEMATICS </t>
  </si>
  <si>
    <t>GOVT HSS NEYYATTINKRA KERALA</t>
  </si>
  <si>
    <t>SCIENCE ENGISH MATHEMATICS</t>
  </si>
  <si>
    <t>UNIVERSITY OF KERALA</t>
  </si>
  <si>
    <t>VTM NSS COLLEGE DHANUVACHAPURM KERALA</t>
  </si>
  <si>
    <t xml:space="preserve">ZOOLOGY </t>
  </si>
  <si>
    <t xml:space="preserve">UNIVERSITY OF KERALA </t>
  </si>
  <si>
    <t>DEPT OF FUTURES STUDIES  UNIVERSITY OF KERALA</t>
  </si>
  <si>
    <t xml:space="preserve">MANAGMENT </t>
  </si>
  <si>
    <t>MBA HR</t>
  </si>
  <si>
    <t xml:space="preserve">MPHIL </t>
  </si>
  <si>
    <t xml:space="preserve">APPLIED SCIENCE </t>
  </si>
  <si>
    <t xml:space="preserve">FUTURES STUDIES  ( EQUALISED TO MANAGEMENT ) </t>
  </si>
  <si>
    <t>• My doctoral research in APPLIED SCIENCE  is interdisciplinary in nature and aligns closely with the Management discipline, particularly in the areas of Human Resource Management, Sustainable Development, and Organizational Practices. The degree is</t>
  </si>
  <si>
    <t>ICSSR RESERACH CERTIFICATES</t>
  </si>
  <si>
    <t xml:space="preserve">SPSS </t>
  </si>
  <si>
    <t>SATISFACTORY</t>
  </si>
  <si>
    <t>19-Feb-26 12:55 PM</t>
  </si>
  <si>
    <t>5Y 5M</t>
  </si>
  <si>
    <t xml:space="preserve">KITTS </t>
  </si>
  <si>
    <t xml:space="preserve">FACUTLY </t>
  </si>
  <si>
    <t xml:space="preserve">TRIVANDRU </t>
  </si>
  <si>
    <t>Jan 2025</t>
  </si>
  <si>
    <t>Priyanka  Pal</t>
  </si>
  <si>
    <t>pal41070@gmail.com</t>
  </si>
  <si>
    <t>19-Jul-1997</t>
  </si>
  <si>
    <t>Hindi and English</t>
  </si>
  <si>
    <t>Samu Prasad Pal</t>
  </si>
  <si>
    <t>Indian Institute of Mumbai, Maharashtra, India</t>
  </si>
  <si>
    <t>Central Academy Senior Secondary School, Jhunsi, Prayagraj Uttar Pradesh</t>
  </si>
  <si>
    <t>Prayagraj Uttar Pradesh</t>
  </si>
  <si>
    <t xml:space="preserve">English, Hindi, Mathematics, Social Science </t>
  </si>
  <si>
    <t>Central Academy Senior Secondary School, Jhunsi, Prayagraj, Uttar Pradesh</t>
  </si>
  <si>
    <t xml:space="preserve"> Prayagraj ,Uttar Pradesh</t>
  </si>
  <si>
    <t>UG Diploma in French Language</t>
  </si>
  <si>
    <t>Banaras Hindu University</t>
  </si>
  <si>
    <t>French</t>
  </si>
  <si>
    <t>Varanasi, Uttar Pradesh</t>
  </si>
  <si>
    <t>B.Com (Hons)</t>
  </si>
  <si>
    <t>Indian Institute of Management Mumbai</t>
  </si>
  <si>
    <t>MS Office, R studio, Python</t>
  </si>
  <si>
    <t>A</t>
  </si>
  <si>
    <t>Q1</t>
  </si>
  <si>
    <t>["https:\/\/doi.org\/10.1111\/joes.70026"]</t>
  </si>
  <si>
    <t>19-Feb-26 01:06 PM</t>
  </si>
  <si>
    <t>Shambhavi Dube</t>
  </si>
  <si>
    <t>shambhavi.iit@gmail.com</t>
  </si>
  <si>
    <t>20-Sep-1994</t>
  </si>
  <si>
    <t>Prem Narayan</t>
  </si>
  <si>
    <t>Structural Engineering Lab, Behind Western Lab Extension, Near Academic Area Gate No. 4, IIT Kanpur</t>
  </si>
  <si>
    <t>Bal Vikas Sansthan High School</t>
  </si>
  <si>
    <t>UP Board, Uttar Pradesh</t>
  </si>
  <si>
    <t>Maths, Science, Social Science , English,Hindi</t>
  </si>
  <si>
    <t>Bal Vikas Sansthan Inter College</t>
  </si>
  <si>
    <t>Maths, Physics, Chemistry, English,Hindi,Sports and Physical Education</t>
  </si>
  <si>
    <t>Uttar Pradesh Technical University (UPTU), Lucknow</t>
  </si>
  <si>
    <t>Greater Noida Institute of Technology (GNIOT), Gautam Buddha Nagar</t>
  </si>
  <si>
    <t>Civil Engineering,Structural Engineering, Steel Design, RCC Design, Engineering Mechanics, Strength of Materials,Fluid Engineering,Environmental Engineering,Geotechnical Engineering,Engineering Hydrology,Water Resources Engineering,Engineering Geology,Tra</t>
  </si>
  <si>
    <t>IIIT Hyderabad</t>
  </si>
  <si>
    <t>International Institute of Information Technology Hyderabad</t>
  </si>
  <si>
    <t>Computer Aided Structural Engineering,Applied Functional Analysis,Structural Dynamics,Design of Special Structures,Finite Element Methods,Soil Dynamics and Machine Foundation,Spatial Informatics,Advanced Structural Analysis,Computing Tools (Python),Comput</t>
  </si>
  <si>
    <t>M.Tech in Computer Aided Structural Engineering</t>
  </si>
  <si>
    <t>Indian Institute o</t>
  </si>
  <si>
    <t>Structural (Prestressed Bridge) Engineering</t>
  </si>
  <si>
    <t>Indian Institute of Technology (IIT) Kanpur</t>
  </si>
  <si>
    <t>WORKSHOP/COURSES DONE</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</si>
  <si>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
RESEARCH FUNDINGS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</si>
  <si>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MATLAB (advanced),AutoCAD,SAP2000, CSiBridge,Abaqus,MIDAS Civil,MS Office,Labview,Dynamic Testing,Instrumentation (LVDT Strain Gauges Accelerometers Extensometers),Static Testing of Structures,Prestressing techniques,Shake-table testing,Sketchup,Latex,U</t>
  </si>
  <si>
    <t>["https:\/\/doi.org\/10.1016\/j.istruc.2025.110517","https:\/\/doi.org\/pcij71.2-02","https:\/\/iitk-my.sharepoint.com\/:b:\/g\/personal\/shamdube_iitk_ac_in\/IQATMo0Je_xOR7S6P7jDpApQAdCS-JPqsuy0Yk8FXb4w2Wc?e=2Cxs0n"]</t>
  </si>
  <si>
    <t>RESEARCH GRANTS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</si>
  <si>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xml:space="preserve">Mechanics of Solids,Structural Analysis,Finite Element Methods for Civil Engineering Applications,Special Topics in Structural Design (Bridge Analysis and Design, Prestressed Concrete, Design of Special Steel Structures),Earthquake Analysis and Design of </t>
  </si>
  <si>
    <t>0/10.0</t>
  </si>
  <si>
    <t>SERVICE to IITK (Leadership) •	Student representative, Senate Post-Graduate Committee (SPGC), 2021-22 •	Student representative, Senate Students’ Affairs Committee (SSAC), 2021-22 &amp; 22-23 •	Head Labs, COVID-19 Task Force Committee &amp; Institute coordinator f</t>
  </si>
  <si>
    <t>GIAN course on seismic performance assessment of structures through numerical and hybrid simulations, Department of Civil Engineering, Indian Institute of Technology Hyderabad, India</t>
  </si>
  <si>
    <t>Workshop on seismic design of industrial structures, equipment, and piping systems organized by India Nuclear Society (INS), by Dr. G. R. Reddy (Bhabha Atomic Research Centre, Mumbai</t>
  </si>
  <si>
    <t>Short course on earthquake resistant design of structures, Indian Institute of Technology Kanpur</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</si>
  <si>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t>
  </si>
  <si>
    <t>• Presented my work in various international conferences including
• Bridge Engineering Conference BEI 2023, Rome Italy, July 17-20
• 18th World Conference on Earthquake Engineering (WCEE2024), Milan Italy, June 30 - July 5</t>
  </si>
  <si>
    <t>19-Feb-26 01:14 PM</t>
  </si>
  <si>
    <t>Indian Institute of Technology Kanpur</t>
  </si>
  <si>
    <t>Post-doctoral fellow</t>
  </si>
  <si>
    <t>Kanpur</t>
  </si>
  <si>
    <t>NUP-vacancy-008</t>
  </si>
  <si>
    <t>Architectural Conservation / Construction Management</t>
  </si>
  <si>
    <t>Sneha Ambarish Bendre</t>
  </si>
  <si>
    <t>sneha.tamhane@gmail.com</t>
  </si>
  <si>
    <t>02-Feb-1985</t>
  </si>
  <si>
    <t xml:space="preserve">Hindi, English,Marathi </t>
  </si>
  <si>
    <t>Ambarish Sanjeev Bendre</t>
  </si>
  <si>
    <t>E2 - 1704, GANGA UTOPIA, NEXT TO AMBROSIA RESORT CONNECTOR ROAD, BAVDHAN - KHURD, PUNE - 411021</t>
  </si>
  <si>
    <t>Chinmaya Vidyalaya, Taylor's Road</t>
  </si>
  <si>
    <t>CBSE, Chennai</t>
  </si>
  <si>
    <t>English, Hindi,Maths, Science</t>
  </si>
  <si>
    <t xml:space="preserve">English, Maths, Physics,Chemistry,Computer Science </t>
  </si>
  <si>
    <t>Anna University, Chennai</t>
  </si>
  <si>
    <t>Hindustan College of Engineering, Chennai</t>
  </si>
  <si>
    <t>B.Arch</t>
  </si>
  <si>
    <t>CEPT University, Ahmedabad</t>
  </si>
  <si>
    <t xml:space="preserve">Architectural Conservation </t>
  </si>
  <si>
    <t>M.Arch (Architecture and Settlement Conservation)</t>
  </si>
  <si>
    <t>• NPTEL Online Certification : Role of Craft and Technology in Interior Architecture (September 2023)</t>
  </si>
  <si>
    <t>• Presentation of M.Arch Thesis ‘Conservation of Dariya Mahal, Porbandar' for a special Guest Lecture on Building Conservation for M.Arch (Conservation) in Sinhagad College of Architecture, Pune (October 2011).
• Presentation of case studies : ‘Agriculture and Deccan College –Beyond Heritage' for a NIASA QIP on conservation in CDSA, Pune.
• Programme Co – ordinator for “ARCASIA WINTER PROGRAM 2019 INTERPRETING BUILT HERITAGE (A WORKSHOP TOUR)” organized by ASAD, Pune in association with IIA, Maharashtra Chapter (December 2019).
• Paper Reviewer for ‘Architecture and People International Conference (APIC) 2026 hosted by Rizvi College of Architecture, Mumbai (January 2026) and ‘National Level Student Conference for Architecture and Allied Fields’ hosted by Trinity College of Architecture, Pune (May 2026)</t>
  </si>
  <si>
    <t>AutoCAD, Photoshop, Sketchup</t>
  </si>
  <si>
    <t>19-Feb-26 01:21 PM</t>
  </si>
  <si>
    <t>15Y 4M</t>
  </si>
  <si>
    <t>ARTES, Chennai</t>
  </si>
  <si>
    <t>Architectural Consultant</t>
  </si>
  <si>
    <t>May 2008</t>
  </si>
  <si>
    <t>KIMAYA, Pune</t>
  </si>
  <si>
    <t>Conservation Architect</t>
  </si>
  <si>
    <t>Sep 2010</t>
  </si>
  <si>
    <t>Jul 2016</t>
  </si>
  <si>
    <t>5Y 10M</t>
  </si>
  <si>
    <t>Aayojan School of Architecture and Design, Pune</t>
  </si>
  <si>
    <t>Assistant Professor, Associate Professor</t>
  </si>
  <si>
    <t>7Y 4M</t>
  </si>
  <si>
    <t>VIT's PVP College of Architecture, Pune</t>
  </si>
  <si>
    <t>Dec 2024</t>
  </si>
  <si>
    <t xml:space="preserve">Md  Shad  Ahmad </t>
  </si>
  <si>
    <t>mdshadkhan723@gmail.com</t>
  </si>
  <si>
    <t>26-Mar-1996</t>
  </si>
  <si>
    <t>Md Nasimuddin Ahmad</t>
  </si>
  <si>
    <t>Bhauri, IISER Bhopal, Hostel 01,  Bhopal, Madhya Pradesh pin-462066</t>
  </si>
  <si>
    <t>Shatabdi public School</t>
  </si>
  <si>
    <t xml:space="preserve">CBSE, Gaya , Bihar </t>
  </si>
  <si>
    <t xml:space="preserve">GENERAL </t>
  </si>
  <si>
    <t xml:space="preserve">Gaya college gaya </t>
  </si>
  <si>
    <t>BSEB, PATNA</t>
  </si>
  <si>
    <t xml:space="preserve">Jawaharlal Nehru University </t>
  </si>
  <si>
    <t xml:space="preserve">Jawaharlal Nehru University, NEW delhi </t>
  </si>
  <si>
    <t>Language and cultural studies (Russian)</t>
  </si>
  <si>
    <t xml:space="preserve">Jawaharlal Nehru University, New Delhi </t>
  </si>
  <si>
    <t xml:space="preserve">Philosophy </t>
  </si>
  <si>
    <t xml:space="preserve">Humanities and social sciences </t>
  </si>
  <si>
    <t xml:space="preserve">IISER Bhopal </t>
  </si>
  <si>
    <t>• UGC -Net, Teaching Assistant</t>
  </si>
  <si>
    <t xml:space="preserve"> Powerpoint.</t>
  </si>
  <si>
    <t>• JRF- Teaching Assistantship IISER Bhopal.</t>
  </si>
  <si>
    <t>19-Feb-26 01:32 PM</t>
  </si>
  <si>
    <t>Asmaben Satishchandra Tembe</t>
  </si>
  <si>
    <t>khandekar.aparna@gmail.com</t>
  </si>
  <si>
    <t>23-Jul-1970</t>
  </si>
  <si>
    <t>Marathi, Gujarati</t>
  </si>
  <si>
    <t>Sunil P Khandekar</t>
  </si>
  <si>
    <t>5, Pride Apartment, Baner Residency, Baner road, Aundh, Pune 411007</t>
  </si>
  <si>
    <t>Matruchhaya Kanya Vidyalaya, Bhuj</t>
  </si>
  <si>
    <t>Gujarat Secondary Education Board Gandhinagar</t>
  </si>
  <si>
    <t>Gujarati,Mathematics, Science, Social Studies, English</t>
  </si>
  <si>
    <t>Sheth Virji Devshi High School, Bhuj</t>
  </si>
  <si>
    <t>Gujarat Secondary Education Board, Gandhinagar</t>
  </si>
  <si>
    <t>English, Mathematics I&amp;II, Chemistry, Physics</t>
  </si>
  <si>
    <t>Gujarat University, Ahmedabad</t>
  </si>
  <si>
    <t>R R Lalan College, Bhuj; Navgujarat College of Arts, Ahmedabad</t>
  </si>
  <si>
    <t>English Lit, Sanskrit</t>
  </si>
  <si>
    <t xml:space="preserve">BA </t>
  </si>
  <si>
    <t>English Literature (Special)</t>
  </si>
  <si>
    <t>Foresight Institute of Management and research, Pune</t>
  </si>
  <si>
    <t>Personnel Management</t>
  </si>
  <si>
    <t>Master of Personnel management</t>
  </si>
  <si>
    <t>Human Resource Management</t>
  </si>
  <si>
    <t>Neville Wadia Institute of Management Studies and Research, Pune</t>
  </si>
  <si>
    <t>• Qualified UGC-NET for Assistant Professor in Management in 2019
• Post Graduate certificate in Teaching of English (PGCTE) from EFL University Hyderabad with GPA 3.36 in 2012
• Certificate Course in frech Language from University of Poona in</t>
  </si>
  <si>
    <t>• Best Student Awardee at both College and School Levels.</t>
  </si>
  <si>
    <t>Proficient user of MS Office</t>
  </si>
  <si>
    <t>ISSN No 2230-9667</t>
  </si>
  <si>
    <t>ISSN: 2249-9040</t>
  </si>
  <si>
    <t>HRM; OB; Business Communication,Professional Communication; Managerial Skills; Strategic Management; CG&amp;CSR</t>
  </si>
  <si>
    <t>• Usually all the courses taught by me at both UG and PG levels in both Odd and Even Semesters have always had feedback of above 4 on the scale of 5.</t>
  </si>
  <si>
    <t xml:space="preserve">Language Lab in Charge@ COEP; Faculty Advisor for Debate and Quiz Club @ COEP </t>
  </si>
  <si>
    <t>Several FDPs; Seminars, Workshops</t>
  </si>
  <si>
    <t>3 MOOCs on SWAYAM/NPTEL Platform</t>
  </si>
  <si>
    <t>Train The Trainer/ Master Trainer Training</t>
  </si>
  <si>
    <t>Professional trainer associated with GoM institutioons</t>
  </si>
  <si>
    <t>19-Feb-26 01:35 PM</t>
  </si>
  <si>
    <t>33Y 10M</t>
  </si>
  <si>
    <t>College of Engineering Pune (COEP)</t>
  </si>
  <si>
    <t>Assistant Professor/ Adjunct Faculty (Full-Time)</t>
  </si>
  <si>
    <t>Jan 2008</t>
  </si>
  <si>
    <t>May 2013</t>
  </si>
  <si>
    <t>I2IT - Pune</t>
  </si>
  <si>
    <t>Adjunct Faculty - Part Time</t>
  </si>
  <si>
    <t>ELTIS - Symbiosis International University</t>
  </si>
  <si>
    <t>Naveli</t>
  </si>
  <si>
    <t>Proprietor</t>
  </si>
  <si>
    <t>Dec 1995</t>
  </si>
  <si>
    <t>Dec 2005</t>
  </si>
  <si>
    <t>10Y 0M</t>
  </si>
  <si>
    <t>Suresh Kumar Narayanan</t>
  </si>
  <si>
    <t>nskumar5975@gmail.com</t>
  </si>
  <si>
    <t>20-Mar-1966</t>
  </si>
  <si>
    <t>English,Hindi, Tamil, Kannada</t>
  </si>
  <si>
    <t>H.Narayanan</t>
  </si>
  <si>
    <t>A-301 LAKHANI's GALAXY CHS
PLOT NO 83 SECTOR-15 CBD BELAPUR, NAVI MUMBAI -400614</t>
  </si>
  <si>
    <t>KV IAF TAMBARAM, CHENNAI</t>
  </si>
  <si>
    <t>CBSE, DELHI</t>
  </si>
  <si>
    <t>English,Hindi,Maths,General Science</t>
  </si>
  <si>
    <t>KV JRC BAREILLY, UP</t>
  </si>
  <si>
    <t>English Core, Maths, Physics, Chemistry</t>
  </si>
  <si>
    <t>MPJ Rohilkhand University, Bareilly, UP</t>
  </si>
  <si>
    <t>Bareilly College, Bareilly</t>
  </si>
  <si>
    <t>Zoology,Botany</t>
  </si>
  <si>
    <t>Zoology,Botany,Chemistry</t>
  </si>
  <si>
    <t>Dr B R Ambedkar University, Agra, UP</t>
  </si>
  <si>
    <t>Institute of Social Sciences (Autonomous Institute), Agra, UP</t>
  </si>
  <si>
    <t>Social Work, Personnel Management, Industrial Relations, Labour Laws</t>
  </si>
  <si>
    <t>MSW</t>
  </si>
  <si>
    <t>Personnel Management, Industrial Relations, Labour Laws</t>
  </si>
  <si>
    <t>Pondicherry University, Pondicherry</t>
  </si>
  <si>
    <t>Human Resource Management, Labour Laws, Training &amp; Development, Human Resource Development</t>
  </si>
  <si>
    <t>Amity International Business School, Amity University of Uttar Pradesh</t>
  </si>
  <si>
    <t>• Was awarded by World HRD Congress, Mumbai as a “Sustainable HR Leaders” on 16th Feb 2020.
• Awarded by World HRD Congress, Mumbai as one of the Most Iconic HR Leaders &amp; Influential HR Leaders on 16th Feb 2023
• Awarded Best CHRO by UBS Forum on 21st March 2024.
• Sharda University, Greater NOIDA ; Shiv Nadar Univ, Greater NOIDA; Jaipuria Institute of Mgmt , Ghaziabad; Army Institute of Mgmt, Gr.NOIDA; New Delhi Institute of Mgmt (NDIM), New Delhi (also Corporate Mentor) ; Wellingkar Institute of Management, Mumbai ; Amity International Business School, NOIDA ; IIM-Lucknow. Being part of interview panel for admission of students in MBA, assessment in their Group Discussion, Personal Interviews in such institutions. Have been panellist / speaker in HR conferences.
• Many other official achievements.</t>
  </si>
  <si>
    <t>MS Office,All areas of HRM and OB</t>
  </si>
  <si>
    <t>Q2</t>
  </si>
  <si>
    <t>Q3</t>
  </si>
  <si>
    <t>["-"]</t>
  </si>
  <si>
    <t xml:space="preserve">• </t>
  </si>
  <si>
    <t>Business HR Head, CHRO, Head-Corporate Communication</t>
  </si>
  <si>
    <t>• Was awarded by World HRD Congress, Mumbai as a “Sustainable HR Leaders” on 16th Feb 2020.
• Awarded by World HRD Congress, Mumbai as one of the Most Iconic HR Leaders &amp; Influential HR Leaders on 16th Feb 2023
• Awarded Best CHRO by UBS Forum on 21st March 2024
• Recognized by CHRO Vault – Summit &amp; Awards 2025</t>
  </si>
  <si>
    <t>19-Feb-26 01:38 PM</t>
  </si>
  <si>
    <t>Umra Rashid</t>
  </si>
  <si>
    <t>rashidumra01@gmail.com</t>
  </si>
  <si>
    <t>16-Jan-1995</t>
  </si>
  <si>
    <t>Parvez Ahmad</t>
  </si>
  <si>
    <t xml:space="preserve">Vanvihar, Shimla bypass road, Dehradun
</t>
  </si>
  <si>
    <t>ABK union High School</t>
  </si>
  <si>
    <t>Senior Secondary School-AMU</t>
  </si>
  <si>
    <t>Women's College Aliagarh</t>
  </si>
  <si>
    <t>B.com (H)</t>
  </si>
  <si>
    <t>Department of Business Administration, Murshidabad-West Bengal</t>
  </si>
  <si>
    <t>Department of Business Administration, Aligarh</t>
  </si>
  <si>
    <t>• I am UGC CBSE NET qualified</t>
  </si>
  <si>
    <t>• I have published good papers :
• Yadav, M.P., Katoch, R., Rashid, Umra, ‘Are ETFs, Digital Assets and Credit default swap connected? A fresh insight into dynamic modelling’ (Electronic Commerce Research (ELEC), ABDC – A, Scopus Indexed-Q1)-Volume 25 – https://doi.org/10.1007/s10660-025-09993-z
• Publisher- Springer Nature; Date: 30.05.2025; P-1-26; Impact factor: 4.7
•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Rashid, Umra., Akhter Javaid, Akhtar Asif, ‘Capital Structure Decisions: A Scientometric Assessment and Future Research Lines’ [(BIMTECH Business Perspectives Journal by Spectrum Journals powered by SAGE). Volume 4, issue 2 (Peer-reviewed)] https://doi.org/10.1177/25819542231220246
• Publisher- Sage; Date: 13.10.2023; P-1-18;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
• Publisher-Wiley; Date: 06.02.2025; P-1-38; Impact factor- 7.6
• Book Chapters:
• Alam, M, K, Rashid, Umra., Jan, Aarifah, (2026). Building Climate Resilience in the Hyper-Arid Arabian Peninsula: Policy Pathways, Adaptation Measures and the Water-Energy-Food Nexus. In: Mushtaq, F., Alhems, L.M., Farooq, M. (eds) Climate Change in the Arabian Peninsula. Springer, Cham. https://doi.org/10.1007/978-3-032-02481-7_9
• Iam aloso the part of an NGO-Mahila Unnati Welfare society</t>
  </si>
  <si>
    <t>MS office, R studio,E-views</t>
  </si>
  <si>
    <t>["   https:\/\/link.springer.com\/article\/10.1007\/s10660-025-09993-z","https:\/\/www.emerald.com\/ijoa\/article\/33\/11\/4483\/1258255\/Unlocking-the-synergy-between-capital-structure","https:\/\/www.mdpi.com\/1911-8074\/17\/11\/482","https:\/\/www.emerald.com\/crawlprevention\/governor?content=%2fjima%2farticle%2fdoi%2f10.1108%2fJIMA-01-2024-0048%2f1253468%2fQuantifying-the-quantile-connectedness-among","https:\/\/linkinghub.elsevier.com\/retrieve\/pii\/S2405844024002858","https:\/\/www.sciencedirect.com\/science\/article\/pii\/S2199853123002548?via%3Dihub","https:\/\/onlinelibrary.wiley.com\/doi\/10.1111\/ijcs.70018","https:\/\/bsp.bimtech.ac.in\/pages\/table-of-contents\/fulltext\/?id=40&amp;title=Capital+Structure+Decisions:+A+Scientometric+Assessment+and+Future+Research+Lines"]</t>
  </si>
  <si>
    <t>Corporate Finance,Security analysis and portfolio management,Marketing of financial Services</t>
  </si>
  <si>
    <t>• 4</t>
  </si>
  <si>
    <t xml:space="preserve">conducted workshop during Masters </t>
  </si>
  <si>
    <t>NEP 2020 Orientation &amp; Sensitization Programme under Malaviya Mission Teacher Training Programme (MM-TTP) of University Grants Commission (UGC) Organized by MMTTC, Jamia Millia Islamia, New Delhi from 06th January 15th January 2025 2:AICTE Training And Le</t>
  </si>
  <si>
    <t>AICTE Training And Learning (ATAL) Academy Faculty Development Program on Navigating SDGs: A Faculty Guide to Sustainability Achievement at New Delhi Institute of Management, New Delhi from 20/01/2025 to 25/01/2025.</t>
  </si>
  <si>
    <t>2023
• Best Paper Award for the conference title “Mapping the Landscape of Capital Structure and Sustainability: A Bibliometric Review” at the 3 International Conference on Reinventing Business Practices, Start-ups, and Sustainability, held at the SRM Institute of Science and Technology Vadapalani Campus.
2016-2018
• Recipient for post metric scholarship at post-graduation level by UP State Government
2013-2016
• Recipient for post metric scholarship at Graduation level by UP State Government.</t>
  </si>
  <si>
    <t>•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t>
  </si>
  <si>
    <t>19-Feb-26 01:42 PM</t>
  </si>
  <si>
    <t>NDIM Delhi</t>
  </si>
  <si>
    <t xml:space="preserve">Ravindra  Maruti  Desai </t>
  </si>
  <si>
    <t>ravi.civil1983@gmail.com</t>
  </si>
  <si>
    <t>26-Apr-1983</t>
  </si>
  <si>
    <t xml:space="preserve">Marathi, Hindi,English </t>
  </si>
  <si>
    <t xml:space="preserve">Maruti Malhari Desai </t>
  </si>
  <si>
    <t>Flat no 607, B Wing, Gruhyog Apartment, behind Renuka Temple, Near New Court, Kasaba Bawada, Kolhapur Maharashtra, India 416006</t>
  </si>
  <si>
    <t xml:space="preserve">Mata Ramabai Ambedkar Highschool, Gargoti </t>
  </si>
  <si>
    <t xml:space="preserve">Kolhapur Board, Maharashtra </t>
  </si>
  <si>
    <t xml:space="preserve">Dudhsakhar Vidya Niketan and Junior College, Bidri, Mouninagar, </t>
  </si>
  <si>
    <t xml:space="preserve">Accountancy </t>
  </si>
  <si>
    <t xml:space="preserve">Diploma in Civil and Rural Engineering </t>
  </si>
  <si>
    <t xml:space="preserve">ICRE Gargoti </t>
  </si>
  <si>
    <t>Hydraulics</t>
  </si>
  <si>
    <t xml:space="preserve">Shivaji University </t>
  </si>
  <si>
    <t xml:space="preserve">TKIET WARANANAGAR </t>
  </si>
  <si>
    <t xml:space="preserve">Earthquake Engineering </t>
  </si>
  <si>
    <t xml:space="preserve">Shivaji University, Kolhapur </t>
  </si>
  <si>
    <t xml:space="preserve">Walchand College of Engineering, Sangli </t>
  </si>
  <si>
    <t xml:space="preserve">Advanced Structural Analysis </t>
  </si>
  <si>
    <t xml:space="preserve">Walchand College of Engineering, Sangli, Shivaji University Kolhapur </t>
  </si>
  <si>
    <t>• GATE 2007 Qualified with All India Rank 1759</t>
  </si>
  <si>
    <t>AutoCAD, SAP2000,ETABs</t>
  </si>
  <si>
    <t>5/10</t>
  </si>
  <si>
    <t xml:space="preserve">P.G. Coordinators at M. Tech Structural Engineering </t>
  </si>
  <si>
    <t>04</t>
  </si>
  <si>
    <t xml:space="preserve">STTP, WORKSHOP </t>
  </si>
  <si>
    <t>Nil</t>
  </si>
  <si>
    <t>19-Feb-26 01:52 PM</t>
  </si>
  <si>
    <t>16Y 10M</t>
  </si>
  <si>
    <t xml:space="preserve">Matoshri Pratishthan, School of Engineering, Nanded </t>
  </si>
  <si>
    <t xml:space="preserve">Associate Professor </t>
  </si>
  <si>
    <t xml:space="preserve">Nanded </t>
  </si>
  <si>
    <t xml:space="preserve">Sanjay Ghodawat University, Atigre, Kolhapur </t>
  </si>
  <si>
    <t xml:space="preserve">Atigre </t>
  </si>
  <si>
    <t>8Y 0M</t>
  </si>
  <si>
    <t xml:space="preserve">Sanjay Ghodawat Group of Institutions, Atigre Kolhapur </t>
  </si>
  <si>
    <t>4Y 11M</t>
  </si>
  <si>
    <t xml:space="preserve">HSBPVT, COLLEGE OF ENGINEERING, KASHTI, Shrigonda </t>
  </si>
  <si>
    <t xml:space="preserve">Kashti </t>
  </si>
  <si>
    <t>Aug 2009</t>
  </si>
  <si>
    <t>2Y 10M</t>
  </si>
  <si>
    <t xml:space="preserve">Modern College of Engineering, Shivaji Nagar Pune </t>
  </si>
  <si>
    <t>Jan 2009</t>
  </si>
  <si>
    <t>Joy Chakraborty</t>
  </si>
  <si>
    <t>chakjoy@gmail.com</t>
  </si>
  <si>
    <t>13-Nov-1978</t>
  </si>
  <si>
    <t>ENGLISH,HINDI,BENGALI</t>
  </si>
  <si>
    <t>JITESH CHAKRABORTY</t>
  </si>
  <si>
    <t>78 RASTRAGURU AVENUE, CLIVE HOUSE, DUM DUM, KOLKATA-700028</t>
  </si>
  <si>
    <t>CALCUTTA BOYS SCHOOL</t>
  </si>
  <si>
    <t>ICSE/KOLKATA</t>
  </si>
  <si>
    <t>GENERAL ALL PAPERS,ENG,HIST,MATHS,GEOG</t>
  </si>
  <si>
    <t>ISC/KOLKATA</t>
  </si>
  <si>
    <t>UNIVERSITY OF CALCUTTA</t>
  </si>
  <si>
    <t>GOENKA COLLEGE OF COMMERCE/KOLKATA</t>
  </si>
  <si>
    <t>ACCOUNTANCY</t>
  </si>
  <si>
    <t>B.COM HONORS</t>
  </si>
  <si>
    <t>FINANCE,ACCOUNTING</t>
  </si>
  <si>
    <t>M.COM</t>
  </si>
  <si>
    <t>JADAVPUR UNIVERSITY KOLKATA</t>
  </si>
  <si>
    <t>INSTITUTE OF BUSINESS MANAGEMENT NCE BENGAL</t>
  </si>
  <si>
    <t>FINANCE</t>
  </si>
  <si>
    <t>NATIONAL INSTITUTE OF TECHNOLOGY DURGAPUR</t>
  </si>
  <si>
    <t>• M.Phil in Management (Finance), West Bengal University of Technology Kolkata, 2010
UGC-NET QUALIFIED IN COMMERCE, 2012 DEC
WB-SET QUALIFIED IN MANAGEMENT, 2022
SPSS, ADVANCE EXCEL CERTIFIED</t>
  </si>
  <si>
    <t>RECEIVED UNIVERSITY GOLD MEDAL FOR SECURING FIRST CLASS FIRST POSITION IN MBA-FINANCE OF JADAVPUR UNIVERSITY, KOLKATA-2011</t>
  </si>
  <si>
    <t>ADVANCE EXCEL,MS OFFICE</t>
  </si>
  <si>
    <t>["dx.doi.org\/10.18374\/JIBE-16-1.1","10.17010\/ijf\/2016\/v10i9\/101477","10.17010\/ijf\/2017\/v11i11\/119339","10.1177\/2278533717734701"]</t>
  </si>
  <si>
    <t>Corporate Finance, Financial Management,Financial Accounting,cost &amp; management accounting</t>
  </si>
  <si>
    <t>• more than 8 out of 10</t>
  </si>
  <si>
    <t>• Received University Gold Medal (In Order of Merit) for securing First Class First position in the MBA program, awarded by Jadavpur University, Kolkata at the 24th Convocation, 2011.</t>
  </si>
  <si>
    <t>• Chakraborty, K., Chakraborty, J. &amp; Sengupta, P. P. (2016):“Determinants of Economic Performance of Non-Life Insurance Industry”,Journal of International Business and Economics(JIBE),Vol.- 16, Issue - 1, Pgs. 7 – 16, March issue, International Academy of Business and Economics (IABE) - USA, Article DOI: dx.doi.org/10.18374/JIBE-16-1.1, ISSN: 1544-8037 (scopus indexed international journal)</t>
  </si>
  <si>
    <t>19-Feb-26 01:57 PM</t>
  </si>
  <si>
    <t>INDIAN INSTITUTE OF SOCIAL WELFARE &amp; BUSINESS MANAGEMENT, KOLKATA</t>
  </si>
  <si>
    <t>ASSISTANT PROFESSOR FINANCE (SENIOR GRADE)</t>
  </si>
  <si>
    <t>KOLKATA</t>
  </si>
  <si>
    <t>Priya Singh</t>
  </si>
  <si>
    <t>immentor02@gmail.com</t>
  </si>
  <si>
    <t>29-Dec-1999</t>
  </si>
  <si>
    <t>Balwant Singh</t>
  </si>
  <si>
    <t>Sekhanpur, jiyanpur ghazipur UP</t>
  </si>
  <si>
    <t>Navjeevan English School, Belthara Road Ballia</t>
  </si>
  <si>
    <t xml:space="preserve">CBSE- Uttar Pradesh </t>
  </si>
  <si>
    <t>Maths, Science</t>
  </si>
  <si>
    <t>Gyab Kunj Senior Sec Academy, Bansi Bazar Ballia</t>
  </si>
  <si>
    <t xml:space="preserve">CBSE Uttar Pradesh </t>
  </si>
  <si>
    <t>MGKVP, Varanasi  UP</t>
  </si>
  <si>
    <t>Shri Agarsen PG College, Varanasi UP</t>
  </si>
  <si>
    <t>Banking and Finance</t>
  </si>
  <si>
    <t xml:space="preserve">University of Lucknow </t>
  </si>
  <si>
    <t>Shri Jai Narain PG College UP</t>
  </si>
  <si>
    <t>Finance and HR</t>
  </si>
  <si>
    <t>Devi Ahilya Vishwavidyalaya</t>
  </si>
  <si>
    <t>• Certificate of Best Paper by Bhartiya Shikshan Mandal - 2024
• Best Faculty Award -2023
• Certificate of Best Paper by womens govt Polytechnic college, Indore- 2024
• Best Presentation Award by  womens govt Polytechnic college, Indo</t>
  </si>
  <si>
    <t>• Certificate of Best Paper by Bhartiya Shikshan Mandal - 2024
• Best Faculty Award -2023
• Certificate of Best Paper by womens govt Polytechnic college, Indore- 2024
• Best Presentation Award by  womens govt Polytechnic college, Indore - 2024
• Certificate of NPS STAR 2022</t>
  </si>
  <si>
    <t>Principles of Management  Organizational Behaviour  Business Environment  Business Communication  Human Resource Management  Marketing Management  Financial Management  Banking &amp; Insurance  Business Law   Company Law</t>
  </si>
  <si>
    <t>• 92%</t>
  </si>
  <si>
    <t>Head of Newsletter and Head of Criteria 5</t>
  </si>
  <si>
    <t>AI in Academics</t>
  </si>
  <si>
    <t>• Best Faculty 2023
• Best Research Paper 2024 by Bhartiya Shikshan Mandal
• Best Research Peper 2024 by govt polytechnic college Indore
• NPS Star- ICICI BANK 2022</t>
  </si>
  <si>
    <t>19-Feb-26 01:58 PM</t>
  </si>
  <si>
    <t xml:space="preserve">MIT ADT University </t>
  </si>
  <si>
    <t xml:space="preserve">Sanjivani University </t>
  </si>
  <si>
    <t>Kopargaon</t>
  </si>
  <si>
    <t>Nov 2024</t>
  </si>
  <si>
    <t>Sage University</t>
  </si>
  <si>
    <t>ICICI Bank</t>
  </si>
  <si>
    <t>CSA</t>
  </si>
  <si>
    <t>Shravan Kumar Macherla</t>
  </si>
  <si>
    <t>msravan095@gmail.com</t>
  </si>
  <si>
    <t>06-Aug-1995</t>
  </si>
  <si>
    <t xml:space="preserve">Hindi,Telugu,English </t>
  </si>
  <si>
    <t>MACHERLA SATYANARAYANA</t>
  </si>
  <si>
    <t>2-5-48, 3RD FLOOR, NALLAGUTTA, RAMGOPALPET, SECUNDERABAD, HYDERABAD, TELANGANA, 500003</t>
  </si>
  <si>
    <t>MAMTA HIGH SCHOOL</t>
  </si>
  <si>
    <t>BOARD OF SECONDARY EDUCATION, HYDERABAD, TELANGANA</t>
  </si>
  <si>
    <t>Mathematics,Science,Social,Languages</t>
  </si>
  <si>
    <t>SRI CHAITANYA JUNIOR COLLEGE</t>
  </si>
  <si>
    <t>BOARD OF INTERMEDIATE EDUCATION, HYDERABAD, TELANGANA</t>
  </si>
  <si>
    <t>Mathematics,Physics,Chemistry</t>
  </si>
  <si>
    <t>Jawaharlal Nehru Technological University Hyderabad</t>
  </si>
  <si>
    <t>Malla Reddy Engineering College, Medchal, Telangana</t>
  </si>
  <si>
    <t>Koneru Lakshmaiah University</t>
  </si>
  <si>
    <t>Koneru Lakshmaiah University, Guntur, Andhra Pradesh</t>
  </si>
  <si>
    <t xml:space="preserve">Construction Technology Management </t>
  </si>
  <si>
    <t>Digitalization in Construction</t>
  </si>
  <si>
    <t>• Course Work Cerfication</t>
  </si>
  <si>
    <t>• Certificate of Merit - Academic Achievement in M.tech Construction Technology and Management</t>
  </si>
  <si>
    <t>Ms Office</t>
  </si>
  <si>
    <t>["https:\/\/doi.org\/10.1063\/5.0143981",""]</t>
  </si>
  <si>
    <t>Project Management,Estimation Costing</t>
  </si>
  <si>
    <t>• Practical Application
• Curriculum Alignment
• Pace and Clarity</t>
  </si>
  <si>
    <t>Research &amp; Development Coordinator</t>
  </si>
  <si>
    <t>NPTEL Courses</t>
  </si>
  <si>
    <t>19-Feb-26 02:17 PM</t>
  </si>
  <si>
    <t>St.Martin's Engineering College</t>
  </si>
  <si>
    <t>Medchal</t>
  </si>
  <si>
    <t>CMR College of Engineering &amp; Technology</t>
  </si>
  <si>
    <t>Badruka School of Management</t>
  </si>
  <si>
    <t>Teaching Associate</t>
  </si>
  <si>
    <t>19-Feb-26 02:20 PM</t>
  </si>
  <si>
    <t>Chethan Kumar</t>
  </si>
  <si>
    <t>chethan.kumar@learner.manipal.edu</t>
  </si>
  <si>
    <t>23-Nov-1996</t>
  </si>
  <si>
    <t xml:space="preserve">Surendra Salian </t>
  </si>
  <si>
    <t xml:space="preserve">'Brahmari', Aadhya Nemmadi layout, Opp. Porlu arts, Near Kiniyas Food Products Pvt Ltd, Malpe Hoode main road, Badanidiyur Thottam, Udupi, Karnataka </t>
  </si>
  <si>
    <t>U KAMALA BAI HIGHSCHOOL, KADIYALI, UDUPI</t>
  </si>
  <si>
    <t xml:space="preserve">KSEEB, KARNATAKA </t>
  </si>
  <si>
    <t>Mathematics ,Science ,Social science ,English ,Hindi</t>
  </si>
  <si>
    <t xml:space="preserve">MGM PU COLLEGE, UDUPI </t>
  </si>
  <si>
    <t>KARNATAKA PUC BOARD, KARNATAKA</t>
  </si>
  <si>
    <t>Physics ,Chemistry ,Mathematics ,Statistics</t>
  </si>
  <si>
    <t xml:space="preserve">Mangalore University </t>
  </si>
  <si>
    <t>MGM COLLEGE, UDUPI, KARNATAKA</t>
  </si>
  <si>
    <t>Physics,Mathematics,Statistics</t>
  </si>
  <si>
    <t>Visvesvaraya Technological University, Belagavi</t>
  </si>
  <si>
    <t xml:space="preserve">Sahyadri College of Engineering and Management, Mangalore, Karnataka </t>
  </si>
  <si>
    <t>T A PAI MANAGEMENT INSTITUTE, MANIPAL</t>
  </si>
  <si>
    <t>UGC NET JRF (MANAGEMENT)
KARNATAKA SET</t>
  </si>
  <si>
    <t>IRSSM 2023 YOUNG SERVICE RESEARCHER AWARD
BEST PAPER AWARD AT THE NATIONAL CONFERENCE SUSTAINABILITY, BUSINESS, AND SOCIETY CONFERENCE HELD AT JAIPURIA INSTITUTE OF MANAGEMENT, INDORE</t>
  </si>
  <si>
    <t>["https:\/\/doi.org\/10.1080\/23750472.2024.2449004","https:\/\/doi.org\/10.1080\/23311975.2024.2382920","https:\/\/doi.org\/10.1080\/24721735.2025.2569132","","","","","","",""]</t>
  </si>
  <si>
    <t xml:space="preserve">1. Product Management and Services Marketing ,2. Managerial Skills and Business Communication ,3. Principles and Practices of Management </t>
  </si>
  <si>
    <t>• Product Management and Services Marketing - Yet to Receive
• Managerial Skills and Business Communication - 4.2/ 5
• Principles and Practices of Management - 4.4/ 5</t>
  </si>
  <si>
    <t>• Best paper award at the SBS National Conference held at JIM, Indore
• IRSSM 2023 Young Service Researcher award</t>
  </si>
  <si>
    <t>19-Feb-26 02:22 PM</t>
  </si>
  <si>
    <t xml:space="preserve">MS Ramaiah University of Applied Sciences, Bangalore </t>
  </si>
  <si>
    <t xml:space="preserve">Bangalore </t>
  </si>
  <si>
    <t>Abhijeet Ramesh Thakur</t>
  </si>
  <si>
    <t>abhijeetrthakur@gmail.com</t>
  </si>
  <si>
    <t>22-Sep-1981</t>
  </si>
  <si>
    <t>English,Hindi,Marathi</t>
  </si>
  <si>
    <t>Ramesh Thakur</t>
  </si>
  <si>
    <t>Flat A2-103, Casa 7 Apartment, Behind Rosewood Hotel, Thergaon Phata, Dange Chowk, Pune</t>
  </si>
  <si>
    <t>Shri Krishna Vidyalaya, Gunjoti</t>
  </si>
  <si>
    <t>Marathi, Hindi,English,Maths,Social Science</t>
  </si>
  <si>
    <t>Shri Krishna Vidyalaya Gunjoti</t>
  </si>
  <si>
    <t>Dr. Babasaheb Ambedkar Marathwada University, Chhatrapati Sambhajinagar</t>
  </si>
  <si>
    <t>Deogiri College, Chh. Sambhainagar</t>
  </si>
  <si>
    <t>Physics,Electronics</t>
  </si>
  <si>
    <t>Physics, Electronics and Computer Science</t>
  </si>
  <si>
    <t>Pune University, Pune</t>
  </si>
  <si>
    <t>Sinhgad Institute of Business Administration &amp; Research, Pune</t>
  </si>
  <si>
    <t>Computer Applicatios</t>
  </si>
  <si>
    <t>MCA</t>
  </si>
  <si>
    <t>Computer Applications</t>
  </si>
  <si>
    <t>Yashwantrao Chavan Maharashtra Open University</t>
  </si>
  <si>
    <t>Nashik</t>
  </si>
  <si>
    <t>Manufacturing Management</t>
  </si>
  <si>
    <t>Computer Application</t>
  </si>
  <si>
    <t>Dr. Babasaheb Ambedkar Marathwada University, Chh. Sambhajinagar</t>
  </si>
  <si>
    <t>Python,Tableau,DBMS,Advanced Excel,MS Project</t>
  </si>
  <si>
    <t>["https:\/\/sajhrm.co.za\/index.php\/sajhrm\/article\/view\/3003","https:\/\/ieeexplore.ieee.org\/document\/10467999","https:\/\/www.igi-global.com\/gateway\/chapter\/371187","https:\/\/www.atlantis-press.com\/proceedings\/icamida-22\/125986273","https:\/\/www.atlantis-press.com\/proceedings\/icamida-22\/125986302"]</t>
  </si>
  <si>
    <t>AI for Data Science,Business Analytics,Statistics &amp; Probability</t>
  </si>
  <si>
    <t>Head of the Department (MCA)</t>
  </si>
  <si>
    <t>19-Feb-26 02:23 PM</t>
  </si>
  <si>
    <t>17Y 7M</t>
  </si>
  <si>
    <t>Symbiosis Skills &amp; Professional University, Pune</t>
  </si>
  <si>
    <t>Sr. Assistant Professor</t>
  </si>
  <si>
    <t>Christ Deemed to be University, Lavasa</t>
  </si>
  <si>
    <t>Lavasa, Pune</t>
  </si>
  <si>
    <t>Aug 2022</t>
  </si>
  <si>
    <t>MGM University, Chhatrapati Sambhajinagar</t>
  </si>
  <si>
    <t>Chh. Sambhajinagar</t>
  </si>
  <si>
    <t>Feb 2009</t>
  </si>
  <si>
    <t>Jul 2022</t>
  </si>
  <si>
    <t>13Y 5M</t>
  </si>
  <si>
    <t>JSPM's Jayawant Institute of Management Studies</t>
  </si>
  <si>
    <t>Rayudu Jarapala</t>
  </si>
  <si>
    <t>raidu.jarapala@gmail.com</t>
  </si>
  <si>
    <t>06-Apr-1995</t>
  </si>
  <si>
    <t>Hindi,English,Telugu</t>
  </si>
  <si>
    <t>Jarapala Somulu</t>
  </si>
  <si>
    <t>Jarapala Rayudu, S/O Jarapala Somulu, ST Colony, Pangidigudem (v),
Dwarakatirumala (m), West Godavari (d), Andhra Pradesh (s), 534425</t>
  </si>
  <si>
    <t>ZPPHS</t>
  </si>
  <si>
    <t>STATE BOARD ANDHRA PRADESH</t>
  </si>
  <si>
    <t>Maths, Physics,Science,English,Hindi,Telugu,Social</t>
  </si>
  <si>
    <t>IIIT (RGUKT) Nuzvid</t>
  </si>
  <si>
    <t xml:space="preserve">IIIT (RGUKT) Nuzvid </t>
  </si>
  <si>
    <t>M.Bi.P.C</t>
  </si>
  <si>
    <t>NIT Rourkela</t>
  </si>
  <si>
    <t>Structure and Earthquake Engineering</t>
  </si>
  <si>
    <t>IIT Madras</t>
  </si>
  <si>
    <t>• NCC B and C certificate holder with Rank: Lance Corporal</t>
  </si>
  <si>
    <t>• Ph.D.:                     Recipient of the Dr. Jai Krishna Prize (subject award in research), Institution of Engineers (India) (Dec 2024)
• Institute Teaching Assistantship as a Ph.D. Research Scholar at IIT Madras from the Ministry of Human Resources Development (MHRD): 2020-2025
• M. Tech:                 Secured 2nd rank in Structural engineering specialization at NIT Rourkela (2018)
• Institute Teaching Assistantship at NIT Rourkela from the Ministry of Human Resources Development (MHRD) during M.Tech: 2016-2018
• B.Tech:                   Selected to IIIT (RGUKT), Nuzvid, for a fully-sponsored four-year integrated B.Tech program (2012-16)
• Intermediate:       Selected to IIIT (RGUKT), Nuzvid, for a fully-sponsored two-year integrated PUC program (2010-12)
• Matriculation:       Awardee of the National Means Cum-Merit Scholarship (NMMS) at ZPPH School (2009)</t>
  </si>
  <si>
    <t xml:space="preserve">SeismoStruct, SAP 2000, ETABS </t>
  </si>
  <si>
    <t>• No</t>
  </si>
  <si>
    <t>NCC B and C certificates, Organizer at Student Development and Campus Activities Cell (SDCAC) at IIIT Nuzvid, Volunteered during the visit of Hon’ble Chief Minister Mr. N. Kiran Kumar Reddy to the IIIT-Nuzvid campus</t>
  </si>
  <si>
    <t>• Bridge engineering research focused on Ultra-High Performance Concrete (UHPC), carried out in collaboration with Prof. Balthasar Novak at the University of Stuttgart and Prof. Venkatesh Kodur at Michigan State University.</t>
  </si>
  <si>
    <t>19-Feb-26 02:25 PM</t>
  </si>
  <si>
    <t>IIT Tirupati</t>
  </si>
  <si>
    <t>Postdoctoral Researcher</t>
  </si>
  <si>
    <t>Prashant Prakash Chavan</t>
  </si>
  <si>
    <t>chavan25prashant@gmail.com</t>
  </si>
  <si>
    <t>25-Mar-1976</t>
  </si>
  <si>
    <t>English, Hindi,Marathi</t>
  </si>
  <si>
    <t>PRAKASH VASANT CHAVAN</t>
  </si>
  <si>
    <t>4504, 45th Floor, Tower 9 (LILY), Runwal Forest, LBS Marg, Bhandup West, Mumbai 400078</t>
  </si>
  <si>
    <t>Shivai Vidyamandir</t>
  </si>
  <si>
    <t>Mumbai, Maharashtra</t>
  </si>
  <si>
    <t>English, Maths, Science</t>
  </si>
  <si>
    <t>V. K. Menon College of Science</t>
  </si>
  <si>
    <t>Electronics Engineering</t>
  </si>
  <si>
    <t>Swami Vivekanand Engineering College (VESIT/Tulsi)</t>
  </si>
  <si>
    <t>Electronics,Computers</t>
  </si>
  <si>
    <t>Indira Gandhi National Open University</t>
  </si>
  <si>
    <t>IGNOU, Mumbai/Pune, Maharashtra</t>
  </si>
  <si>
    <t>Computer Applications, Software Engineering</t>
  </si>
  <si>
    <t>Bachelor Degree in Computer Applications (BCA)</t>
  </si>
  <si>
    <t>Indian Institute of Business Management &amp; Studies (IIBMS)</t>
  </si>
  <si>
    <t>Information Syste</t>
  </si>
  <si>
    <t>Executive MBA</t>
  </si>
  <si>
    <t>Sabarmati University (Calrox Teachers University)</t>
  </si>
  <si>
    <t>Ahmedabad, Gujrat</t>
  </si>
  <si>
    <t>• Leadership &amp; People Management
• ●        Built and led global teams of 300+ professionals across USA, UK, Europe, and APAC.
• ●        Managed $20M+ accounts with consistent profitability and delivery excellence.
• ●        Consistently achieved Best People Manager Award in AMPLIFY Survey; ensured 100% retention.
• Delivery &amp; Operational Excellence
• ●        Directed 50,000 PDs and large-scale program deliveries across Banking &amp; Payments.
• ●        Established delivery governance, reducing defect leakage from 15% to 8% (saved $50K+).
• ●        Achieved 90%+ customer acceptance across projects through structured quality frameworks.
• ●        Implemented Agile Delivery Framework, increasing deployment frequency by 25%.
• Technology &amp; Innovation Leadership
• ●        Championed PMP, Agile, LEAN, DevOps, RPA and AI adoption, enabling faster &amp; reliable releases.
• ●        Designed reusable automation frameworks, cutting testing cycle times by 30%.
• ●        Led digital transformation programs aligning business with technology adoption.
• Education, Mentoring &amp; Consulting
• ●        Acted as Visiting Faculty, Resource Person, Consultant, and Mentor in Campus-to-Corporate programs across institutes.
• ●        Delivered workshops on tech &amp; non-tech topics on Agile, Leadership, Management, QA, and Emerging Technologies (AI).
• Client Relationship &amp; Business Growth
• ●        Built trust-based relationships with Global Banks, Fintech(s), and Retail Clients.
• ●        Drove business development &amp; account management, ensuring long-term client retention.
• ●        Represented organizations in international conferences &amp; industry forums.</t>
  </si>
  <si>
    <t xml:space="preserve">Management: Delivery / Program / Project / Quality / Process Management, Customer Engagement, Innovation, Business Growth Leadership: Hiring, Annual Appraisal, Coaching &amp; Consulting, Training &amp; Development, Employee Retention &amp; Engagement Pre-Sales: POC, </t>
  </si>
  <si>
    <t>["[ISSN 2231-5063]\tStudy of working challenges of Software Testing\/QA Professionals in IT industry","[ISSN 2319-4766]\tEcommerce: Awareness &amp; Use of Mobile Wallet in India","[ISSN 2319-7943]\tSkills Development in QA Mgmt. across Product &amp; Service based IT Organizations","[ISSN 2231-5063] \tImportance of API Testing in changing trend from E-governance to M-governance"]</t>
  </si>
  <si>
    <t xml:space="preserve"> PGDM, BBA, and professional cohorts:  Strategic Management &amp; Business Strategy Competitive strategy, industry analysis, execution frameworks, and strategic alignment.  Operations Management Process design, capacity planning, supply chain fundamentals, se</t>
  </si>
  <si>
    <t>• Over the last six semesters, the average course feedback from students has consistently been in the high-performance range, indicating strong engagement, clarity of instruction, and applicability of content to industry expectations.
• On a standard 1–5 feedback scale (where 5 = Excellent and 1 = Poor), the aggregated averages across all courses I taught are as follows:
• Overall average: 4.65 / 5
• This feedback reflects strengths across multiple dimensions, including:
• Clarity and structure of content delivery
• Relevance to real-world business and management contexts
• Student engagement and interaction
• Applicability of cases, frameworks, and tools
• Approachability and responsiveness to student queries
• Student comments (qualitative feedback) have repeatedly cited:
• Practical industry examples that enhanced conceptual understanding
• Real-time simulations and live cases bridging theory and practice
• Supportive mentoring and career-focused guidance
• Clear alignment of coursework with employability and industry expectations</t>
  </si>
  <si>
    <t>Director, Chief Technology Officer (CTO), Global Practice Head</t>
  </si>
  <si>
    <t>AI for Business Leaders</t>
  </si>
  <si>
    <t>Indian Academy of Training &amp; Development (IATD), International Business Coach (Phenom(</t>
  </si>
  <si>
    <t>• VISA-Mentor Award in VISA Inc.
• Best Director - Highest Employee Satisfaction in Amplify Survey
• Best Project Manager award in L&amp;T InfoTech
• Valuable Contribution Star, Pat on the back, Letter of Appreciation awards in Capgemini</t>
  </si>
  <si>
    <t>• §  Chicago, USA              Oct 2003 – Apr 2006          Oracle Apps 11i Developer            For Navteq (Nokia)
• §  San Francisco, USA     Oct 2006 – Nov 2007         Onsite Coordinator                        For VMware
• §  Los Angeles, USA        Nov 2009 – Aug 2010        Transition Manager                       For Ingram Micro
• §  Philadelphia, USA       Jan 2011 – Feb 2011          Project Manager                            For HMIC Insurance
• §  San Francisco, USA     Mar 2014 – Mar 2014        Product QA Manager                    For VISA Inc. (Playspan)
• §  London, UK                 Oct 2015 – Nov 2015         Program Manager                        For Northgate Public
• §  Germany, Europe       May 2017 – May 2017        Senior Manager                            For Diebold Nixdorf Ltd.
• §  Poland Switzerland    Apr 2024 – May 2024         Director                                        For Diebold Nixdorf Ltd.</t>
  </si>
  <si>
    <t>19-Feb-26 02:28 PM</t>
  </si>
  <si>
    <t>28Y 6M</t>
  </si>
  <si>
    <t>NTT DATA / INSPIRA</t>
  </si>
  <si>
    <t>CTO / Senior Manager - Transforation</t>
  </si>
  <si>
    <t>DIEBOLD NIXDORF</t>
  </si>
  <si>
    <t>DIRECTOR</t>
  </si>
  <si>
    <t>NORTHGATE / MILES</t>
  </si>
  <si>
    <t>Program Manager</t>
  </si>
  <si>
    <t>Mumbai, UK</t>
  </si>
  <si>
    <t>Sep 2014</t>
  </si>
  <si>
    <t>2Y 0M</t>
  </si>
  <si>
    <t>L&amp;T Infotech</t>
  </si>
  <si>
    <t>Mumbai, USA</t>
  </si>
  <si>
    <t>Capgemini (PATNI)</t>
  </si>
  <si>
    <t>Software Specialist (Project Lead)</t>
  </si>
  <si>
    <t>19-Feb-26 02:29 PM</t>
  </si>
  <si>
    <t>Ritika Singh</t>
  </si>
  <si>
    <t>ritika.singh@bitmpune.edu.in</t>
  </si>
  <si>
    <t>06-Mar-1987</t>
  </si>
  <si>
    <t>Pranay Sharma</t>
  </si>
  <si>
    <t>C-904, Sirocco Cyprus
Punawale</t>
  </si>
  <si>
    <t>New Way Sr. Secondary School</t>
  </si>
  <si>
    <t>CBSE -Lucknow/UP</t>
  </si>
  <si>
    <t>Jiwaji University</t>
  </si>
  <si>
    <t>Jiwaji University- Gwalior/ Maharashtra</t>
  </si>
  <si>
    <t>Integral University</t>
  </si>
  <si>
    <t>Integral University-Lucknow/Uttar Pradesh</t>
  </si>
  <si>
    <t>Biotechnology and Marketing</t>
  </si>
  <si>
    <t>Pacific University-Udaipur, Rajasthan</t>
  </si>
  <si>
    <t>• Over the past 10+ years, I have built a strong academic and research profile in Marketing. I hold a Ph.D. in Marketing and was a Gold Medalist with Honors in my MBA. I have published in SCOPUS-indexed national and international journals in areas such as consumer behavior, advertising, and influencer marketing. I launched a SWAYAM MOOC titled AI in Marketing, which has enrolled over 8,000 learners. I single-handedly manage the entire Summer Internship process and maintain strong corporate connections. I have also led students in global-level case competitions, enhancing industry engagement and experiential learning exposure.</t>
  </si>
  <si>
    <t>1(B)</t>
  </si>
  <si>
    <t>2-(C and Q4)</t>
  </si>
  <si>
    <t>• Guiding 05 PhD students</t>
  </si>
  <si>
    <t>Consumer Behaviour, Corporate Social Governance</t>
  </si>
  <si>
    <t>• 2/5</t>
  </si>
  <si>
    <t>CPS(corporate project studies)</t>
  </si>
  <si>
    <t>• Best Event Management role</t>
  </si>
  <si>
    <t>• International Collaboration: MANCOSA (South Africa) – BITM – SBUP (Case Quest 2.0)
• I played a key role in facilitating academic collaboration between MANCOSA, Balaji Institute of Technology &amp; Management (BITM), and Sri Balaji University Pune (SBUP) for Case Quest 2.0.
• This collaboration aimed to create a global academic platform fostering cross-cultural learning, strategic analysis, and international exposure for management students. It strengthened institutional partnerships through knowledge exchange, competitive engagement, and future opportunities for joint research and academic initiatives.
• About Case Quest 2.0
• Case Quest 2.0 is a global-level case competition designed to enhance analytical thinking, strategic decision-making, and industry-oriented problem-solving skills among management students. It presents real-world business challenges requiring innovative and data-driven solutions. The initiative promotes experiential learning, global collaboration, and corporate readiness.
• International Invitation – AI Thought Leadership Initiative
• I have also been invited by MANCOSA, South Africa, to participate in an international initiative addressing the accelerating integration of Artificial Intelligence (AI) into higher education, public administration, and policy leadership.
• This initiative adopts a human-centred approach to AI, positioning technology as an enabler of human intelligence rather than a substitute. Through a Fireside Chat format involving dialogue, lived experiences, and moderated engagement, it aims to contribute to thought leadership, applied research, and policy-relevant insights that strengthen inclusion, accountability, democratic governance, and public value creation in the AI era.</t>
  </si>
  <si>
    <t>8Y 3M</t>
  </si>
  <si>
    <t>Nov 2017</t>
  </si>
  <si>
    <t>Mohit Bisht</t>
  </si>
  <si>
    <t>mbisht@ce.iitr.ac.in</t>
  </si>
  <si>
    <t>08-Sep-1992</t>
  </si>
  <si>
    <t>Mangal Singh</t>
  </si>
  <si>
    <t>Room No. 220, First Floor 
Civil Engineering Department
IIT Roorkee
Uttarakhand 247667</t>
  </si>
  <si>
    <t>Nav Jeevan Academy</t>
  </si>
  <si>
    <t>CBSE West Delhi/Delhi</t>
  </si>
  <si>
    <t>Mathematics, Science,English,Hindi</t>
  </si>
  <si>
    <t>Indira Ideal School</t>
  </si>
  <si>
    <t>UNIVERSITY OF PETROLEUM &amp; ENERGY STUDIES</t>
  </si>
  <si>
    <t>School of Engineering-Dehradun/Uttarakhand</t>
  </si>
  <si>
    <t>Strength of Materials,Structural Analysis,Design of RCC structures,Fluid Mechanics,Soil Mechanics</t>
  </si>
  <si>
    <t>Gautam Buddha University</t>
  </si>
  <si>
    <t>School of Engineering-Greater Noida/UP</t>
  </si>
  <si>
    <t>FEM,Structural Dynamics,Theory of Plate and Shell,Earthquake resistant design of structures</t>
  </si>
  <si>
    <t>Structural Engineering - Dynamic loading</t>
  </si>
  <si>
    <t>Indian Institute of Technology Roorkee</t>
  </si>
  <si>
    <t>• Received funding from DORA for presenting work at international conference held at Perth-Australia.</t>
  </si>
  <si>
    <t>AutoCAD,MS Office,Abaqus,LS Dyna,Matlab</t>
  </si>
  <si>
    <t>["https:\/\/doi.org\/10.12989\/cac.2026.37.1.153","https:\/\/doi.org\/10.1177\/13694332251353612","https:\/\/doi.org\/10.1002\/suco.202300991","https:\/\/doi.org\/10.3103\/S0025654422600982","http:\/\/dx.doi.org\/10.18149\/MPM.5012022_6","https:\/\/doi.org\/10.1007\/978-981-99-9625-4_62"]</t>
  </si>
  <si>
    <t>• Not applicable</t>
  </si>
  <si>
    <t>19-Feb-26 02:32 PM</t>
  </si>
  <si>
    <t>Meerut Institute of Engineering and Technology</t>
  </si>
  <si>
    <t>Meerut, UP</t>
  </si>
  <si>
    <t>Dec 2018</t>
  </si>
  <si>
    <t>Roorkee</t>
  </si>
  <si>
    <t>Unnati Dinesh Khaire</t>
  </si>
  <si>
    <t>unnatikhaire14@gmail.com</t>
  </si>
  <si>
    <t>16-May-1999</t>
  </si>
  <si>
    <t>english hindi marathi</t>
  </si>
  <si>
    <t>dinesh khaire</t>
  </si>
  <si>
    <t>teli fail wani , district yavatmal , maharashtra</t>
  </si>
  <si>
    <t>unnati dinesh khaire</t>
  </si>
  <si>
    <t>wani</t>
  </si>
  <si>
    <t>math science</t>
  </si>
  <si>
    <t xml:space="preserve">wani </t>
  </si>
  <si>
    <t>math phy bio chemistry</t>
  </si>
  <si>
    <t>sant gadge baba amravati university</t>
  </si>
  <si>
    <t>lokmanya tilak mahavidyalaya wani</t>
  </si>
  <si>
    <t>maths,physics</t>
  </si>
  <si>
    <t>govt. vidarbh institute of science and humanities amravati</t>
  </si>
  <si>
    <t>mathematics</t>
  </si>
  <si>
    <t>MSc</t>
  </si>
  <si>
    <t>maths</t>
  </si>
  <si>
    <t>• maharashtra SET exam
• GATE exam</t>
  </si>
  <si>
    <t>MSCIT</t>
  </si>
  <si>
    <t>linear algebra</t>
  </si>
  <si>
    <t>• average to good</t>
  </si>
  <si>
    <t>19-Feb-26 02:37 PM</t>
  </si>
  <si>
    <t>Hari Godara</t>
  </si>
  <si>
    <t>harivanshmla@gmail.com</t>
  </si>
  <si>
    <t>14-Nov-1997</t>
  </si>
  <si>
    <t>Navneet Godara</t>
  </si>
  <si>
    <t>645, VPO- Kirdhan, Fatehabad, Haryana 125053</t>
  </si>
  <si>
    <t>MDAV Senior Secondary School</t>
  </si>
  <si>
    <t>Social Studies,Mathematics,Science,English,Hindi</t>
  </si>
  <si>
    <t>SS Ji Boys' School</t>
  </si>
  <si>
    <t>Political Science,Geography,English,Hindi,Physical Education</t>
  </si>
  <si>
    <t>Post Graduate Diploma in International Law and Diplomacy</t>
  </si>
  <si>
    <t>Indian School of Indian Law</t>
  </si>
  <si>
    <t>International Law</t>
  </si>
  <si>
    <t>Hansraj College</t>
  </si>
  <si>
    <t>Economics,Human Resource Management,English,Hindi</t>
  </si>
  <si>
    <t>BA</t>
  </si>
  <si>
    <t>Political Science</t>
  </si>
  <si>
    <t>MA</t>
  </si>
  <si>
    <t>International Relations</t>
  </si>
  <si>
    <t>O P Jindal Global University</t>
  </si>
  <si>
    <t>• Hari Godara is a doctoral researcher in political ecology and hydropolitics, specialising in transboundary water conflicts, dam-induced insecurity, and hydro-hegemony in the Global South. His academic work combines critical theory with empirical and quantitative innovation, contributing original frameworks for analysing infrastructural power, asymmetry, and securitisation in river basins.
• Research and Scholarly Contributions
• Developed novel analytical frameworks during doctoral research, including the Triple Jeopardy Framework, Structural Vulnerability Score (SVS), and Asymmetric Structural Dependency Index (ASDI), to systematically diagnose how large dams institutionalise hydro-hegemony, displacement, and development by proxy.
• Advanced interdisciplinary research on the weaponisation of water infrastructure, with a current focus on South Asia, examining how securitisation transforms rivers and dams into instruments of sovereign performance.
• Published peer-reviewed research in Scopus-indexed journals and edited volumes, including work on:
• hydro-political dynamics in the China–India–Pakistan tri-junction,
• sovereignty and equity in global water governance frameworks,
• non-Western perspectives on international law and state responsibility.
• Contributed chapters and articles indexed by the Parliamentary Library of India as Recent Literature of Parliamentary Interest, reflecting policy relevance beyond academia.
• International Research Experience
• Selected as a Visiting Researcher at the University of Warsaw under the Inclusion of Talented Young Scientists in Research programme (2024).
• Authored a policy brief on the human and ecological consequences of the Nova Kakhovka Dam destruction in Ukraine under the supervision of Prof. Andrzej Szeptycki (Deputy Minister of Poland).
• Conducted independent research on ecocide, hydro-landscape transformation, and civilian vulnerability in active conflict zones.
• Teaching and Academic Service
• Served as Adjunct Faculty at University of Delhi colleges (Aditi College and DDU College), teaching core courses in:
• Political Theory,
• Ancient Indian Political Thought,
• Democracy, Ethics, and Culture.
• Known for implementing student-centric, non-linear pedagogical methods that integrate theory with lived political and social experiences.
• Worked as Teaching Assistant for a Master’s-level core course in Economic Diplomacy at O.P. Jindal Global University under a former Indian Foreign Service ambassador.
• Conferences, Panels, and Public Scholarship
• Presented peer-reviewed research at major international forums, including:
• the Fourth World Congress of Environmental History (University of Oulu, Finland),
• conferences on river governance and environmental transformation in South Asia.
• Served as Panel Chair at the Friedrich Nietzsche Society Conference (Nietzsche in the Anthropocene, Verona, Italy), reflecting interdisciplinary engagement beyond political science.
• Published policy and opinion pieces in platforms such as The Diplomatist, contributing to public discourse on South Asian politics.
• Academic Distinctions and Fellowships
• UGC Junior Research Fellowship (JRF) in Political Science, All India Rank under 100 (2020).
• UGC National Eligibility Test (NET) qualified in Political Science (2019).
• Selected for the University of Chicago Summer Scholar Program (partial scholarship); waitlisted for the Obama Foundation Scholarship (Harris School of Public Policy).
• Achieved district-level academic distinction and national-level recognition during secondary education.</t>
  </si>
  <si>
    <t>["https:\/\/journals.sagepub.com\/doi\/10.1177\/23477970241263154?__cf_chl_tk=IIu8N8STSSHUIYeqth24bq_1JXUAT0CgMvflmUVYtlM-1771491057-1.0.1.1-FZkJNahp7Zs.sa.unpPSD20j3nrUsj7yWWJkF8bBui8","https:\/\/www.economist.com\/asia\/2025\/11\/06\/south-asias-water-wars","https:\/\/www.dailyexcelsior.com\/weaponisation-of-water-in-south-and-south-east-asia\/","https:\/\/ijpsl.in\/index.php\/volume-1-issue-4\/","https:\/\/www.taylorfrancis.com\/chapters\/edit\/10.4324\/9781003664307-3\/geopolitical-water-sovereignty-equity-limits-global-water-governance-frameworks-hari-godara","","","","",""]</t>
  </si>
  <si>
    <t>Political Theory,Ancient Indian Political Thought,Theory and Practice of Demography,Ethics and Culture,Economic Diplomacy</t>
  </si>
  <si>
    <t>• Undergraduate-Level Courses (University of Delhi)
• Political TheoryCore course focusing on classical and modern political thought, taught through a non-linear, concept-driven pedagogy that integrates contemporary political realities with foundational texts.
• Ancient Indian Political ThoughtEmphasised contextual reading, anachronism, and philosophical grounding beyond rote textual interpretation, enabling students to critically engage with indigenous political traditions.
• Theory and Practice of DemocracyDesigned to bridge normative democratic theory with lived political experiences, institutional practices, and ethical dilemmas in contemporary societies.
• Ethics and CultureExplored ethical reasoning, cultural pluralism, and moral philosophy, linking classical ethical frameworks with present-day social and political challenges.
• Postgraduate-Level Teaching Support
• Economic Diplomacy (Master’s Core Course)Served as Teaching Assistant at O.P. Jindal Global University under a former Indian Foreign Service Ambassador, supporting instruction, assessment, and academic mentoring in a practice-oriented international relations course.</t>
  </si>
  <si>
    <t>• UGC Junior Research Fellowship (JRF), Political Science.</t>
  </si>
  <si>
    <t>• Visiting Researcher, University of Warsaw (Poland)Inclusion of Talented Young Scientists in Research Programme (February–August 2024)Conducted independent and collaborative research on the human, ecological, and geopolitical consequences of the Nova Kakhovka Dam destruction in Ukraine. Authored a comprehensive policy brief under the supervision of Prof. Andrzej Szeptycki (Deputy Minister of Poland), focusing on ecocide, hydro-landscape transformation, and civilian vulnerability in active conflict zones. This work contributed to interdisciplinary dialogue between political science, international security studies, and environmental governance.
• International Co-authored Research (China–India–Pakistan)Co-authored a Scopus-indexed journal article examining hydro-political dynamics and transboundary river governance across South Asia and East Asia. This collaboration integrated comparative geopolitical analysis across national contexts, contributing to debates on hydro-hegemony and regional security.
• Global Conferences and Scholarly NetworksParticipated in and contributed to international academic forums, including:
• Fourth World Congress of Environmental History (University of Oulu, Finland), presenting funded research on colonial legacies and environmental transformation in South Asia.
• South Asian regional research networks involving institutions in Bangladesh and Brunei, focusing on river governance, ecology, and public administration.
• Served as Panel Chair at the Friedrich Nietzsche Society Conference (Verona, Italy), engaging with international scholars on environmental philosophy and the Anthropocene.</t>
  </si>
  <si>
    <t>19-Feb-26 02:39 PM</t>
  </si>
  <si>
    <t>Tamal Mandal</t>
  </si>
  <si>
    <t>contact.tamal.mandal@gmail.com</t>
  </si>
  <si>
    <t>09-Feb-1998</t>
  </si>
  <si>
    <t>Subrata Mandal</t>
  </si>
  <si>
    <t>P-41/1, Satyen Roy Road, Behala, Kolkata, West Bengal, 700034</t>
  </si>
  <si>
    <t>D.A.V Public School</t>
  </si>
  <si>
    <t>Central State of Secondary Education</t>
  </si>
  <si>
    <t>English Communication,Communication Sanskrit,Mathematics,Science,Social Science,Foundations of IT</t>
  </si>
  <si>
    <t>English Core,Mathematics,Physics,Chemistry,Biology,Physical Education</t>
  </si>
  <si>
    <t>Calcutta University</t>
  </si>
  <si>
    <t>St. Xavier's College Kolkata</t>
  </si>
  <si>
    <t>Chemistry</t>
  </si>
  <si>
    <t>Narsee Monjee Institute of Management Studies</t>
  </si>
  <si>
    <t>Finance,Analytics</t>
  </si>
  <si>
    <t>Post Graduation Diploma of Management</t>
  </si>
  <si>
    <t>Finance and Accounting</t>
  </si>
  <si>
    <t>IMI Kolkata</t>
  </si>
  <si>
    <t>• Qualified as Assistant Professor in Management (including Business Administration Management/Marketing/Marketing Mgt./Industrial Relations &amp; Personnel Management/Personnel Management/Financial Management/Co-operative Management) at the National</t>
  </si>
  <si>
    <t>• Mandal, T., Bandyopadhyay, A., &amp; Chatterjee, C. (2026). Examining Firm Characteristics and Resilience Under Regional Trade Agreements: Evidence from Indian and US Firms. Global Business Review. (Forthcoming; ABDC B; Scopus Q2).
• Mandal, T., Chatterjee, C., &amp; Bandyopadhyay, A. (2025). Influential-female-directors and dividend decisions: evidence from an emerging economy. Equality, Diversity and Inclusion: An International Journal, 44(8), 1134-1163. (ABDC B; Scopus Q1)</t>
  </si>
  <si>
    <t>MS Office,Cross-Sectional Data Analyses,Time Series Analyses,Panel Data Analyses,Data Visualization,Bloomberg</t>
  </si>
  <si>
    <t>Financial Reporting Statements and Analysis,Human Resource Analytics ,Mergers Acquisitions &amp; Corporate  Restructuring,Financial Management I</t>
  </si>
  <si>
    <t>19-Feb-26 02:41 PM</t>
  </si>
  <si>
    <t>Neelima Ghiya</t>
  </si>
  <si>
    <t>neelimakhandelwal1234@gmail.com</t>
  </si>
  <si>
    <t>14-Oct-1998</t>
  </si>
  <si>
    <t>Mr. Ashok Ghiya</t>
  </si>
  <si>
    <t xml:space="preserve">ALWAR, Rajasthan </t>
  </si>
  <si>
    <t xml:space="preserve">SKSS </t>
  </si>
  <si>
    <t>BOARD OF SECONDARY EDUCATION, RAJASTHAN, AJMER</t>
  </si>
  <si>
    <t>HINDI, SCIENCE, SST,ENGLISH</t>
  </si>
  <si>
    <t>SKSS</t>
  </si>
  <si>
    <t>Raj Rishi Government College</t>
  </si>
  <si>
    <t>Alwar, Rajasthan</t>
  </si>
  <si>
    <t>IIS university</t>
  </si>
  <si>
    <t>Jaipur, Rajasthan</t>
  </si>
  <si>
    <t>Applied Mathematics(Fluid Dynamics)</t>
  </si>
  <si>
    <t>BITS PILANI, PILANI CAMPUS</t>
  </si>
  <si>
    <t>• Graduate Aptitude Test in Engineering (GATE), All India Rank 259 and GATE Score 568 in 2021.</t>
  </si>
  <si>
    <t>• Inspire Scholarship by DST, India.
• Gargi Puruskar for outstanding academic performance by the state government of Rajasthan.
• Best Presentation Award, Awarded for securing first position in the oral presentation at ICAMSF-2025, organized by the Department of Mathematics, UIS, Chandigarh University.</t>
  </si>
  <si>
    <t>Python, MATLAB</t>
  </si>
  <si>
    <t>["10.1016\/j.ijmultiphaseflow.2025.105444","10.1140\/epjp\/s13360-025-06090-w","10.1063\/5.0238636","10.1016\/j.ijmultiphaseflow.2024.104913"]</t>
  </si>
  <si>
    <t>• Taught Linear Algebra to B.Tech undergraduate students. The course consistently received positive student feedback. Students particularly appreciated the clarity of explanations, structured problem-solving sessions, and a conceptual focus alongside applications.</t>
  </si>
  <si>
    <t>• Inspire Scholarship by DST, India.
• Gargi Puruskar for outstanding academic performance by the state government of Rajasthan.</t>
  </si>
  <si>
    <t>19-Feb-26 02:42 PM</t>
  </si>
  <si>
    <t>Peerzada Danish</t>
  </si>
  <si>
    <t>danishsopore@outlook.com</t>
  </si>
  <si>
    <t>25-Oct-1988</t>
  </si>
  <si>
    <t>hindi,english,urdu,kashmiri</t>
  </si>
  <si>
    <t>Peer Mohammad Ashraf</t>
  </si>
  <si>
    <t>Indian Institute of Science
Annex Block
Room No 201</t>
  </si>
  <si>
    <t>Saint Joseph's Higher Secondary School Baramulla Kashmir</t>
  </si>
  <si>
    <t>J&amp;K Board</t>
  </si>
  <si>
    <t>General-Science</t>
  </si>
  <si>
    <t>Govt. Boys Higher Secondary School Baramulla</t>
  </si>
  <si>
    <t>Non-Medical,maths</t>
  </si>
  <si>
    <t>Vellore Institute of Technology Vellore Tamil Nadu</t>
  </si>
  <si>
    <t xml:space="preserve">Structural Engineering </t>
  </si>
  <si>
    <t>Indian Institute of Science</t>
  </si>
  <si>
    <t>IISc Bangalore</t>
  </si>
  <si>
    <t>Concrete Technology,Structural engineering</t>
  </si>
  <si>
    <t>Structural engineering (Concrete Technology)</t>
  </si>
  <si>
    <t>autocad ,MS office,staad pro</t>
  </si>
  <si>
    <t>["https:\/\/scholar.google.com\/citations?user=kw6ZfG8AAAAJ&amp;hl=en ","https:\/\/orcid.org\/0000-0002-9535-8536","https:\/\/www.scopus.com\/authid\/detail.uri?authorId=57210350605"]</t>
  </si>
  <si>
    <t>• Best faculty for teaching structural analysis-1 at University Level</t>
  </si>
  <si>
    <t>Purchase &amp; Procurement in-charge , Time Table in-charge and Research in-charge at UNiversity of Kashmir (state Govt. University)</t>
  </si>
  <si>
    <t>• Some of the research papers
• and currently writing one book</t>
  </si>
  <si>
    <t>19-Feb-26 02:47 PM</t>
  </si>
  <si>
    <t>Indian Institute of Science, Banglore</t>
  </si>
  <si>
    <t>Postdoctoral Research Associate III</t>
  </si>
  <si>
    <t xml:space="preserve">University of Kashmir </t>
  </si>
  <si>
    <t>Srinagar</t>
  </si>
  <si>
    <t>M/S Noor Associates (A class Contractor)</t>
  </si>
  <si>
    <t>Deputy Project Manager</t>
  </si>
  <si>
    <t>Sopore</t>
  </si>
  <si>
    <t>Govt. Collehe of Engineering and Technology, Safapora</t>
  </si>
  <si>
    <t>Oct 2021</t>
  </si>
  <si>
    <t>Jalandhar</t>
  </si>
  <si>
    <t>Jan 2014</t>
  </si>
  <si>
    <t>5Y 3M</t>
  </si>
  <si>
    <t>Mohd  Asim</t>
  </si>
  <si>
    <t>masim106@myamu.ac.in</t>
  </si>
  <si>
    <t>02-Jul-1993</t>
  </si>
  <si>
    <t>Hindi English</t>
  </si>
  <si>
    <t>Mr Abdul Hameed</t>
  </si>
  <si>
    <t>Near Holy Faith Grammar School, Ghatkesar, Hyderabad-501301, India</t>
  </si>
  <si>
    <t xml:space="preserve">MHM IC Asgharipur </t>
  </si>
  <si>
    <t>Amroha/ Uttar Pradesh</t>
  </si>
  <si>
    <t>Hindi,English, Mathematic</t>
  </si>
  <si>
    <t>ASMBVM IC Khata</t>
  </si>
  <si>
    <t>Aligarh/ Uttar Pradesh</t>
  </si>
  <si>
    <t>Algebraic Coding Theory</t>
  </si>
  <si>
    <t>• NET-2018 (Mathematics)
• JRF-2018 (Mathematics)
• GATE-2018(Mathematics)</t>
  </si>
  <si>
    <t>MS Office, Latex</t>
  </si>
  <si>
    <t>["https:\/\/scholar.google.com\/citations?user=oww6ZusAAAAJ&amp;hl=en",""]</t>
  </si>
  <si>
    <t>Matrices and Calculus</t>
  </si>
  <si>
    <t>• Matrices and Calculus-7.85/10
COSM-8.63/10</t>
  </si>
  <si>
    <t>IIC Member</t>
  </si>
  <si>
    <t>International Faculty  Development Program on “Advanced Numerical Computations and Dynamical Systems (ANCDS-2025)” during June 23-27, 2025, organized by the Department of Mathematics, Anurag University, Hyderabad, India.</t>
  </si>
  <si>
    <t>NO</t>
  </si>
  <si>
    <t>• H.Q. Dinh-Department of Mathematics, Kent State University, Warren, OH 44483, USA</t>
  </si>
  <si>
    <t>ACE Engineering College Ghatkesar Hyderabad Telangana</t>
  </si>
  <si>
    <t>Aug 2026</t>
  </si>
  <si>
    <t>19-Feb-26 02:48 PM</t>
  </si>
  <si>
    <t>Sajad  Ahmad Pary</t>
  </si>
  <si>
    <t>paryamu@gmail.com</t>
  </si>
  <si>
    <t>03-Oct-1990</t>
  </si>
  <si>
    <t xml:space="preserve">English, Hindi,Urdu </t>
  </si>
  <si>
    <t>AB GANI PARY</t>
  </si>
  <si>
    <t>YADER SHAHOORA, SRINAGAR, KASHMIR, J&amp;K</t>
  </si>
  <si>
    <t>GOVT. HIGH SCHOOL WASOORA</t>
  </si>
  <si>
    <t>JAAMU AND KASHMIR BOARD OF SCHOOL EDUCATION , SRINAGAR</t>
  </si>
  <si>
    <t>ENGLISH, MATHS, SCIENCE, SOCIAL SCIENCEURDU ,URDU</t>
  </si>
  <si>
    <t xml:space="preserve">M.M HIGHER SECONDARY SCHOOL </t>
  </si>
  <si>
    <t>SRI PRATAP SINGH COLLEGE SRINAGAR</t>
  </si>
  <si>
    <t>UNIVERSITY OF KASHMIR, SRINAGAR, J&amp;K</t>
  </si>
  <si>
    <t>B.SC.</t>
  </si>
  <si>
    <t>M.SC MATHEMATICS</t>
  </si>
  <si>
    <t>MATHEMATICS</t>
  </si>
  <si>
    <t>B.ED</t>
  </si>
  <si>
    <t>ALIGARH MUSLIM UNIVERSITY</t>
  </si>
  <si>
    <t>• NPTEL Certification in MATRIX ANALYSIS WITH APPLICATIONS, 2021
• NPTEL Certification in BASIC LINEAR ALGEBRA, 2021
• NPTEL Certification in</t>
  </si>
  <si>
    <t>• Recipient of the UGC-BSR Doctoral Fellowship, awarded by the University Grants Commission (UGC), Government of India, in 2015.</t>
  </si>
  <si>
    <t>LATEX</t>
  </si>
  <si>
    <t>["https:\/\/www.jstor.org\/stable\/27387760","https:\/\/periodicos.uem.br\/ojs\/index.php\/BSocParanMat\/article\/view\/68857","https:\/\/kmj.knu.ac.kr\/journal\/view.html?uid=2580&amp;vmd=Full","chrome-extension:\/\/efaidnbmnnnibpcajpcglclefindmkaj\/https:\/\/imar.ro\/journals\/Revue_Mathematique\/pdfs\/2022\/1-2\/2.pdf","https:\/\/www.tandfonline.com\/doi\/abs\/10.1080\/00927872.2018.1498863","https:\/\/www.degruyterbrill.com\/document\/doi\/10.1515\/gmj-2020-2066\/html","https:\/\/www.tandfonline.com\/doi\/full\/10.1080\/16583655.2018.1469852","https:\/\/periodicos.uem.br\/ojs\/index.php\/BSocParanMat\/article\/view\/68857","chrome-extension:\/\/efaidnbmnnnibpcajpcglclefindmkaj\/https:\/\/imar.ro\/journals\/Mathematical_Reports\/Pdfs\/2018\/1\/5.pdf"]</t>
  </si>
  <si>
    <t>LINEAR ALGEBRA, DIFFERENTIAL EQUATIONS, ADVANCED CALCULUS, FOURIER SERIES, THEORY OF MATRICES, THEORY OF NUMBERS, LINEAR PROGRAMMING, ABSTRACT ALGEBRA</t>
  </si>
  <si>
    <t>90 %</t>
  </si>
  <si>
    <t>• I have engaged in international research collaboration through a joint publicatiProf. Vincenzo De Filippis (Italy) on with in the internationally reputed journal Communications in Algebra. The work involved collaborative research in ring theory, particularly on derivations and functional identities in prime and semiprime rings. This collaboration enabled academic exchange of ideas at an international level and strengthened my research engagement beyond national boundaries. I look forward to expanding such international collaborations in future research initiatives.</t>
  </si>
  <si>
    <t>19-Feb-26 02:50 PM</t>
  </si>
  <si>
    <t>UNIVERSITY OF KASHMIR, J&amp;K</t>
  </si>
  <si>
    <t>SRINAGAR, JAMMU AND KASHMIR</t>
  </si>
  <si>
    <t>Mar 2021</t>
  </si>
  <si>
    <t>Dr.sandaboina Shivakumar</t>
  </si>
  <si>
    <t>sandaboinashivakumar@gmail.com</t>
  </si>
  <si>
    <t>11-Aug-1991</t>
  </si>
  <si>
    <t>TELUGU, HINDI</t>
  </si>
  <si>
    <t>SANDABOINA YELLAIAH</t>
  </si>
  <si>
    <t>H.NO. 24-168, ASHOK ROAD, MANCHERIAL, MANCHERIAL (DIST), TELANGANA. PIN-504208</t>
  </si>
  <si>
    <t>MEDHA VIDYALAAYM SCHOOL</t>
  </si>
  <si>
    <t>BSE OF AP, HYDERABAD</t>
  </si>
  <si>
    <t>TELUGU,HINDI,ENGLISH,MATHS</t>
  </si>
  <si>
    <t>SRI HARSHA JUNIOR COLLEGE</t>
  </si>
  <si>
    <t>BIE OF AP, HYDERABAD</t>
  </si>
  <si>
    <t>CIVICE,ECONOMIC</t>
  </si>
  <si>
    <t>SRI HARSHA DEGREE COLLEGE, MANCHERIAL</t>
  </si>
  <si>
    <t>FA,ADA,BS,ECONOMICS,CRP,COST,CMA,FIT</t>
  </si>
  <si>
    <t>B.COM CA</t>
  </si>
  <si>
    <t>SATAVAHANA UNIVERSITY</t>
  </si>
  <si>
    <t>UCCBM, SU KARIMNAGAR</t>
  </si>
  <si>
    <t>ACCOUNTINGBANKING, FINANACE</t>
  </si>
  <si>
    <t>UCCBM, MAHATHMA GANDHI UNIVERSITY,NALGONDA</t>
  </si>
  <si>
    <t>UGC-SWAYAM ARPIT
INTERNATIONAL 30 DAYS RESERACH FDP
TS &amp;AP SET
UNIVERSITY OF HYDERABAD REFRESHER COURSE
MANY MORE</t>
  </si>
  <si>
    <t>APPOINTED AS SRC-DOCTORAL PANNEL MEMBER IN SR UNIVERSITY, WARANGAL.
SERVED AS A CHAIRPERSON AND RESOURCE PERSON OF THE TECHNICAL SESSIONS AT GOVT DEGREE COLLEGE, MULUGU, TELANGANA.
NATIONAL PRIDE AND EXCELLENCE AWARD-2026 FROM TRETAYUG FOUNDATION.
SERIES EDITOR OF BOOK CHAPTERS IN MANAGEMENT, IIP SERIES MICHGAN, USA.
YUVA ACHARYA AWARD FROM BHARATH EDUCATION EXCELLENCE AWARDS-2025.
• BEST FACULTY AWARD (“Dr.SARVEPALLI RADHA KRISHNAN SHIKSHA RATNA AWARD-2025”) FROM FAMOUS PEPOLE INDIA WORLD.
BEST FACULTY AWARD -2025 FROM YADAVA SEVA SANGAM, HYDERABAD.
REVIEWER OF “EUROPEAN JOURNAL OF SCIENTIFIC RESEARCH AND REVIEWS.”.
• 1 DESIGN PATENT ("AI Shelves for Inventory Management") PUBLISHED.
ACTED AS AN APPOINTED PAPER SETTER FOR UNDERGRADUATE AND POSTGRADUATE FINANCE &amp; ACCOUNTING EXAMINATIONS AT ACHARYA NAGARJUNA UNIVERSITY, GUNTUR.
EDITORIAL BOARD MEMBER OF “INTERNATIONAL JOURNAL OF CORPORATE FINANCE AND ACCOUNTING (IJCFA)”.
REVIEWER OF “INTERNATIONAL JOURNAL OF CREATIVE RESEARCH THOUGHTS (IJCRT).”.
REVIEWER OF “INTERNATIONAL JOURNAL OF RESEARCH AND INNOVATION IN SOCIAL SCIENCES (IJRISS)”.
EDITORIAL BOARD MEMBER OF “INTERNATIONAL JOURNAL OF BUSINESS AND ECONOMICS RESEARCH (IJCMR)”.
EDITORIAL BOARD MEMBER OF “INTERNATIONAL JOURNAL OF COMMERCE AND MANAGEMENT RESEARCH(IJBER)”.
RECIPIENTOFBESTFACULTYAWARDFROMDMI ST. JOHN BAPTIST UNIVERSITY, MALAVI, AFRICA.
RECIPIENTOFBESTFACULTYAWARDFROMYADAVA SEVA SANGAM, HYDERABAD.
REVIEWER OF “INTERNATIONAL JOURNAL OF RESEARCH AND ANALYTICAL REVIEWS (IJRAR)”.
3 BOOK CHAPTERS PUBLISHED &amp; INDEXED IN SCOPUS.
ACTED AS RAPPORTEUR OF INTERNATIONAL CONFRENCE.
ACTED AS EXTERNAL PANEL MEMBER FOR PROJECT VIVA.
PRESENTED15 RESEARCHPAPERSAT NATIONALANDINTERNATIONALLEVELCONFERENCES.
QUALIFIED SWAYAM ANNUAL REFRESHER PROGRAM IN TEACHING (ARPIT) IN FINANCIAL MARKETS AND EMERGING BUSINESS MODELS.
PUBLISHED 25 RESEARCHPAPERS, OUT OF 9 ARE UGC-CARELISTED &amp; INTERNATIONAL PEER REVIWED JOURNALS.
RESEARCH SUPERVISIOR FOR B.COM, B.B.A, M.COM AND M.B.A STUDENTS.
AUTHORED2 BOOK SFOR B.COM&amp;B.B.A.,AND M. COM&amp;M.B.A STUDENTS.
ORGANIZEDVARIOUSEVENTSINCOMMERCEMEETATUG &amp;PGLEVELASAKEY PERSON.
RECIPIENTOFMHRD CENTRALMERITSCHOLARSHIP INUGANDPGLEVEL.
MSME- TRAINER OF TRIANIES (TOT) CERTIFICATE HOLDER.
RECIPIENT OF BEST FACULTY AWARD FROM SATAVAHANAUNIVERSITY.
RECIPIENT OF APPRECIATION LETTERS FOR FACULTY EXCHANGE PROGRAMME.
RECIPIENT OF 2 BEST PAPERS AWARDS IN INTERNATIONALCONFERENCE.
ACTED AS RESOURCE PERSON (GUESTLETURE) FOR M.COM STUDENTS AT UCCBM, MAHATMA GANDHI UNIVERSITY, AND NALGONDA.</t>
  </si>
  <si>
    <t>["https:\/\/docs.google.com\/spreadsheets\/d\/1CVRbkas3fBa-W96n5fvMclEDkcTumCdk\/edit?gid=1399424889#gid=1399424889"]</t>
  </si>
  <si>
    <t>1 STUDENT ON GOING
KAMMULA KEERTHI</t>
  </si>
  <si>
    <t>FINANCIAL ACCOUNTING, MANAGEMENT ACCOUNTING</t>
  </si>
  <si>
    <t>• “My average student course feedback for the last six semesters has been consistently above institutional expectations, with an overall average rating of ~4.7/5. The feedback highlights strengths in subject clarity, classroom engagement, practical application of concepts, and student mentorship — reflecting my commitment to quality teaching and continuous improvement.”</t>
  </si>
  <si>
    <t>CONVENOR FOR NAAC CRITERION, CONVENOR FOR EVENTS, CONVENOR FOR DISCIPLINE COMMITTE ETC</t>
  </si>
  <si>
    <t>RESERACH</t>
  </si>
  <si>
    <t>NATIONAL PRIDE AND EXCELLENCE AWARD-2026 FROM TRETAYUG FOUNDATION-2026.
YUVA ACHARYA AWARD FROM BHARATH EDUCATION EXCELLENCE AWARDS-2025
• BEST FACULTY AWARD (“Dr.SARVEPALLI RADHA KRISHNAN SHIKSHA RATNA AWARD-2025”) FROM FAMOUS PEPOLE INDIA WORLD
BEST FACULTY AWARD -2025 FROM YADAVA SEVA SANGAM, HYDERABAD
RECIPIENT OF BEST FACULTY AWARD FROM DMI ST. JOHN BAPTIST UNIVERSITY, MALAVI, AFRICA.
RECIPIENTOFBESTFACULTYAWARDFROMYADAVA SEVA SANGAM, HYDERABAD-2024.</t>
  </si>
  <si>
    <t>19-Feb-26 02:51 PM</t>
  </si>
  <si>
    <t>12Y 7M</t>
  </si>
  <si>
    <t>KL DEEMED TO BE UNIVERSITY</t>
  </si>
  <si>
    <t>GUNTUR</t>
  </si>
  <si>
    <t>2Y 1M</t>
  </si>
  <si>
    <t>IIMC</t>
  </si>
  <si>
    <t>HYDERABAD</t>
  </si>
  <si>
    <t>TRINITY DEGREE  &amp; PGVCOLLEGE</t>
  </si>
  <si>
    <t>PEDDAPALLY</t>
  </si>
  <si>
    <t>SRI HARSHA DEGREE COLLEGE</t>
  </si>
  <si>
    <t>MANCHERIAL</t>
  </si>
  <si>
    <t>May 2016</t>
  </si>
  <si>
    <t>NUP-vacancy-013</t>
  </si>
  <si>
    <t>Transportation Planning</t>
  </si>
  <si>
    <t>19-Feb-26 02:52 PM</t>
  </si>
  <si>
    <t>19-Feb-26 02:53 PM</t>
  </si>
  <si>
    <t>Jeena Mathew</t>
  </si>
  <si>
    <t>jeenmathews@gmail.com</t>
  </si>
  <si>
    <t>08-Jul-1987</t>
  </si>
  <si>
    <t>English, Malayalam</t>
  </si>
  <si>
    <t>Mathew Scaria</t>
  </si>
  <si>
    <t>Jeena Mathew, Chembakasseril house, Pattimattom P.O , Cochin, Kerala, 683562</t>
  </si>
  <si>
    <t>Kerala State board</t>
  </si>
  <si>
    <t>Karunya University</t>
  </si>
  <si>
    <t>Karunya University, Coimbatore</t>
  </si>
  <si>
    <t>Tamil nadu College of Engineering</t>
  </si>
  <si>
    <t>Cochin Univeristy of Science and technology</t>
  </si>
  <si>
    <t>["doi.org\/10.1007\/s41062-025-01935-w","doi.org\/10.1007\/s42107-024-01164-z","doi.org\/10.1007\/s41024-025-00662-0","DOI: 10.1088\/1757-899X\/1114\/1\/012003"]</t>
  </si>
  <si>
    <t>9 ON 10</t>
  </si>
  <si>
    <t>IQAC Coordinator (Dept Level) • NBA criteria Coordinator (Institute Level) • NAAC Criteria Coordinator (Dept Level) • Newsletter editor (Dept Level) • Library management (Dept Level) • Project and Seminar Coordinator cum Guide for B.Tech and M.Tech • Orga</t>
  </si>
  <si>
    <t>Disaster Resilient Construction Techniques and Sustainable Practices - 6 DAYS</t>
  </si>
  <si>
    <t>Introductory Field Structural Geology</t>
  </si>
  <si>
    <t>40 HOURS TRAINING ON APPLICATIONS OF MATLAB IN CIVIL ENGINEERING</t>
  </si>
  <si>
    <t>19-Feb-26 02:54 PM</t>
  </si>
  <si>
    <t>13Y 7M</t>
  </si>
  <si>
    <t>SREE NARAYANA GURUKULAM COLLEGE OF ENGINEERING</t>
  </si>
  <si>
    <t>KERALA</t>
  </si>
  <si>
    <t>Aparna Bahar Kulkarni</t>
  </si>
  <si>
    <t>abkul917@gmail.com</t>
  </si>
  <si>
    <t>17-Sep-1980</t>
  </si>
  <si>
    <t>Bahar</t>
  </si>
  <si>
    <t>C1/905, Rahul Park, Gate No.2, Off Mumbai-Bangalore Highway, Warje, Pune</t>
  </si>
  <si>
    <t>Jubilee Girls English School, Miraj</t>
  </si>
  <si>
    <t>Science, Maths, Social Science, English</t>
  </si>
  <si>
    <t>Diploma in Industrial Electronics</t>
  </si>
  <si>
    <t>Walchand College of Engineering, Sangli</t>
  </si>
  <si>
    <t>Industrial Electronics,Microporcessor Based System, Linear Integrated Circuits,Instrumentational Control</t>
  </si>
  <si>
    <t>Savitribai Phule Pune university</t>
  </si>
  <si>
    <t>IBMR, Chinchwad, Pune, Maharashtra</t>
  </si>
  <si>
    <t>Organizational Behaviour, Human REsource Management, Business REsearch Methods,Management Fundamentls</t>
  </si>
  <si>
    <t>Indian Institute of Cost and Management Studies and Research, Pune</t>
  </si>
  <si>
    <t>Strategic Management, Enterprize REooource Planning,Start up and New enterprize Management,Management for Sustainability</t>
  </si>
  <si>
    <t>M.M.S.</t>
  </si>
  <si>
    <t>IBMR, Pune</t>
  </si>
  <si>
    <t>Organizational Behaviour, Human REsource Management,Decision Science, Business REsearch MEthods,IT MAangement</t>
  </si>
  <si>
    <t>General Management, Human Resource Management</t>
  </si>
  <si>
    <t>Symbiosis Institute of Business Management, Pune</t>
  </si>
  <si>
    <t>• Advance Certificate PRogramme in Academic Research and Data Analysis from IIM, Kozikode (January 2022-February 2023)
• Post Graduate Diploma in Hospital and Helathcare Management from Symbiosis Centre for Healthcare (2016-2017)
• Post G</t>
  </si>
  <si>
    <t>• Successfully completed various Swayam NPTEL courses in management and related streams.
• Successfully participated and completed various FDPs related to management and research.</t>
  </si>
  <si>
    <t>["https:\/\/doi.org\/10.1177\/23220937211056139","https:\/\/doi.org\/10.1108\/GM-07-2022-0250","https:\/\/www.igi-global.com\/chapter\/strategic-marketing-and-distribution-alliances-for-driving-startup-growth\/371777","https:\/\/goldncloudpublications.com\/index.php\/irjaem\/article\/view\/676","https:\/\/goldncloudpublications.com\/index.php\/irjaem\/article\/view\/379"]</t>
  </si>
  <si>
    <t>Strategic Human Resource Maangement, Human Resource Management, Decision Science, Business REsearch Methods,Change Management</t>
  </si>
  <si>
    <t>Institution Innovation Center Co-Ordinator</t>
  </si>
  <si>
    <t>19-Feb-26 02:55 PM</t>
  </si>
  <si>
    <t>Prin. N.G. Naralkar Institute of Career Development &amp; Research, Pune</t>
  </si>
  <si>
    <t>Tilak Maharashtra Vidyapeeth, Pune</t>
  </si>
  <si>
    <t>Senior Programmer and system Analysist</t>
  </si>
  <si>
    <t>Jun 2008</t>
  </si>
  <si>
    <t>Swati .</t>
  </si>
  <si>
    <t>swati.achra@gmail.com</t>
  </si>
  <si>
    <t>19-Mar-1996</t>
  </si>
  <si>
    <t>Mr. Madan Singh Achara</t>
  </si>
  <si>
    <t>Housing Board 3/29 Jhunjhunu, 333001</t>
  </si>
  <si>
    <t>Jhunjhunu Academy</t>
  </si>
  <si>
    <t>ALL</t>
  </si>
  <si>
    <t>Birla Balika Vidyapeeth</t>
  </si>
  <si>
    <t>Rajasthan Technical University</t>
  </si>
  <si>
    <t>SKIT, Jaipur</t>
  </si>
  <si>
    <t>MNIT, Jaipur</t>
  </si>
  <si>
    <t>Application of AI in civil engineering</t>
  </si>
  <si>
    <t>• Conference paper presentation
• Review paper for ASCE
• Join Application of AI in different fields workshop</t>
  </si>
  <si>
    <t>AutoCAD, ETABS, STADDpro</t>
  </si>
  <si>
    <t>Q4</t>
  </si>
  <si>
    <t>["Achra"," S."," Nagar"," R."," Kumar"," R. and Gupta"," R."," 2025. Application of non-destructive methods for predicting the concrete\u2019s compressive strength"," using hyper-tuned machine learning techniques. Iranian Journal of Science and Technology"," Transactions of Civil Engineering"," pp.1-17.","Achra"," S."," Nagar"," R. and Gupta"," R."," 2025. Utilizing optimized machine learning techniques to predict the compressive strength of concrete through non-destructive testing methodologies. Recent Patents on Engineering"," 19(4)"," p.E200524230103."]</t>
  </si>
  <si>
    <t>Design of Steel Structures</t>
  </si>
  <si>
    <t>80 %</t>
  </si>
  <si>
    <t>Exam Coordinator</t>
  </si>
  <si>
    <t>Malviya Faculty Development Program</t>
  </si>
  <si>
    <t>Lecture 1</t>
  </si>
  <si>
    <t>Leadership series</t>
  </si>
  <si>
    <t>19-Feb-26 03:00 PM</t>
  </si>
  <si>
    <t>Poornima University</t>
  </si>
  <si>
    <t>Mini Jain</t>
  </si>
  <si>
    <t>jainminnie1302@gmail.com</t>
  </si>
  <si>
    <t>13-Feb-2001</t>
  </si>
  <si>
    <t xml:space="preserve">Hindi,English </t>
  </si>
  <si>
    <t xml:space="preserve">Mukesh Jain </t>
  </si>
  <si>
    <t>Krishna nagar, Delhi</t>
  </si>
  <si>
    <t>GBBS</t>
  </si>
  <si>
    <t xml:space="preserve">CBSE, Delhi </t>
  </si>
  <si>
    <t xml:space="preserve">Maths, Science, Social Science, Hindi,English </t>
  </si>
  <si>
    <t xml:space="preserve">CBSE, DELHI </t>
  </si>
  <si>
    <t xml:space="preserve">Accountancy, Maths, English, BST,Economic </t>
  </si>
  <si>
    <t xml:space="preserve">University of Delhi </t>
  </si>
  <si>
    <t>Vivekananda College, Delhi</t>
  </si>
  <si>
    <t>B.Com. honours</t>
  </si>
  <si>
    <t xml:space="preserve">B.Com honors </t>
  </si>
  <si>
    <t xml:space="preserve">Hansraj College, Delhi </t>
  </si>
  <si>
    <t>M.com</t>
  </si>
  <si>
    <t xml:space="preserve">Delhi Technological University </t>
  </si>
  <si>
    <t>• N</t>
  </si>
  <si>
    <t>Taught following subjects as Teaching Assistance in PhD:  • Data visualization (offered in MBA 1st Year) • Digital marketing (offered in MBA IEV 2nd Year) • Consumer Behaviour (offered in MBA 2nd year)  • Marketing Analytics (offered in MBA 2nd year) Fund</t>
  </si>
  <si>
    <t>• Students have appreciated the teaching content and case study based teaching method.</t>
  </si>
  <si>
    <t>19-Feb-26 03:01 PM</t>
  </si>
  <si>
    <t>Na</t>
  </si>
  <si>
    <t>Vinay  Shankar  Dubey</t>
  </si>
  <si>
    <t>vinaybond1987@gmail.com</t>
  </si>
  <si>
    <t>03-Mar-1987</t>
  </si>
  <si>
    <t>Hindi English French</t>
  </si>
  <si>
    <t xml:space="preserve">Dharani Dhar Dubey </t>
  </si>
  <si>
    <t>E-78,Third Floor,Street Number-2, Pandav Nagar Mayur Vihar-1 New Delhi.110091</t>
  </si>
  <si>
    <t xml:space="preserve">Sri Shivaji national Inter collage Hansipur Mirzapur </t>
  </si>
  <si>
    <t>UP Board</t>
  </si>
  <si>
    <t xml:space="preserve">Sri Shiva ji national Inter college Hansipur Mirzapur </t>
  </si>
  <si>
    <t>Mathematics,Physics</t>
  </si>
  <si>
    <t>VBS Purvanchal University Jaunpur UP</t>
  </si>
  <si>
    <t xml:space="preserve">SSSVS Govt PG College Chunar Mirzapur </t>
  </si>
  <si>
    <t>Maths ,Physics</t>
  </si>
  <si>
    <t xml:space="preserve">BSc Math </t>
  </si>
  <si>
    <t xml:space="preserve">Ram Manohar Lohiya Awadh University Ayodhya </t>
  </si>
  <si>
    <t xml:space="preserve">ABBS PG College Pura Bazar Ayodhya </t>
  </si>
  <si>
    <t xml:space="preserve">Mathematics </t>
  </si>
  <si>
    <t xml:space="preserve">Master In Science Math </t>
  </si>
  <si>
    <t>Mathematics (Some Investigation of Hydrodynamics and Magnetohydrodynamic Convective Flow)</t>
  </si>
  <si>
    <t xml:space="preserve">Nehru Gram Bharti University Prayagraj </t>
  </si>
  <si>
    <t>• Guest of honour Award in Dubai</t>
  </si>
  <si>
    <t xml:space="preserve">Basic knowledge in mat lab </t>
  </si>
  <si>
    <t>19-Feb-26 03:16 PM</t>
  </si>
  <si>
    <t xml:space="preserve">Brookfield International University South Dakota </t>
  </si>
  <si>
    <t xml:space="preserve">Director </t>
  </si>
  <si>
    <t xml:space="preserve">Paris </t>
  </si>
  <si>
    <t>Shilpita Gine</t>
  </si>
  <si>
    <t>shilpita1810@gmail.com</t>
  </si>
  <si>
    <t>18-Oct-1991</t>
  </si>
  <si>
    <t xml:space="preserve">English Hindi Bengali </t>
  </si>
  <si>
    <t>Brian Gomes (husband)</t>
  </si>
  <si>
    <t>KM35/408, Jaypee Green Kosmos, sector 134, Noida, Uttar Pradesh 201304</t>
  </si>
  <si>
    <t>Loreto Day School, Sealdah (Kolkata)</t>
  </si>
  <si>
    <t xml:space="preserve">Kolkata, West Bengal </t>
  </si>
  <si>
    <t>English Literature, English Language, Geography, History, Mathematics, Physical Science, Life Science,Bengali</t>
  </si>
  <si>
    <t xml:space="preserve">Sociology, Education, Geography, Home Management, English Literature, English Language ,Sociology </t>
  </si>
  <si>
    <t xml:space="preserve">Calcutta University </t>
  </si>
  <si>
    <t xml:space="preserve">St. Xavier's College, Kolkata </t>
  </si>
  <si>
    <t xml:space="preserve">Sociology </t>
  </si>
  <si>
    <t>BA Sociology Honours</t>
  </si>
  <si>
    <t xml:space="preserve">Pondicherry Central University </t>
  </si>
  <si>
    <t xml:space="preserve">Pondicherry Central University, Puducherry </t>
  </si>
  <si>
    <t xml:space="preserve">MA in Sociology </t>
  </si>
  <si>
    <t xml:space="preserve">Development Sociology </t>
  </si>
  <si>
    <t>• Teacher Development Course on Service-Learning (2022) from Hong Kong Polytechnic University</t>
  </si>
  <si>
    <t>• Received Golden Jubilee Young Social Scientist Award (Indian Social Science Association) in 2024</t>
  </si>
  <si>
    <t>• Course Feedback has been good</t>
  </si>
  <si>
    <t>CoOrdinator, Women's Cell and Coordinator, Salesian Research Centre</t>
  </si>
  <si>
    <t>• Golden Jubilee Young Social Scientist Award by Indian Social Science Association (2024)
• Pondicherry University Gold Medal for Outstanding Performance in MA Sociology (2016)</t>
  </si>
  <si>
    <t>• Organized three-day International Seminar on ‘Religious Practices Across Himalayan Spaces: Minorities in Mountains, Meditations in Monasteries, Monks and Mysticism, Mendicants and Medicines’ jointly organized by Salesian Research Centre, Salesian College, Darjeeling, Department of Value Education, St. Anthony’s College, Shillong, Department of English, Jadavpur University, Kolkata, Xavier Board of Higher Education in India, All India Association for Christian Higher Education (AIACHE) &amp; Brinfaith Collaborative Research Project, University of Hong Kong</t>
  </si>
  <si>
    <t>19-Feb-26 03:24 PM</t>
  </si>
  <si>
    <t xml:space="preserve">Salesian College Siliguri, West Bengal </t>
  </si>
  <si>
    <t xml:space="preserve">Siliguri, Darjeeling, West Bengal </t>
  </si>
  <si>
    <t>Adil  Ata Azmi</t>
  </si>
  <si>
    <t>ADILACER95@GMAIL.COM</t>
  </si>
  <si>
    <t>31-Aug-1995</t>
  </si>
  <si>
    <t>English Hindi Urdu</t>
  </si>
  <si>
    <t>Abu Omama</t>
  </si>
  <si>
    <t>Flat no 202 Plot No A-26
Road No 7 BU Bhandari Greens  Dhanori Pune Maharashtra 411015</t>
  </si>
  <si>
    <t>Hindustan Aeronautics Limited School.</t>
  </si>
  <si>
    <t>CBSE Lucknow Uttar Pradesh.</t>
  </si>
  <si>
    <t>Maths, Science ,Social Science,English,Computers</t>
  </si>
  <si>
    <t>AMU +2 Boys</t>
  </si>
  <si>
    <t>Aligarh Muslim University Board, Aligarh, Uttar Pradesh,</t>
  </si>
  <si>
    <t>Physics,Chemistry,Math,English</t>
  </si>
  <si>
    <t>Integral University Lucknow Uttar Pradesh</t>
  </si>
  <si>
    <t>Civil Engg</t>
  </si>
  <si>
    <t>School of Planning and Architecture Delhi</t>
  </si>
  <si>
    <t>School of Planning and Architecture Delhi, New Delhi.</t>
  </si>
  <si>
    <t>Transport Planning</t>
  </si>
  <si>
    <t>M. Plan</t>
  </si>
  <si>
    <t>Road Safety and Accident Compensation</t>
  </si>
  <si>
    <t>• Certified (IRC) Road Safety Auditor.</t>
  </si>
  <si>
    <t>• Gold Medal in B.Tech (Civil Engg)</t>
  </si>
  <si>
    <t>MS Office,VISUM,VISSIM</t>
  </si>
  <si>
    <t>["https:\/\/www.tandfonline.com\/doi\/full\/10.1080\/21650020.2023.2235418","https:\/\/www.sciencedirect.com\/science\/article\/pii\/S2352146524003843?via%3Dihub","https:\/\/www.sciencedirect.com\/science\/article\/pii\/S2352146524003296?via%3Dihub","https:\/\/link.springer.com\/chapter\/10.1007\/978-981-99-6090-3_54","https:\/\/www.sciencedirect.com\/science\/article\/abs\/pii\/S2214785318314275?via%3Dihub","https:\/\/www.sciencedirect.com\/science\/article\/abs\/pii\/S2214785318313877?via%3Dihub"]</t>
  </si>
  <si>
    <t>Traffic and Transport Planning -1 , Planning for urban utilities and services,Traffic and Transportation planning -2,Traffic flow theories and simulation</t>
  </si>
  <si>
    <t>• 775 (out of 5) in last sem.
• Of 140 students.</t>
  </si>
  <si>
    <t>Ph.D  and Training and Placements Coordinator for Department of Planning</t>
  </si>
  <si>
    <t>19-Feb-26 03:29 PM</t>
  </si>
  <si>
    <t xml:space="preserve">College of Engineering Pune Technological University </t>
  </si>
  <si>
    <t xml:space="preserve">Asst Professor </t>
  </si>
  <si>
    <t>School of Planning and Architecture Bhopal</t>
  </si>
  <si>
    <t>Bhopal</t>
  </si>
  <si>
    <t>May 2025</t>
  </si>
  <si>
    <t>Shashi Raj Solanki</t>
  </si>
  <si>
    <t>solankishashiraj0@gmail.com</t>
  </si>
  <si>
    <t>12-Jul-1997</t>
  </si>
  <si>
    <t>Jagdish Solanki</t>
  </si>
  <si>
    <t>Village Post Khamkheda, Dist. Khargone, Madhya Pradesh, 451335</t>
  </si>
  <si>
    <t>Maa Sharda High School Khamkheda</t>
  </si>
  <si>
    <t>Madhya Pradesh Board of Secondary Education, Bhopal, Madhya Pradesh</t>
  </si>
  <si>
    <t>Hindi, English, Mathematics, Science</t>
  </si>
  <si>
    <t>Sardar Vallabh Bhai Higher Secondary School Kasrawad</t>
  </si>
  <si>
    <t>Devi Ahilya Vishwavidyalaya, Indore</t>
  </si>
  <si>
    <t>Govt. Holkar Science College Indore Madhya Pradesh</t>
  </si>
  <si>
    <t>Computer Science, Mathematics</t>
  </si>
  <si>
    <t>B.Sc. in Computer Science</t>
  </si>
  <si>
    <t>Real Analysis, Complex Analysis, Topology, Algebra, Functional Analysis, Fuzzy Mathematics, Operational Research, Discrete Mathematics</t>
  </si>
  <si>
    <t>Mathematical Modeling, Numerical Simulation, Computational Biology</t>
  </si>
  <si>
    <t>Maulana Azad National Institute of Technology, Bhopal</t>
  </si>
  <si>
    <t>Engineering Mathematics-I</t>
  </si>
  <si>
    <t>["https:\/\/link.springer.com\/article\/10.1140\/epjp\/s13360-025-06599-0","https:\/\/link.springer.com\/article\/10.1140\/epjp\/s13360-024-05449-9"]</t>
  </si>
  <si>
    <t>19-Feb-26 03:38 PM</t>
  </si>
  <si>
    <t>Bhaskar Nalla</t>
  </si>
  <si>
    <t>baskar.nalla@gmail.com</t>
  </si>
  <si>
    <t>15-6-1978</t>
  </si>
  <si>
    <t xml:space="preserve">English Hindi Telugu </t>
  </si>
  <si>
    <t>Jecob</t>
  </si>
  <si>
    <t>House no 2-9-495A. Waddepalli village Srinagar colony north Hanamkonda Dist Telangana state
Warangal Urban</t>
  </si>
  <si>
    <t xml:space="preserve">Kakatiya High School English Medium Warangal Telangana India </t>
  </si>
  <si>
    <t xml:space="preserve">Board of Secondary School Hyderabad Telangana </t>
  </si>
  <si>
    <t xml:space="preserve">English Hindi Telugu Maths Science and </t>
  </si>
  <si>
    <t xml:space="preserve">Mahathi Junior College Hanamkonda Warangal </t>
  </si>
  <si>
    <t xml:space="preserve">Board of Intermediate Hyderabad Telangana </t>
  </si>
  <si>
    <t xml:space="preserve">English Hindi Commerce Economics Civics </t>
  </si>
  <si>
    <t xml:space="preserve">Bachelor of Commerce Kakatiya University Warangal Telangana </t>
  </si>
  <si>
    <t xml:space="preserve">University College of Arts and Science College Kakatiya University Warangal Telangana </t>
  </si>
  <si>
    <t xml:space="preserve">English Hindi Advanced Accounting Income tax Business Statistics Cost Accounting </t>
  </si>
  <si>
    <t xml:space="preserve">Kakatiya University Master of Human Resource Management and Organizational Behaviour </t>
  </si>
  <si>
    <t xml:space="preserve">Master of Human Resource Management Kakatiya University Warangal Telangana </t>
  </si>
  <si>
    <t xml:space="preserve">Dept of Human Resource Management and Public Administration Warangal Telangana </t>
  </si>
  <si>
    <t xml:space="preserve">Human Resource Management </t>
  </si>
  <si>
    <t xml:space="preserve">Master of Business Administration Kakatiya University Warangal Telangana </t>
  </si>
  <si>
    <t xml:space="preserve">Human Resource Management and Organizational Behaviour Kakatiya University Warangal Telangana </t>
  </si>
  <si>
    <t xml:space="preserve">Dr BR Ambedkar University Hyderabad Telangana </t>
  </si>
  <si>
    <t xml:space="preserve">Master of Science in Psychology, Hyderabad Telangana </t>
  </si>
  <si>
    <t xml:space="preserve">Social Psychology </t>
  </si>
  <si>
    <t xml:space="preserve">Commerce and Business Management - Human Resource Management Practices in Organized Retailing A Study on Select Retailers </t>
  </si>
  <si>
    <t xml:space="preserve">University College of Commerce and Business Management Kakatiya University Warangal Telangana </t>
  </si>
  <si>
    <t>• I attended a training workshops at INFLIBNET - SHODHGANGA &amp; SHODHCHAKRA An UGC Autonomous body Gandhinagar, Gujarat.</t>
  </si>
  <si>
    <t>• Under my Supervision 9 research scholars have conferred the Ph.D degree from the Faculty of Management, P.K.University, Shivpuri Madhya Pradesh.</t>
  </si>
  <si>
    <t>["Later on "]</t>
  </si>
  <si>
    <t>• Under my Supervision 9 research scholars have conferred the Ph.D. degree.</t>
  </si>
  <si>
    <t xml:space="preserve">International HRM HRD Organizational Behaviour Industrial Relations Strategic Management Entrepreneurship Development </t>
  </si>
  <si>
    <t xml:space="preserve">HoD Dean Research Dean Planning and Development </t>
  </si>
  <si>
    <t xml:space="preserve">BITS MESRA </t>
  </si>
  <si>
    <t xml:space="preserve">Attended 2 workshops at INFLIBNET SHODHGANGA SHODHCHAKRA An UGC Autonomous body Gandhinagar Gujarat </t>
  </si>
  <si>
    <t>• Appreciation</t>
  </si>
  <si>
    <t>18Y 0M</t>
  </si>
  <si>
    <t>P.K.University</t>
  </si>
  <si>
    <t xml:space="preserve">Dean Planning and Development </t>
  </si>
  <si>
    <t xml:space="preserve">Thanra Shivpuri Madhya Pradesh </t>
  </si>
  <si>
    <t xml:space="preserve">St Joseph PG College  Kakatiya University Warangal Telangana </t>
  </si>
  <si>
    <t xml:space="preserve">Professor &amp; Principal </t>
  </si>
  <si>
    <t xml:space="preserve">Rampur Warangal Telangana </t>
  </si>
  <si>
    <t>Aug 2004</t>
  </si>
  <si>
    <t>Jan 2016</t>
  </si>
  <si>
    <t>11Y 5M</t>
  </si>
  <si>
    <t xml:space="preserve">Balaji Institute of Management Sciences Narsampet Warangal Telangana </t>
  </si>
  <si>
    <t xml:space="preserve">Narsampet Warangal Telangana </t>
  </si>
  <si>
    <t xml:space="preserve">Tishk International University </t>
  </si>
  <si>
    <t>Erbil Kurdistan Iraq</t>
  </si>
  <si>
    <t>Sep 2018</t>
  </si>
  <si>
    <t>Oct 2019</t>
  </si>
  <si>
    <t>19-Feb-26 03:39 PM</t>
  </si>
  <si>
    <t>19-Feb-26 03:40 PM</t>
  </si>
  <si>
    <t>19-Feb-26 03:41 PM</t>
  </si>
  <si>
    <t>Ravi Sankar Pasupuleti</t>
  </si>
  <si>
    <t>pravisankar615@gmail.com</t>
  </si>
  <si>
    <t>05-Jun-1986</t>
  </si>
  <si>
    <t>Krishna</t>
  </si>
  <si>
    <t>D.No: 1-65, Lingamguntla Agraharam, Narasaraopeta (M), Palnadu (D), Andhra Pradesh, India. Pincode: 522601</t>
  </si>
  <si>
    <t>ZPH School</t>
  </si>
  <si>
    <t>Narasaraopeta/ Andhra Pradesh</t>
  </si>
  <si>
    <t>Mathemeatics, Science, Social Studies,English</t>
  </si>
  <si>
    <t>SS&amp;N College</t>
  </si>
  <si>
    <t>Narasaraopeta/ Andhrapradesh</t>
  </si>
  <si>
    <t>Mathematics, Physics,chemistry</t>
  </si>
  <si>
    <t>Acharya Nagarjuna University</t>
  </si>
  <si>
    <t>Narasaraopeta /Andhra Pradesh</t>
  </si>
  <si>
    <t>Mathematics,Physics,Electronics</t>
  </si>
  <si>
    <t>B.Sc (M.P.E)</t>
  </si>
  <si>
    <t>Guntur/ Andhra Pradesh</t>
  </si>
  <si>
    <t>Marketing management,Financial management</t>
  </si>
  <si>
    <t>Marketing management</t>
  </si>
  <si>
    <t>VIT-AP University, Amaravati</t>
  </si>
  <si>
    <t>• Received Best Research Paper award for the paper titled “Artificial Intelligence in the Pocket: Factors Influencing Generation Z's Intention to Use AI-Powered Mobile Banking Applications” in the international conference titled “The Impact of AI Driven Decision Making and Agile Management Practices for Sustainable Development (ICADMS2024)” organized by Acharya Institute of Graduate studies, Bangalore, Karnataka.
• An Appreciation Certificate received for delivering an expert session on "Structural Equation Modeling (SEM) Using SPSS &amp; AMOS" at “The Global Faculty Advanced Development Programme (GFADP)” organized by Acharya Institute of Graduate Studies, Bangalore, Karnataka on 10/06/2025.
• NCC-C Certificate at Graduation Level</t>
  </si>
  <si>
    <t>MS Office,SPSS,SmartPLS</t>
  </si>
  <si>
    <t>Principles of Marketing, Consumer Behavior, Digital Marketing, Services Marketing, Brand Management, Retail Management, Sales &amp; Distribution Management, Strategic Marketing.</t>
  </si>
  <si>
    <t>• Over the last six semesters, course feedback has been consistently positive, highlighting strengths in conceptual clarity, practical orientation, student interaction, and effective course delivery.</t>
  </si>
  <si>
    <t>Head of the Department MBA</t>
  </si>
  <si>
    <t>• I have engaged in international research collaboration through joint publications, conference presentations, and scholarly networking with global researchers in the areas of Artificial Intelligence, technology adoption, sustainability, and digital transformation. My collaborative research has been published in internationally reputed, SCOPUS and Web of Science indexed journals such as Education and Information Technologies, Journal of Computers in Education, and Contemporary Educational Technology.
• I have also presented research at international conferences, including participation at Chaoyang University of Technology, facilitating cross-country academic exchange. My work has appeared in international conference proceedings published by IEEE and Atlantis Press.
• These collaborations involve interdisciplinary and cross-institutional teams where I contributed to research design, structural equation modeling, bibliometric analysis, and manuscript development. My role as a reviewer for reputed international journals further strengthens my global academic engagement and research visibility.</t>
  </si>
  <si>
    <t>19-Feb-26 03:46 PM</t>
  </si>
  <si>
    <t>Tirumala Engineering College</t>
  </si>
  <si>
    <t>Narasaropeta</t>
  </si>
  <si>
    <t>Mohanraj R.</t>
  </si>
  <si>
    <t>rsrirammohan@gmail.com</t>
  </si>
  <si>
    <t>18-Sep-1990</t>
  </si>
  <si>
    <t>Rajendran K.</t>
  </si>
  <si>
    <t>48 ACM Tower, Thirumal Nagar, Narayanavalasu, Nandha CBSE School Opposite, Erode, 638011, Tamilnadu</t>
  </si>
  <si>
    <t>Sengunthar Higher Secondary School</t>
  </si>
  <si>
    <t>Tamilnadu State Board, Chennai</t>
  </si>
  <si>
    <t>Maths,Computer Science,Physics,Chemistry</t>
  </si>
  <si>
    <t xml:space="preserve">Anna university </t>
  </si>
  <si>
    <t>Kongu Engineering College, Erode/Tamilnadu</t>
  </si>
  <si>
    <t>Anna university, Chennai</t>
  </si>
  <si>
    <t>• ·         Outstanding Paper Award from the Journal of Construction for the article entitled “Mechanical performance of ETC RC beam with U-framed AFRP laminates under a static load condition”. Outstanding Paper Award 2022 | Journal of Construction
• ·         Certificate of appreciation from Excel Group Institution for producing 86% results in Prefabricated Structures during 11th Annual Day function, Excel Engineering College.
• ·         Received Rs. 11,000/- cash award from Excel Group Institutions for producing 93% results during the academic year 2015-16 in the 9th Annual Day function, Excel Engineering College.
• ·         Certificate of appreciation from Excel Group Institution for producing 100% results in Prefabricated Structures during 9th Annual Day function, Excel Engineering College.
• ·         Certificate of appreciation from Excel Group Institution for producing 92 results in Engineering Mechanics during 9th Annual Day function, Excel Engineering College.
• ·         Received Rs. 4,500/- cash award from Excel Group Institutions for producing 93 results in Prefabricated Structures in the 8th Annual Day function, Excel Engineering College.
• ·         Certificate of appreciation from Excel Group Institutions for producing 87.9 results in Design of Reinforced Concrete Elements in 8th Annual Day function, Excel Engineering College.</t>
  </si>
  <si>
    <t>ABAQUS,AutoCAD,MS Office</t>
  </si>
  <si>
    <t>["https:\/\/doi.org\/10.1016\/j.conbuildmat.2025.143502","https:\/\/doi.org\/10.3311\/PPci.38727","https:\/\/doi.org\/10.7764\/RDLC.21.3.678","https:\/\/doi.org\/10.1002\/mawe.202300351","https:\/\/doi.org\/10.1080\/19392699.2024.2407604","https:\/\/doi.org\/10.1007\/s40996-023-01054-5","https:\/\/doi.org\/10.1134\/S1061830924601892","https:\/\/doi.org\/10.1016\/j.matlet.2023.135600","https:\/\/doi.org\/10.3311\/PPci.22050","http:\/\/doi.org\/10.1520\/JTE20230010"]</t>
  </si>
  <si>
    <t>• Period
• Agency
• Fund
• Project/Program Title
• 11.2023 - till date
• SRM Research and Development Center
• Rs. 1,95,825/-
• Enhancing Concrete Strength and Durability with Nano-Silicon Dioxide Particles: Experimental Study and Microstructural Analysis</t>
  </si>
  <si>
    <t>Design of Steel Structures,Advanced Concrete Technology,Construction Materials and Testing,Design of Reinforced Concrete Structures</t>
  </si>
  <si>
    <t>• The students have provided very positive feedback on my lectures, appreciating the clarity of explanations, structured presentation of concepts, and strong emphasis on practical applications. They particularly value the step-by-step problem-solving approach, real-world design examples, and interactive teaching style that enhances their understanding of complex structural engineering topics. Overall, the feedback reflects high levels of student satisfaction and effective knowledge transfer.</t>
  </si>
  <si>
    <t>Boys hostel warden</t>
  </si>
  <si>
    <t>• International Conference on Structural Integrity and Interactions of Materials in Civil Engineering Structures (SCOPUS Indexed) at Delhi NCR from 21.05.2025 to 23.05.2025 (www.srmuniversity.ac.in/siimces-2025) – Preface (https://doi.org/10.1016/j.prostr.2025.07.018) - (Scopus/WoS Indexed)
• Salman, A. M., Alengaram, U. J., Jaafar, W. Z. W., Ibrahim, M. S. I., Pierce, Y., &amp; Mohanraj, R. (2025). Enunciation of in-house silicate developed using thermochemical extraction from binary and ternary combinations of rice husk ash, eco-processed pozzolan, illitic clay for one-part geopolymer: Fresh and hardened properties. Construction and Building Materials, 495, 143502. https://doi.org/10.1016/j.conbuildmat.2025.143502 (Scopus/SCIE Indexed, IF: 8.0, Q1)</t>
  </si>
  <si>
    <t>19-Feb-26 03:54 PM</t>
  </si>
  <si>
    <t>10Y 7M</t>
  </si>
  <si>
    <t>SRM University, Delhi-NCR</t>
  </si>
  <si>
    <t>Delhi-NCR</t>
  </si>
  <si>
    <t>6Y 5M</t>
  </si>
  <si>
    <t>Excel Engineering College</t>
  </si>
  <si>
    <t>Namakkal, Tamilnadu</t>
  </si>
  <si>
    <t xml:space="preserve">MVJ College of Engineering </t>
  </si>
  <si>
    <t>Shivaprasad K N</t>
  </si>
  <si>
    <t>shivaprasad.god@gmail.com</t>
  </si>
  <si>
    <t>24-Jul-1989</t>
  </si>
  <si>
    <t>English,kannada,Telugu,Hindi</t>
  </si>
  <si>
    <t>Nagendra K A</t>
  </si>
  <si>
    <t>Home Address: #1447/A, 4th Cross, Kathwadipura Agrahara, K. R. Mohalla, Mysore - 570004.
Work Address: Research Assistant Professor, Centre for AI Technology in Construction, Hanyang University ERICA campus, Ansan, South Korea.</t>
  </si>
  <si>
    <t>JSS Balajagath English Medium High School</t>
  </si>
  <si>
    <t>Karnataka Secondary Education Examination Board</t>
  </si>
  <si>
    <t>Sarada Vilas Pre-University College</t>
  </si>
  <si>
    <t>Department of Pre-University Education, Karnataka</t>
  </si>
  <si>
    <t>PCMC's</t>
  </si>
  <si>
    <t>Autonomous college under Visvesvaraya Technological University (VTU)</t>
  </si>
  <si>
    <t>The National Institute of Engineering, Mysore</t>
  </si>
  <si>
    <t>Visvesvaraya Technological University (VTU)</t>
  </si>
  <si>
    <t>B.M.S. College of Engineering, Bangalore</t>
  </si>
  <si>
    <t>Construction Technology</t>
  </si>
  <si>
    <t>Construction Materials</t>
  </si>
  <si>
    <t>• ·         Excellent Academic Award for contribution to research work presented on “Hydration Behaviour of OPC with Recovered Cement from Construction Waste” at The Korea Institute of Building Construction, Academic Conference, Chungnam National University on 14th – 15th Nov 2024.
•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         Best Paper Award to “Effect of Liquid to Solid Ratio of Alkaline Activator to Cement Based Materials on the Efficiency of Geo-Polymerization, UKIERI International Conference on Advances in Concrete Technology, Materials &amp; Construction Practices (CTMC2016), 22-24, June 2016.
• ·         MHRD (Govt of India) Scholarship for pursuing Ph.D. at National Institute of Technology Karnataka, Surthakal from July 2015 to July 2019
• ·         Best project award to “Embodied Energy and Operating Energy Auditing of An Institutional Building”, in M.Tech in Construction Technology in the civil engineering department during the academic year 2012-13.
• ·         Fully funded project by KSCST, Bangalore under SPP program to carry out study on “Embodied Energy and Operating Energy Auditing of an Institutional Building”, while pursuing Master of Technology in Construction Technology.
• ·         Sri Harinath Endowment Cash prize and Prof. S.R. Aprameya memorial Endowment prize for the Topper in Engineering Graphics at University Engineering examinations held during 2008.</t>
  </si>
  <si>
    <t>MS Office,AutoCAD</t>
  </si>
  <si>
    <t>["https:\/\/www.nature.com\/articles\/s41598-026-36155-4","https:\/\/link.springer.com\/article\/10.1186\/s40069-025-00825-w","https:\/\/www.nature.com\/articles\/s41598-025-05768-6","https:\/\/www.sciencedirect.com\/science\/article\/pii\/S1359431125004405","https:\/\/www.sciencedirect.com\/science\/article\/pii\/S2212982024001513?via%3Dihub","https:\/\/link.springer.com\/article\/10.1007\/s40996-022-01010-9","https:\/\/onlinelibrary.wiley.com\/doi\/epdf\/10.1155\/2021\/4309569","https:\/\/www.emerald.com\/jcoma\/article-abstract\/176\/1\/13\/391884\/Pelletisation-factors-on-the-production-of-fly-ash?redirectedFrom=fulltext","https:\/\/www.sciencedirect.com\/science\/article\/pii\/S2210670717304274","https:\/\/www.sciencedirect.com\/science\/article\/pii\/S0950061817324261"]</t>
  </si>
  <si>
    <t>• Research grant from “Advanced Nature Private Limited” Pune, Maharashtra, India and support for research from Oct 2022 to 2024. The company sponsored more than Rs. 8,00,000 worth of research support for researching geopolymer mixes for various applications.</t>
  </si>
  <si>
    <t>• Doctoral Level (02 Students – ongoing) guiding @ previous work place JSS STU.</t>
  </si>
  <si>
    <t>Advance concrete technology',Non Destructive Testing</t>
  </si>
  <si>
    <t>• Excellent Academic Award for contribution to research work presented on “Hydration Behaviour of OPC with Recovered Cement from Construction Waste” at The Korea Institute of Building Construction, Academic Conference, Chungnam National University on 14th – 15th Nov 2024.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Best Paper Award to “Effect of Liquid to Solid Ratio of Alkaline Activator to Cement Based Materials on the Efficiency of Geo-Polymerization, UKIERI International Conference on Advances in Concrete Technology, Materials &amp; Construction Practices (CTMC2016), 22-24, June 2016.
• MHRD (Govt of India) Scholarship for pursuing Ph.D. at National Institute of Technology Karnataka, Surthakal from July 2015 to July 2019
• Best project award to “Embodied Energy and Operating Energy Auditing of An Institutional Building”, in M.Tech in Construction Technology in the civil engineering department during the academic year 2012-13.
• Fully funded project by KSCST, Bangalore under SPP program to carry out study on “Embodied Energy and Operating Energy Auditing of an Institutional Building”, while pursuing Master of Technology in Construction Technology.
• Sri Harinath Endowment Cash prize and Prof. S.R. Aprameya memorial Endowment prize for the Topper in Engineering Graphics at University Engineering examinations held during 2008.</t>
  </si>
  <si>
    <t>19-Feb-26 04:02 PM</t>
  </si>
  <si>
    <t>Hanyang University</t>
  </si>
  <si>
    <t>Research Assistant Professor</t>
  </si>
  <si>
    <t>South Korea</t>
  </si>
  <si>
    <t>JSS Science and Technology</t>
  </si>
  <si>
    <t>Mysuru</t>
  </si>
  <si>
    <t>4Y 4M</t>
  </si>
  <si>
    <t>Nagarjuna College of Engineering and Technology</t>
  </si>
  <si>
    <t>Vijaya Vittala Institute of Technology</t>
  </si>
  <si>
    <t>Feb 2014</t>
  </si>
  <si>
    <t>Prachi Mishra</t>
  </si>
  <si>
    <t>er.prachimt@gmail.com</t>
  </si>
  <si>
    <t>19-Sep-1984</t>
  </si>
  <si>
    <t>Hindi,English,sanskrit</t>
  </si>
  <si>
    <t>Amit Tiwari</t>
  </si>
  <si>
    <t>Flat 302, Saikrupa Apartments, Behind Gurukul Vidya Mandir
Aakar Nagar, Friends Colony</t>
  </si>
  <si>
    <t>Salem English School</t>
  </si>
  <si>
    <t>Raipur M.P. Board</t>
  </si>
  <si>
    <t>Mathematics, Science,Social Science,English,Hindi,Sanakrit</t>
  </si>
  <si>
    <t>Raipur C.G. Board</t>
  </si>
  <si>
    <t>Mathematics,Physics,Chemistry,English,Hindi</t>
  </si>
  <si>
    <t>National Institute of Technology Raipur, Chattisgarh</t>
  </si>
  <si>
    <t>Engineering Mechanics,Strength of Material,Structural Analysis</t>
  </si>
  <si>
    <t>Rashtrasant Tukdoji Maharaj Nagpur University</t>
  </si>
  <si>
    <t>Gurunanak Institute of Technology, Nagpur, Maharashtra</t>
  </si>
  <si>
    <t>Finite Element Analysis,Elasticity and Plasticity,Matrix Method,High Rise Buildings</t>
  </si>
  <si>
    <t>Performance Assessment of Buckling Restarined Bracing</t>
  </si>
  <si>
    <t>Visvesvaraya National Institute of Technology, Nagpur</t>
  </si>
  <si>
    <t>• Cleared GATE 2019 exams
• Got selected for UGC approved post of assistant professor in GNIT, Nagpur in July 2018
• Secured merit position in RTMNU for M. Tech Structures in 2017
• Got selected for in MPPEB 2015 exams conducted by M. P. state government
• Secured 1st rank in B.E final year at NIT Raipur with 86%
•  Secured merit position in 10th board exams</t>
  </si>
  <si>
    <t>AutoCAD, ABAQUS ,ANSYS,ETABS,SAP</t>
  </si>
  <si>
    <t>["https:\/\/www.springerprofessional.de\/en\/experimental-and-numerical-studies-on-all-steel-buckling-restrai\/26674294","https:\/\/doaj.org\/article\/6f32a7987eb04afda386b836431c8f1c","chrome-extension:\/\/efaidnbmnnnibpcajpcglclefindmkaj\/https:\/\/www.ascjournal.com\/down\/vol19no3\/Vol19no3_5.pdf","https:\/\/www.semanticscholar.org\/paper\/Numerical-investigation-of-concrete-filled-buckling-Mishra-Vyavahare\/524fd097eeda2765570cc266d1d0586811bf58d8","https:\/\/www.springerprofessional.de\/en\/cross-section-based-performance-assessment-of-buckling-restraine\/27056052","chrome-extension:\/\/efaidnbmnnnibpcajpcglclefindmkaj\/https:\/\/www.internationaljournalssrg.org\/IJCE\/2017\/Volume4-Issue7\/IJCE-V4I7P103.pdf","https:\/\/www.academia.edu\/145889754\/Base_Isolation_Technique_for_Design_of_Earthquake_Resistant_Structures","https:\/\/www.springerprofessional.de\/en\/unbonded-brace-a-review\/25950360","chrome-extension:\/\/efaidnbmnnnibpcajpcglclefindmkaj\/https:\/\/cdn.iferp.in\/conf-proceedings\/2018\/1-IRICE%20-%2018","%20Nagpur.pdf",""]</t>
  </si>
  <si>
    <t>Strength of Material,Engineering Mechanics,Steel Structures</t>
  </si>
  <si>
    <t>• A fairly good feedback has been recieved by students and the couleages</t>
  </si>
  <si>
    <t>19-Feb-26 04:07 PM</t>
  </si>
  <si>
    <t>Dr  Shweta Saini</t>
  </si>
  <si>
    <t>shwetasaini38@gmail.com</t>
  </si>
  <si>
    <t>03-Feb-1995</t>
  </si>
  <si>
    <t>Hindi, Engish</t>
  </si>
  <si>
    <t>Rakesh Saini</t>
  </si>
  <si>
    <t>870/31 LAXMAN VIHAR PHASE-1, Sector- 3A
STREET NO.-3</t>
  </si>
  <si>
    <t>Gyan Deep Sr. Sec. School</t>
  </si>
  <si>
    <t>CBSE/ Gurugram/Haryana</t>
  </si>
  <si>
    <t>english, hindi, maths, science</t>
  </si>
  <si>
    <t>Daulat Ram College/University of Delhi</t>
  </si>
  <si>
    <t>Maharshi Dayanand University/Haryana</t>
  </si>
  <si>
    <t>Influencer Marketing</t>
  </si>
  <si>
    <t>Maharshi Dayanand University</t>
  </si>
  <si>
    <t>• Published paper in Q1, Q2, Q3 papers indexed in SCOPUS. Editor of an Edited book indexed in SCOPUS. Invited as a Guest speaker in a National Conference. Selected as a panel chair in an International Conference.</t>
  </si>
  <si>
    <t>["https:\/\/scholar.google.com\/citations?user=36VOj5kAAAAJ&amp;hl=en"]</t>
  </si>
  <si>
    <t>BBA, MBA</t>
  </si>
  <si>
    <t>• Recieved satisfied feedback with 75% engagement and marks.</t>
  </si>
  <si>
    <t>Research coordinator</t>
  </si>
  <si>
    <t>Learning teaching pedagogy</t>
  </si>
  <si>
    <t>• I was rewarded as an appreciation of good research coordinator of the department.</t>
  </si>
  <si>
    <t>• Been invited as a panel member in an international conference</t>
  </si>
  <si>
    <t>19-Feb-26 04:17 PM</t>
  </si>
  <si>
    <t>Shree Guru Gobind Singh Tricentenary University</t>
  </si>
  <si>
    <t>GURGAON</t>
  </si>
  <si>
    <t>19-Feb-26 04:22 PM</t>
  </si>
  <si>
    <t>Rajesh Chouhan</t>
  </si>
  <si>
    <t>rajeshchauhan.321992@gmail.com</t>
  </si>
  <si>
    <t>19-Jun-1992</t>
  </si>
  <si>
    <t>Rajinder Singh</t>
  </si>
  <si>
    <t>B-1003, Siddhivinayak Building, Near FCI Rajendra Nagar, Borivali East, Mumbai, 400066</t>
  </si>
  <si>
    <t>DAV Public School, Rehan</t>
  </si>
  <si>
    <t>CBSE, Kangra, Himachal Pradesh</t>
  </si>
  <si>
    <t>English, Hindi, Social Science, Sanskrti</t>
  </si>
  <si>
    <t>Hans Raj Memorial School</t>
  </si>
  <si>
    <t>HPBSE, Kangra, Himachal Pradesh</t>
  </si>
  <si>
    <t>Non- Medical</t>
  </si>
  <si>
    <t>Himachal Pradesh Technical University</t>
  </si>
  <si>
    <t>Jawaharlal Nehru  Government Engineering college, Sundernagar, Mandi</t>
  </si>
  <si>
    <t>Transportation Engineering</t>
  </si>
  <si>
    <t xml:space="preserve"> Unmanned Aerial Vehicles , Human Factor, Traffic Safety</t>
  </si>
  <si>
    <t>Sardar Vallabhbhai National Institute of Technology, Surat</t>
  </si>
  <si>
    <t>• Visiting Research Scholar at Technical University of Munich, Germany</t>
  </si>
  <si>
    <t>AutoCAD, Ms Office, Python, Machine Learning</t>
  </si>
  <si>
    <t>No any</t>
  </si>
  <si>
    <t>• 5</t>
  </si>
  <si>
    <t>• Best Paper Award - CTRG International Confernece 2023Best Paper Award - CTSEM International Conference 2024</t>
  </si>
  <si>
    <t>• I have been co-supervised by Professor Constantinos Antinoiu during my PhD. Also have worked on DST-DAAD project with him during my visit to TUM Munich as visiting research Scholar.</t>
  </si>
  <si>
    <t>19-Feb-26 04:32 PM</t>
  </si>
  <si>
    <t>Veermata Jijabai Technological Institute</t>
  </si>
  <si>
    <t>Feb 2025</t>
  </si>
  <si>
    <t>Lovely Professional University, Punjab</t>
  </si>
  <si>
    <t>Punjab</t>
  </si>
  <si>
    <t>Sep 2017</t>
  </si>
  <si>
    <t>Feba Aji</t>
  </si>
  <si>
    <t>febaaji1234@gmail.com</t>
  </si>
  <si>
    <t>01-May-2001</t>
  </si>
  <si>
    <t>HINDI,ENGLISH,MALAYALAM</t>
  </si>
  <si>
    <t>AJI P JOHN</t>
  </si>
  <si>
    <t>PERENGELIL VADAKKETHIL, VILLOOR, VETTIKAVALA (P.O) KOTTARAKARA. PIN: 691538</t>
  </si>
  <si>
    <t>TECHNICAL HIGH SCHOOL. EZHUKONE</t>
  </si>
  <si>
    <t>STATE BOARD OF TECHNICAL EDUCATION DEPARTMENT. KERALA</t>
  </si>
  <si>
    <t>ENGINEERING DRAWING,GENERAL ENGINEERING,WORKSHOPS</t>
  </si>
  <si>
    <t>CARMEL POLYTECHNIC  COLLEGE. ALAPPUZHA</t>
  </si>
  <si>
    <t>basics of civil engineering,surveying,transportation,construction management,strength of material,structural engineering,fluid mechanics,labs</t>
  </si>
  <si>
    <t>APJ ABDUL KALAM TECHNOLOGICAL UNIVERSITY. (KTU)</t>
  </si>
  <si>
    <t>LBS INSTITUTE OF TECHNOLOGY FOR WOMEN. POOJAPPURA</t>
  </si>
  <si>
    <t>Strength of materials,fluid mechanics,surveying,engineering geology,transportation engineering,structural analysis,design of concrete structure,hydrology and water resources engineering,labs</t>
  </si>
  <si>
    <t>AMAL JYOTHI COLLEGE OF ENGINEERING. KANJIRAPPALLY</t>
  </si>
  <si>
    <t>Construction Planning Scheduling and Controlling,High Rise Structures,Structural Dynamics,Advanced Concrete Technology,Advanced Design of Structures,Construction Personnel Management,labs</t>
  </si>
  <si>
    <t>M. Tech in Structural Engineering and Construction Management</t>
  </si>
  <si>
    <t>• Completed NPTEL Course on “Plate Tectonics”.
• Participated in Faculty Development Program (FDP) on “Climate Change: Impact on Environment”.
• Completed Short Term Training Programmes (PEACE XIII, XIV, XV) on</t>
  </si>
  <si>
    <t>• Presented a technical paper at the Third International Conference on Construction Materials and Structures (ICCMS 2025) at IIT Tirupati on sustainable corrosion-resistant coatings for reinforced concrete.
• Currently working as Junior Research Fellow at IIT Hyderabad on CO₂-based carbonation curing of blended cement composites.
• KTU-funded M.Tech research project on rice husk ash blended cement polymer coating for corrosion resistance.
• Ranked 3rd in State-Level Group Dance Competition and awarded A Grade in English Recitation (school level).</t>
  </si>
  <si>
    <t xml:space="preserve"> 3ds Max with V-Ray,Auto CAD,ETABS,STAAD Pro,Primavera, MS Office (word),MS Office (excel),MS Office (power point)</t>
  </si>
  <si>
    <t>["Presented at ICCMS 2025"," IIT Tirupati \u2013 Manuscript ID: 8742 (Conference Presentation)"]</t>
  </si>
  <si>
    <t>Concrete Technology,Construction Management,Structural Engineering,Building Materials,Project Planning and Scheduling</t>
  </si>
  <si>
    <t>• Not Applicable (Guest lectures delivered during postgraduate studies, formal course feedback not available.)</t>
  </si>
  <si>
    <t>Acted as Virtual Support Lead during AICERA International Conference on Novel &amp; Smart Technologies for Sustainability (2025), managing online sessions, coordinating speakers, and ensuring smooth execution of conference proceedings.</t>
  </si>
  <si>
    <t>Short Term Training Programmes (PEACE XIII, XIV, XV) on Smart Construction, Advanced Materials, Sustainable Geotechnical Applications.</t>
  </si>
  <si>
    <t>• Presented technical paper at ICCMS 2025, IIT Tirupati.
• Ranked 3rd in State-Level Group Dance Competition.
• Awarded A Grade in English Recitation (School Level).</t>
  </si>
  <si>
    <t>19-Feb-26 04:33 PM</t>
  </si>
  <si>
    <t>IIT. Hyderabad</t>
  </si>
  <si>
    <t>JRF (Junior Research Fellow)</t>
  </si>
  <si>
    <t>Sankalp Singhai</t>
  </si>
  <si>
    <t>sankalpfacilitator@gmail.com</t>
  </si>
  <si>
    <t>11-Mar-1978</t>
  </si>
  <si>
    <t>Shri Harish Jain</t>
  </si>
  <si>
    <t>Building No -22 ,Flat No-504 Haware City,Thane (west) Mumbai</t>
  </si>
  <si>
    <t xml:space="preserve">Jyoti H. S. School, Rewa </t>
  </si>
  <si>
    <t>M.P. Board, Rewa, Madhya Pradesh</t>
  </si>
  <si>
    <t xml:space="preserve">Vikram,H.S.School,Piplani,Bhopal </t>
  </si>
  <si>
    <t>M.P. Board, Bhopal, Madhya Pradesh</t>
  </si>
  <si>
    <t xml:space="preserve">IIMM (BIMM), Pune		</t>
  </si>
  <si>
    <t>IT &amp;  Marketing</t>
  </si>
  <si>
    <t>Barketullaha University</t>
  </si>
  <si>
    <t>RKDF College,Bhopal, Madhya Pradesh</t>
  </si>
  <si>
    <t>BE(Electronics And Communication)</t>
  </si>
  <si>
    <t>B.E.</t>
  </si>
  <si>
    <t>Electronic and Communication</t>
  </si>
  <si>
    <t>IGNOU, New Delhi</t>
  </si>
  <si>
    <t>Operation Management</t>
  </si>
  <si>
    <t>M.B.A</t>
  </si>
  <si>
    <t>ROLE OF SOCIAL MEDIA MARKETING ON ONLINE CONSUMER DECISION MAKING.</t>
  </si>
  <si>
    <t>DEVI AHILYA VISHWAVIDYALAYA (DAVV),Indore</t>
  </si>
  <si>
    <t>• Four SWAYAM Certification Courses :</t>
  </si>
  <si>
    <t>["https:\/\/scholar.google.com\/citations?pli=1&amp;authuser=1&amp;user=IJbOf7gAAAAJ"]</t>
  </si>
  <si>
    <t>• Feedback was Excellent score 9 from the students</t>
  </si>
  <si>
    <t>Mentoring students and assigning task using experiential learning approach</t>
  </si>
  <si>
    <t>Swayam</t>
  </si>
  <si>
    <t>• Attended Four Swayam Courses</t>
  </si>
  <si>
    <t>• Domestic collaboration with Bharathaksha foundation for mentoring students</t>
  </si>
  <si>
    <t>19-Feb-26 04:38 PM</t>
  </si>
  <si>
    <t>Pratik Dilip Nandanwar</t>
  </si>
  <si>
    <t>nandanwarpratik7@gmail.com</t>
  </si>
  <si>
    <t>14-Nov-1996</t>
  </si>
  <si>
    <t>Hindi,English ,marathi ,gujrathi</t>
  </si>
  <si>
    <t xml:space="preserve">Dilip Ramkrishna Nandanwar </t>
  </si>
  <si>
    <t>Grand View 7 , SN.5/6,A.FL-301
Nr Ashok leyland,Ambegaon Bk,Pune</t>
  </si>
  <si>
    <t xml:space="preserve">K N Kela </t>
  </si>
  <si>
    <t>MSBTE ,Nashik,Maharashtra</t>
  </si>
  <si>
    <t>Maths,Science ,Social studies</t>
  </si>
  <si>
    <t>JDC BYTCO</t>
  </si>
  <si>
    <t>Physics,CHemistry,Maths</t>
  </si>
  <si>
    <t>RTMNU</t>
  </si>
  <si>
    <t xml:space="preserve">GH Raisoni College of Engineering </t>
  </si>
  <si>
    <t>Civil engineering</t>
  </si>
  <si>
    <t>NICMAR</t>
  </si>
  <si>
    <t>Advanced Construction Management</t>
  </si>
  <si>
    <t>• ·         Expedited fast-track completion and handover by compressing a 2-year project timeline by ~50% while achieving cost savings (Educational Tower).
• ·         Developed automated CEO-level EPC dashboard for Puravankara using Power BI, data design/architecture, and advanced Excel.</t>
  </si>
  <si>
    <t>power bi</t>
  </si>
  <si>
    <t>PMO(Deputy &amp; Assistant Manager)</t>
  </si>
  <si>
    <t>19-Feb-26 04:55 PM</t>
  </si>
  <si>
    <t>Puravankara LTD</t>
  </si>
  <si>
    <t>Deputy Management</t>
  </si>
  <si>
    <t xml:space="preserve">LODHA </t>
  </si>
  <si>
    <t>Associate Manager</t>
  </si>
  <si>
    <t>Nov 2026</t>
  </si>
  <si>
    <t>Project Officer</t>
  </si>
  <si>
    <t>Laxman Narayanrao Renapure</t>
  </si>
  <si>
    <t>renapure.laxman@gmail.com</t>
  </si>
  <si>
    <t>24-Sep-1980</t>
  </si>
  <si>
    <t>English , Hindi</t>
  </si>
  <si>
    <t>Narayanrao Renapure</t>
  </si>
  <si>
    <t>ECO CITY 1 VARALE TALEGAON DABADE, PUNE</t>
  </si>
  <si>
    <t>Yogeshwari Nutan Vidyalaya Amabajoga</t>
  </si>
  <si>
    <t>Ambajogai, Beed</t>
  </si>
  <si>
    <t>Marathi ,Hindi, English ,SST</t>
  </si>
  <si>
    <t>Swamin Ramanand Teerth Mahavidyalaya,Ambajogai</t>
  </si>
  <si>
    <t>Ambajogai ,Beed</t>
  </si>
  <si>
    <t>Accounting, Secreterial Practice,Organisation Commerce,English</t>
  </si>
  <si>
    <t>Swami Ramanand Teerth  Mahavidyalya ,Ambajogai</t>
  </si>
  <si>
    <t>Accounting and Auditing</t>
  </si>
  <si>
    <t>Accouting and Auditing</t>
  </si>
  <si>
    <t>Dr.Babasaheb Ambedkar University,Aurangabad</t>
  </si>
  <si>
    <t>Univeristy of Mumbai</t>
  </si>
  <si>
    <t>Rajaram Shinde college of MBA,Chiplun Ratangiri</t>
  </si>
  <si>
    <t>Commerce &amp; Management</t>
  </si>
  <si>
    <t>Shivaji University,Kolhapur</t>
  </si>
  <si>
    <t>• FDP, Blood Donation, Seminar, Conference</t>
  </si>
  <si>
    <t>• 27 Research  Papers Published   (UGC Care, ABCD, SCOPUS, IEEE)
• 2  Patents
• 3  Books  Published</t>
  </si>
  <si>
    <t>[":https:\/\/ugccare.unipune.ac.in\/Apps1\/User\/WebA\/ViewDetails?JournalId=101023294&amp;flag=Search","  ","https:\/\/scholar.google.co.in\/scholar?hl=en&amp;as_sdt=0%2C5&amp;as_vis=1&amp;q=renapure&amp;btnG= ","https:\/\/www.scimagojr.com\/journalsearch.php?q=3900148507&amp;tip=sid&amp;clean=0 ","https:\/\/www.ijfans.org\/issue?volume=Volume%2012&amp;issue=Issue%201&amp;year=2023 "]</t>
  </si>
  <si>
    <t>MBA,M Com</t>
  </si>
  <si>
    <t>• Excellent in all Clear</t>
  </si>
  <si>
    <t>NAAC 3&amp; 4th Criteria Head</t>
  </si>
  <si>
    <t>Transformative Engineering Pedagogy : Outcomes-based Education AI- Enabled Teaching Assessing Excellence under NEP-2020</t>
  </si>
  <si>
    <t>FDP Yes</t>
  </si>
  <si>
    <t>Professional</t>
  </si>
  <si>
    <t>NPTEL</t>
  </si>
  <si>
    <t>• Doctorate in Philosophy
• Best  Research Paper in Sangamner Commerce Conference in 2023</t>
  </si>
  <si>
    <t>19-Feb-26 04:58 PM</t>
  </si>
  <si>
    <t>18Y 5M</t>
  </si>
  <si>
    <t>Dr.D.Y Patil Institute of Management and Entrepreneur Development</t>
  </si>
  <si>
    <t>Navsahyadri Group  of Institute Bhor,Pune</t>
  </si>
  <si>
    <t>Rajaram Shinde College of MBA</t>
  </si>
  <si>
    <t>Ratnagiri</t>
  </si>
  <si>
    <t>Heave Fine Product Pvt Ltd Sambhaji Nagar Aurangabad</t>
  </si>
  <si>
    <t>Sr.Accountant</t>
  </si>
  <si>
    <t>Sambhajinagar Aurangabad</t>
  </si>
  <si>
    <t>Jul 2006</t>
  </si>
  <si>
    <t>Aug 2007</t>
  </si>
  <si>
    <t xml:space="preserve">Mukundraj  Arts,Science &amp; Commerce College Ambajogai </t>
  </si>
  <si>
    <t>Ambajogai</t>
  </si>
  <si>
    <t>Jul 2005</t>
  </si>
  <si>
    <t>May 2006</t>
  </si>
  <si>
    <t>Ajay Bhatnagar</t>
  </si>
  <si>
    <t>ajaybhatnagar64@yahoo.com</t>
  </si>
  <si>
    <t>09-Nov-1964</t>
  </si>
  <si>
    <t>Late Kunwar Behari Lal</t>
  </si>
  <si>
    <t>Flat-104, Bldg-A5, Acolade, Kharadi, Pune, 411014,Maharastra</t>
  </si>
  <si>
    <t>DEIREIHSS Dayalbagh Agra</t>
  </si>
  <si>
    <t>DEIREI Intermediate College Dayalbagh Agra</t>
  </si>
  <si>
    <t>BBA</t>
  </si>
  <si>
    <t>DEI DEEMED UNIVERSITY AGRA</t>
  </si>
  <si>
    <t>OPERATION MANAGEMENT</t>
  </si>
  <si>
    <t>DEI Technical Education</t>
  </si>
  <si>
    <t>Engineering College</t>
  </si>
  <si>
    <t>Mech Engg</t>
  </si>
  <si>
    <t>Management college</t>
  </si>
  <si>
    <t>Operation &amp; Supply chain</t>
  </si>
  <si>
    <t>Operation &amp; Supply Chain</t>
  </si>
  <si>
    <t>• 1)Innovation award from TATA-FIAT JV
• 2)AIMS award</t>
  </si>
  <si>
    <t>• 1)Set up a Warehouse of CHRYSLER AUTO at Chakan in 2012 as green project in a span of 8 months.
• 2)Got AIMS award for best paper presentation in 2025. Topic was Students development for MDP programme from Industries.
• 3)Generated MDP business from D Y Patil B-School from MCCIA and ACMA.</t>
  </si>
  <si>
    <t>Operation &amp; Supply Chain expertise</t>
  </si>
  <si>
    <t>1)Operation &amp; Production Management 2)Production Planning &amp; Control/Supply Chain/Warehousing 3)Fundamental of Business Analytics 4)Entrepreneurship and Leadership 5)Marketing &amp; Global Marketing 6)TOYOTA Management Systems 7)International Project Managemen</t>
  </si>
  <si>
    <t>General Manager in FCA, HEAD MDP in D Y Patil B-School</t>
  </si>
  <si>
    <t>• Mentioned in last page</t>
  </si>
  <si>
    <t>• Industry collaboration from Germany, Sweden, Italy</t>
  </si>
  <si>
    <t>19-Feb-26 05:10 PM</t>
  </si>
  <si>
    <t>40Y 7M</t>
  </si>
  <si>
    <t>CHRYSLER AUTO</t>
  </si>
  <si>
    <t>General Manager</t>
  </si>
  <si>
    <t>Jul 1985</t>
  </si>
  <si>
    <t>Faiz Ur Rehman</t>
  </si>
  <si>
    <t>faizurrehman07860@gmail.com</t>
  </si>
  <si>
    <t>03-Apr-1995</t>
  </si>
  <si>
    <t xml:space="preserve">English,Hindi </t>
  </si>
  <si>
    <t>Rafat Hussain</t>
  </si>
  <si>
    <t>Near M.tech college moalana azad nagar jamalpur, aligarh UP</t>
  </si>
  <si>
    <t>ABK high School</t>
  </si>
  <si>
    <t>Aligarh</t>
  </si>
  <si>
    <t>Saiyyid Hamid Senior Secondary School</t>
  </si>
  <si>
    <t>Accountancy, Commerce</t>
  </si>
  <si>
    <t>Faculty of commerce / Aligarh</t>
  </si>
  <si>
    <t>financial market &amp; services, Environmental Studies, Income tax, Management Accounting, organisational behaviour, Information technology in business</t>
  </si>
  <si>
    <t>B.com</t>
  </si>
  <si>
    <t>Department of Commerce</t>
  </si>
  <si>
    <t>Human Resource Management, Management concept, Manegerial Economies, Quantitative Methods, Business Environment, Investment Management,Marketing Management</t>
  </si>
  <si>
    <t>Aligarh muslim university</t>
  </si>
  <si>
    <t>• I have actively contributed to academic and institutional development through various responsible roles. I served as a Member of the Aligarh Muslim University Court during the 2016–17 session, where I was associated with key deliberative and governance matters of the University. I also hold the prestigious NCC ‘C’ Certificate from the National Cadet Corps, reflecting my discipline, leadership training, and commitment to national service. In addition, I have served as a Member of the Anti-Ragging Squad, contributing to the maintenance of a safe, inclusive, and student-friendly academic environment. These roles demonstrate my leadership abilities, administrative exposure, and dedication to institutional values, which I aim to further strengthen as an Assistant Professor.</t>
  </si>
  <si>
    <t>Secondary Data Analyst, Eviews</t>
  </si>
  <si>
    <t>[" HTTPS:\/\/DOI.ORG\/10.5281\/ZENODO.15364046 "," DOI: 10.4018\/979-8-3373-3725-8.ch006"]</t>
  </si>
  <si>
    <t>Fresher</t>
  </si>
  <si>
    <t>• I am a fresher Now</t>
  </si>
  <si>
    <t>Member of AMU court</t>
  </si>
  <si>
    <t>19-Feb-26 05:48 PM</t>
  </si>
  <si>
    <t>Aligarh MuslimUniversity</t>
  </si>
  <si>
    <t>Vikas Vishnu Mehetre</t>
  </si>
  <si>
    <t>Vikasmehetre418@gmail.com</t>
  </si>
  <si>
    <t>02-Mar-1994</t>
  </si>
  <si>
    <t xml:space="preserve"> English.</t>
  </si>
  <si>
    <t>Vishnu Chhaburao Mehetre</t>
  </si>
  <si>
    <t xml:space="preserve">Hari Om Nagar, Near Kings College, Jalna, Maharashtra </t>
  </si>
  <si>
    <t>Mahatma Jyotiba Fuley vidyalaya sindkhed raja</t>
  </si>
  <si>
    <t>Sindkhed Raja</t>
  </si>
  <si>
    <t>Jijamata Junior College Sindkhed Raja</t>
  </si>
  <si>
    <t xml:space="preserve">Sindkhed Raja, Maharashtra </t>
  </si>
  <si>
    <t xml:space="preserve">B. A. M. U. </t>
  </si>
  <si>
    <t>P. E. S. COLLEGE OF ENGINEERING, AURANGABAD</t>
  </si>
  <si>
    <t xml:space="preserve">Construction management </t>
  </si>
  <si>
    <t xml:space="preserve">Babasaheb Ambedkar Marathwada University </t>
  </si>
  <si>
    <t xml:space="preserve">MGM UNIVERSITY CHHATRAPATI SAMBHAJI NAGAR </t>
  </si>
  <si>
    <t xml:space="preserve">ADVANCE DESIGN OF CONCRETE STRUCTURES </t>
  </si>
  <si>
    <t>• I taught different Civil Engineering subjects but i like to take subjects realted to structural Engineering.</t>
  </si>
  <si>
    <t>19-Feb-26 05:55 PM</t>
  </si>
  <si>
    <t>6Y 3M</t>
  </si>
  <si>
    <t xml:space="preserve">Matsyodari college of Engineering &amp; technology, Nagewadi, Jalna, Maharashtra </t>
  </si>
  <si>
    <t>Jalna</t>
  </si>
  <si>
    <t xml:space="preserve">Maharashtra Institute of Technology, Aurangabad </t>
  </si>
  <si>
    <t>Aurangabad</t>
  </si>
  <si>
    <t>Apr 2021</t>
  </si>
  <si>
    <t>Government Polytechnic khamgaon</t>
  </si>
  <si>
    <t>Khamgaon</t>
  </si>
  <si>
    <t>Mar 2018</t>
  </si>
  <si>
    <t>Yuvaraj D</t>
  </si>
  <si>
    <t>yuvasaravana2008@gmail.com</t>
  </si>
  <si>
    <t>26-Sep-1990</t>
  </si>
  <si>
    <t>E. DHANASEKAR</t>
  </si>
  <si>
    <t>OLD NO 5, NEW NO 9, FIRST NORTH STREET, KENNEDY SQUARE, PERAMBUR, CHENNAI - 600011</t>
  </si>
  <si>
    <t>DON BOSCO HIGHER SECONDARY SCHOOL</t>
  </si>
  <si>
    <t>CHENNAI, TAMIL NADU</t>
  </si>
  <si>
    <t>MATHEMATICS, SCIENCE</t>
  </si>
  <si>
    <t>MATHEMATICS,BIOLOGY,physics,Chemistry</t>
  </si>
  <si>
    <t>ANNA UNIVERSITY</t>
  </si>
  <si>
    <t>VEL TECH HIGH TECH Dr. RANAGARAJAN Dr. SAKUNTHALA ENGINEERING COLLEGE, CHENNAI, TAMIL NADUU</t>
  </si>
  <si>
    <t>SRM UNIVERSITY</t>
  </si>
  <si>
    <t>SRM UNIVERSITY, KATTANKULATHUR, TAMIL NADU</t>
  </si>
  <si>
    <t>CONSTRUCTION MANAGEMENT</t>
  </si>
  <si>
    <t>CONSTRUCTION PERSONNEL MANAGEMENT</t>
  </si>
  <si>
    <t>SRM INSTITUTE OF SCIENCE AND TECHNOLOGY, KATTANKULATHUR, TAMIL NADU</t>
  </si>
  <si>
    <t>• Completed NPTEL Online certification on the course Project Planning &amp; Control with a consolidated score of 69%.</t>
  </si>
  <si>
    <t>• Awarded Best Paper Award at the International Conference on Structural Engineering and Construction Management (SECON 2024) organized by Federal Institute of Science and Technology, Kerala, India.
• Secured Runner-up position at the 7th International Conference on Construction, Real Estate, Infrastructure and Project Management (ICCRIP 2023), organized by NICMAR University Pune.
• Published multiple research articles in SCIE and ESCI indexed journals (Q1 &amp; Q2) including Buildings, Sustainability, Construction Economics and Building, and Built Environment Project and Asset Management.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
• Achieved a cumulative impact factor of 9.7, with measurable research visibility (Scopus h-index: 2; Google Scholar h-index: 3).</t>
  </si>
  <si>
    <t xml:space="preserve">primavera, AutoCAD </t>
  </si>
  <si>
    <t>["https:\/\/www.mdpi.com\/2075-5309\/15\/13\/2368","https:\/\/www.emerald.com\/bepam\/article-abstract\/15\/2\/354\/1244174\/Deciphering-the-role-of-age-and-gender-in?redirectedFrom=fulltext","https:\/\/epress.lib.uts.edu.au\/journals\/index.php\/AJCEB\/article\/view\/9358\/8647","https:\/\/www.mdpi.com\/2071-1050\/15\/21\/15424","https:\/\/link.springer.com\/chapter\/10.1007\/978-3-032-04178-4_54","https:\/\/link.springer.com\/chapter\/10.1007\/978-981-96-4902-0_15","https:\/\/link.springer.com\/chapter\/10.1007\/978-3-031-70431-4_63","https:\/\/link.springer.com\/chapter\/10.1007\/978-3-031-70431-4_73","https:\/\/link.springer.com\/chapter\/10.1007\/978-981-99-6229-7_55","https:\/\/link.springer.com\/chapter\/10.1007\/978-3-031-27440-4_44"]</t>
  </si>
  <si>
    <t>Construction Project Management, Concrete Technology, Construction Materials,Engineering Geology</t>
  </si>
  <si>
    <t>• Handled core undergraduate subjects including Construction Project Management, Engineering Geology, Concrete Technology, Construction Materials, and Engineering Mechanics, ensuring strong conceptual understanding and application-oriented learning.
• Consistently achieved over 90% pass results across the courses handled, reflecting effective teaching methodologies and structured assessment practices.
• Received consistently positive student feedback over the last six semesters, particularly for clarity of explanation, relevance of real-world examples, and approachability in academic mentoring.</t>
  </si>
  <si>
    <t>Head of the Department in Vel Tech Polytechnic College</t>
  </si>
  <si>
    <t>• Awarded Best Paper Award at the International Conference on Structural Engineering and Construction Management (SECON 2024) organized by Federal Institute of Science and Technology, Kerala.
• Secured Runner-up position at the 7th International Conference on Construction, Real Estate, Infrastructure and Project Management (ICCRIP 2023), organized by NICMAR University Pune.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t>
  </si>
  <si>
    <t>• Yuvaraj Dhanasekar, K.S. Anandh., Mariusz Szóstak. (2023). “Development of the Diversity Concept for the Construction Sector: A Bibliometric Analysis.” Sustainability, 15(21), 15424.</t>
  </si>
  <si>
    <t>19-Feb-26 06:25 PM</t>
  </si>
  <si>
    <t>9Y 3M</t>
  </si>
  <si>
    <t>Vel Tech Multi Tech Dr. Rangarajan Dr. Sakunthala Engineering College</t>
  </si>
  <si>
    <t>Mar 2017</t>
  </si>
  <si>
    <t>Meenakshi Sundararajan Engineering College</t>
  </si>
  <si>
    <t>Jan 2017</t>
  </si>
  <si>
    <t>Vel Tech Polytechnic College</t>
  </si>
  <si>
    <t>Oct 2012</t>
  </si>
  <si>
    <t>Nandkishor Balaji Sonar</t>
  </si>
  <si>
    <t>nsonar@mgmu.ac.in</t>
  </si>
  <si>
    <t>18-Oct-1983</t>
  </si>
  <si>
    <t>Balaji</t>
  </si>
  <si>
    <t>Plot no. 7, Sector J-3, N-7, CIDCO, Chhatrapati Sambhajinagar, Maharashtra - 431003.</t>
  </si>
  <si>
    <t>St. Lawrence High School</t>
  </si>
  <si>
    <t>Aurangabad, Maharashtra.</t>
  </si>
  <si>
    <t>SSC</t>
  </si>
  <si>
    <t>Government Polytechnic, Aurangabad, Maharashtra.</t>
  </si>
  <si>
    <t>Dr. BAMU</t>
  </si>
  <si>
    <t>Government Engineering College, Aurangabad, Maharashtra.</t>
  </si>
  <si>
    <t>Shivaji University</t>
  </si>
  <si>
    <t>Deccan Institute of Technology, Kolhapur.</t>
  </si>
  <si>
    <t>Real Estate Valuation</t>
  </si>
  <si>
    <t>AIKTC's SoET, Panvel.</t>
  </si>
  <si>
    <t>MGM University's Jawaharlal Nehru Engineering College, Chhatrapati Sambhajinagar, Maharashtra.</t>
  </si>
  <si>
    <t>ISTE - LM 97316</t>
  </si>
  <si>
    <t>• Patent on Valuation process</t>
  </si>
  <si>
    <t>["https:\/\/www.routledge.com\/Advances-in-Construction-Real-Estate-Infrastructure-and-Project-Management\/Kashyap-Kulkarni-Rajhans-Kruopiene-BS\/p\/book\/9781041134336","https:\/\/drive.google.com\/file\/d\/1ndS7HQNfpVtX_tMZHXyIzEw6mDZkwxdI\/view?usp=sharing","https:\/\/iccesd.kuet.ac.bd\/2024\/#","https:\/\/drive.google.com\/file\/d\/12pIaM9kKuOVw-CG_fcIn9HWVBCK2eLaV\/view?usp=drive_link","https:\/\/drive.google.com\/drive\/folders\/1StJ_lD-3GtW_h4voYS9fwxKYHKYQuckD?usp=drive_link","https:\/\/drive.google.com\/drive\/folders\/17uerVEDTMDFbxbLidbkY9er1E9qZ5gKW?usp=drive_link","https:\/\/drive.google.com\/drive\/folders\/15URI_MrcGaMBzWW_e8__KM4mYI2CaoGS?usp=drive_link","","",""]</t>
  </si>
  <si>
    <t>Estimating and Costing,Contracts and Accounts,Tenders and Contracts,Quantity Survey and Estimate,Best Construction Practice Lean Construction and Productivity Improvement Techniques,Quality Health Safety and Environment Management,Concrete Technology,Buil</t>
  </si>
  <si>
    <t>Department Time-table in-charge, Term-work in-charge, NSS coordinator, Social media coordinator, Assistant Registrar (Academics).</t>
  </si>
  <si>
    <t>Contemporary Issues in Civil Engineering</t>
  </si>
  <si>
    <t>Outcome based pedagogic principles for effective teaching</t>
  </si>
  <si>
    <t>Disaster Risk Management and Earthquake Engineering</t>
  </si>
  <si>
    <t>Construction Cost Estimating and Control</t>
  </si>
  <si>
    <t>19-Feb-26 06:26 PM</t>
  </si>
  <si>
    <t>MGM University's, Jawaharlal Nehru Engineering College, Chhatrapati Sambhajinagar.</t>
  </si>
  <si>
    <t>Chhatrapati Sambhajinagar</t>
  </si>
  <si>
    <t>MIT Polytechnic, Chhatrapati Sambhajinagar.</t>
  </si>
  <si>
    <t>Agnel Polytechnic, Vashi, Navi Mumbai.</t>
  </si>
  <si>
    <t>Vashi, Navi Mumbai.</t>
  </si>
  <si>
    <t>Ryan College of Engineering and Management</t>
  </si>
  <si>
    <t>Kalamboli, Navi Mumbai.</t>
  </si>
  <si>
    <t>May 2009</t>
  </si>
  <si>
    <t>Godrej &amp; Boyce Manufacturing Co. Ltd.</t>
  </si>
  <si>
    <t>Graduate Trainee Engineer</t>
  </si>
  <si>
    <t>Vikhroli, Mumbai.</t>
  </si>
  <si>
    <t>Mar 2009</t>
  </si>
  <si>
    <t>NUP-vacancy-005</t>
  </si>
  <si>
    <t>Project Procurement &amp; Tendering</t>
  </si>
  <si>
    <t>19-Feb-26 06:27 PM</t>
  </si>
  <si>
    <t>19-Feb-26 06:28 PM</t>
  </si>
  <si>
    <t>NUP-vacancy-027</t>
  </si>
  <si>
    <t>Housing &amp; Real Estate Development</t>
  </si>
  <si>
    <t>19-Feb-26 06:30 PM</t>
  </si>
  <si>
    <t>Pulleti Siva Sankar</t>
  </si>
  <si>
    <t>siva.pulleti@gmail.com</t>
  </si>
  <si>
    <t>02-Mar-1992</t>
  </si>
  <si>
    <t>English,Hindi,Telugu</t>
  </si>
  <si>
    <t>Pulleti Venkateswara Swamy</t>
  </si>
  <si>
    <t>Door No.18-443, Peddayerukupadu, Gudivada-521301, Krishna district, Andhra Pradesh</t>
  </si>
  <si>
    <t>Adusumilli Gopala Krishnayya Municipal High School</t>
  </si>
  <si>
    <t>Andhra Pradesh State Board</t>
  </si>
  <si>
    <t>English, Hindi,Telugu,Mathematics,Science,Social</t>
  </si>
  <si>
    <t>Adusumill Aswardha Narayana Murthy and Vallurupalli Venkata Rama Seshadri Rao Polytechnic</t>
  </si>
  <si>
    <t>Civil Engineering,Structural Engineering,Transportation Engineering,Environmnetal Engineering</t>
  </si>
  <si>
    <t>Gudlavalleru Engineering College, Andhra Pradesh</t>
  </si>
  <si>
    <t>Civil Engineering,Strutural Engineering</t>
  </si>
  <si>
    <t>Structural Engineering,Finite Element Analysis,Stability of Structures,Prestressed Concrete,Design of Industrial Structures,Earhquake Engineering,Structural Dynamics,Theory of Elasticity and Plasticity</t>
  </si>
  <si>
    <t>Structural Engineering-Fiber Reinforced Polymer Composites</t>
  </si>
  <si>
    <t>Birla Institute of Technology and Science, Pilani</t>
  </si>
  <si>
    <t>•  Successfully completed AICTE Training and Learning (ATAL) FDP on “Advances in Novel Composite Material: Fabrication, Analysis and Optimization” from 06th – 10th September 2021 at N</t>
  </si>
  <si>
    <t>•  Elected as Vice-Chair for SEI Graduate Student Chapter for BITS Pilani, Pilani campus from 2022 to 2024.
•  Received an international travel award grant from BITS Pilani for attending the ICES-2024 conference held in China on 8-11, November 2024.
•  Selected as a Senior Research Fellow in CSIR sponsored project at BITS Pilani in 2019.
•  Received Prathibha Award-2017 from Andhra Pradesh State Government for being M. Tech topper in Structural Engineering among all JNTU Kakinada affiliated colleges.
•  Received the Gold Medal for being the top performer in M. Tech among all the specializations in Gudlavalleru Engineering College.
•  Secured 534th rank in the Andhra Pradesh PGECET-2015 Examination.
•  Secured 62nd rank in the Andhra Pradesh ECET-2010 Examination.
•  Received Excellence Certificate in Diploma from AANM &amp; VVRSR Polytechnic, Gudlavalleru, on 41st Engineer’s Day celebrations.
•  Won Second Prize in a Technical Quiz held at AANM &amp; VVRSR Polytechnic, Gudlavalleru.
•  Received certificate of merit in district-level talent exam conducted by Yuva Chaitanya environmental and educational society at school level held at Vadavalli.</t>
  </si>
  <si>
    <t>Abaqus,Autocad,ETABS,Staad,MS office,Origin</t>
  </si>
  <si>
    <t>["https:\/\/4spepublications.onlinelibrary.wiley.com\/doi\/abs\/10.1002\/pc.29588","https:\/\/4spepublications.onlinelibrary.wiley.com\/doi\/abs\/10.1002\/pc.29588","https:\/\/link.springer.com\/article\/10.1007\/s13369-023-08680-1","https:\/\/4spepublications.onlinelibrary.wiley.com\/doi\/full\/10.1002\/pc.28540","https:\/\/jnanoworld.com\/2023\/05\/10\/effect-of-mercerization-on-mechanical-properties-of-juteflaxhemp-fiber-reinforced-polymer-composites\/","https:\/\/link.springer.com\/chapter\/10.1007\/978-981-96-5898-5_25","https:\/\/link.springer.com\/chapter\/10.1007\/978-981-19-8979-7_5","https:\/\/link.springer.com\/chapter\/10.1007\/978-981-19-2424-8_20","https:\/\/link.springer.com\/chapter\/10.1007\/978-981-16-1688-4_16","https:\/\/link.springer.com\/chapter\/10.1007\/978-981-96-4698-2_35"]</t>
  </si>
  <si>
    <t>Engineering Graphics,Finite Element Analysis,Stability of Structures,Prestressed Concrete,Mechanics of Composite Materials</t>
  </si>
  <si>
    <t>Alumni Coordinator</t>
  </si>
  <si>
    <t>• BITS Pilani International Travel Grant Award to attend a conference in China</t>
  </si>
  <si>
    <t>19-Feb-26 07:05 PM</t>
  </si>
  <si>
    <t>Pilani</t>
  </si>
  <si>
    <t>Gudlavalleru Engineering College</t>
  </si>
  <si>
    <t>Gudlavalleru</t>
  </si>
  <si>
    <t>Toijam Sarika Devi</t>
  </si>
  <si>
    <t>sarikatoijam4@gmail.com</t>
  </si>
  <si>
    <t>01-Feb-1992</t>
  </si>
  <si>
    <t>Toijam Rajendro Singh</t>
  </si>
  <si>
    <t>Centre for Management studies, NERIST,Itanagar,Arunachal Pradesh</t>
  </si>
  <si>
    <t>Jawahar Navodaya Vidyalaya</t>
  </si>
  <si>
    <t>CBSE, Manipur</t>
  </si>
  <si>
    <t>English,Maths,Hundi,Social Science</t>
  </si>
  <si>
    <t>CBSE,Manipur</t>
  </si>
  <si>
    <t>Accountancy,Business Studies,Economics,Hindi</t>
  </si>
  <si>
    <t xml:space="preserve">Banagalore University </t>
  </si>
  <si>
    <t>Reva Institute of Science and Mangament, Bangalore</t>
  </si>
  <si>
    <t>Univerisity of Science and Technology,Meghalaya</t>
  </si>
  <si>
    <t>University of Science and Technology Meghalaya,Meghalaya</t>
  </si>
  <si>
    <t>NERIST,  an autonomous and fully funded Institute controlled by the Ministry of Education, Govt. of India</t>
  </si>
  <si>
    <t>• Received the best oral paper presentation award from IIT Guwahati.</t>
  </si>
  <si>
    <t>["10.1504\/IJBIR. 2023.1005943 310.1504\/IJBI R.2023.10059 433","https:\/\/doi.org\/ 10.1177\/2277 97792110285 50"]</t>
  </si>
  <si>
    <t>Marketing Management,Integrated Marketing Communication,Entreprenuership,Business Communication,Sustainability and Business ethics,Sales and Distribution Manaagement</t>
  </si>
  <si>
    <t>19-Feb-26 07:15 PM</t>
  </si>
  <si>
    <t>NERIST,ITANAGAR</t>
  </si>
  <si>
    <t>GUEST LECTURER</t>
  </si>
  <si>
    <t>Nerist,Itanagar (Arunachal Pradesh)</t>
  </si>
  <si>
    <t>Nikita Taran Bhagat</t>
  </si>
  <si>
    <t>bhagat.nikita14@gmail.com</t>
  </si>
  <si>
    <t>14-Sep-1992</t>
  </si>
  <si>
    <t>English,Hindi ,Marathi ,Urdu</t>
  </si>
  <si>
    <t>Mr. Taran Chudamanrao Bhagat</t>
  </si>
  <si>
    <t>B6- 105, Kunal Icon Co-operative Housing Society, Pimple Saudagar, Pune, Maharashtra. 411027</t>
  </si>
  <si>
    <t>Sharda Mandir Kanya Prashala, Aurangabad</t>
  </si>
  <si>
    <t>Science,Mathematics,English,History,Geography,Marathi</t>
  </si>
  <si>
    <t>Shri Shivaji Science College, Amravati</t>
  </si>
  <si>
    <t>Physics ,Chemistry,Mathematics,Biology</t>
  </si>
  <si>
    <t>Sant Gadage Baba Amravati University</t>
  </si>
  <si>
    <t>Prof Ram Meghe College of Engineering and Management, Badnera, Maharashtra</t>
  </si>
  <si>
    <t>Veermata Jijabai Technological Institute, Mumbai, Maharashtra</t>
  </si>
  <si>
    <t>Construction Management</t>
  </si>
  <si>
    <t>• Certification by MSME-TECHNOLOGY DEVELOPMENT CENTRE (PPDC) for online internship in REVIT ARCHITECTURE.</t>
  </si>
  <si>
    <t>• Elite Silver Certificate (Top 5% of 2145 people) in NPTEL Course titled “NBA Accreditation and Teaching Learning in Engineering (NATE)” April 2025
• Best Paper award in 4th International Conference on Structural Engineering and Construction Management (SECON’23), Organized by: Department of Civil Engineering, Federal Institute of Science and Technology (FISAT), Ernakulam, Kerala, 7 to 9 June 2023.
• Best paper award in 1st International Conference on Innovation in Smart and Sustainable Infrastructure (ISSI- 2022), Organized by: Civil Engineering Department, Pandit Deendayal Energy University- Gandhinagar, 23 to 25 August 2022.</t>
  </si>
  <si>
    <t>MS Office,MS Project,Primavera,Revit Architecture</t>
  </si>
  <si>
    <t>["https:\/\/ascelibrary.org\/doi\/abs\/10.1061\/JMCEE7.MTENG-16536","https:\/\/ascelibrary.org\/doi\/abs\/10.1061\/JMCEE7.MTENG-20064","https:\/\/www.tandfonline.com\/doi\/abs\/10.1080\/01694243.2024.2361049","https:\/\/bjrbe-journals.rtu.lv\/bjrbe\/article\/view\/bjrbe.2025-20.652","https:\/\/doi.org\/10.12913\/22998624\/159056","https:\/\/link.springer.com\/chapter\/10.1007\/978-981-19-2145-2_87","https:\/\/link.springer.com\/chapter\/10.1007\/978-981-97-3994-3_49","https:\/\/ascelibrary.org\/doi\/abs\/10.1061\/9780784484913.018","https:\/\/link.springer.com\/chapter\/10.1007\/978-981-97-3994-3_47","https:\/\/link.springer.com\/chapter\/10.1007\/978-3-031-39663-2_89"]</t>
  </si>
  <si>
    <t>Construction Project Planning and Management,Construction Materials and Materials Management,Quality Control and Total Quality Management</t>
  </si>
  <si>
    <t>• Not Applicable as I have experience of 4 semesters only. But the Average Course Feedback from students is Very Good (4 out of 5)</t>
  </si>
  <si>
    <t xml:space="preserve">Programme Coordinator, M. Tech. Construction Management </t>
  </si>
  <si>
    <t>19-Feb-26 07:42 PM</t>
  </si>
  <si>
    <t>JSPM University Pune</t>
  </si>
  <si>
    <t>Wagholi, Pune</t>
  </si>
  <si>
    <t>19-Feb-26 07:43 PM</t>
  </si>
  <si>
    <t>Ravi Kumar</t>
  </si>
  <si>
    <t>ravikumarsofttrek@gmail.com</t>
  </si>
  <si>
    <t>05-Mar-1989</t>
  </si>
  <si>
    <t>English,hINDI</t>
  </si>
  <si>
    <t>Rahul Kumar</t>
  </si>
  <si>
    <t>Flat No 101, N-71 Anoop Nagar, Indore, Madhya Pradesh</t>
  </si>
  <si>
    <t>AMN School</t>
  </si>
  <si>
    <t>Devi Ahliya University, Indore</t>
  </si>
  <si>
    <t>PIMR, Indore</t>
  </si>
  <si>
    <t xml:space="preserve">Computer Application </t>
  </si>
  <si>
    <t>Devi Ahilya University, Indore</t>
  </si>
  <si>
    <t>IPS Academy, Indore</t>
  </si>
  <si>
    <t>• Winner- Hindi On-Spot Speech during Hindi Diwas organized by NIPER-Hyderabad in 2021
• Winner- Hindi Speech during Hindi Pakhwada organized by NIRDPR-Hyderabad in 2020
• Runner-up- Essay Writing Competition during Hindi Pakhwada organized by NIRDPR- Hyderabad in 2019
• Winner- Best Poster during ICMC-2018 organized by MICA-Ahmadabad in 2018
• Winner- Won Best Concept for ‘Internshala’ and ‘Life in Motion’ in Brand Potion Competition in 2011
• Best Visual Advertisement in Print Category by Afaqs Reporter in May 2012</t>
  </si>
  <si>
    <t>Canva,Corel,SPSS,Video Editing</t>
  </si>
  <si>
    <t>["https:\/\/journals.sagepub.com\/doi\/10.1177\/22786821231177113","https:\/\/www.researchgate.net\/publication\/390763864_Impact_of_Demographics_on_Interactive_Advertising_Effectiveness_A_Study_on_Consumer_Durable_Advertisements_in_India","https:\/\/www.researchgate.net\/publication\/361277085_A_Study_on_Advertising_Effectiveness_between_Traditional_Advertisements_and_Interactive_Advertisements_in_Central_India","https:\/\/www.researchgate.net\/publication\/361277240_A_Study_on_Factors_Affecting_Children_with_Reference_to_Confectionery_Products_Advertisements_in_India"]</t>
  </si>
  <si>
    <t>Video Marketing,Strategic Communication in Media Industry,Business Computing,Marketing Management</t>
  </si>
  <si>
    <t>Head of School- Media and Marketing, SUAS, Indore</t>
  </si>
  <si>
    <t>19-Feb-26 08:32 PM</t>
  </si>
  <si>
    <t>14Y 3M</t>
  </si>
  <si>
    <t>Symbiosis University of Applied Sciences, Indore</t>
  </si>
  <si>
    <t>Associate Professor and Head</t>
  </si>
  <si>
    <t>The Institute of Chartered Accountants of India, New Delhi</t>
  </si>
  <si>
    <t>Assistant Secretary</t>
  </si>
  <si>
    <t>2Y 5M</t>
  </si>
  <si>
    <t>National Institute of Pharmaceutical Education and Research (NIPER), Hyderabad</t>
  </si>
  <si>
    <t>Public Relation Officer</t>
  </si>
  <si>
    <t>National Institute of Rural Development and Panchayati Raj, Hyderabad</t>
  </si>
  <si>
    <t>Project Manager- Branding and Social Media</t>
  </si>
  <si>
    <t>Prestige Institute of Management and Research, Indore</t>
  </si>
  <si>
    <t>Uma  Shankar Yadav</t>
  </si>
  <si>
    <t>umashankaryadavst@gmail.com</t>
  </si>
  <si>
    <t>23-Oct-1989</t>
  </si>
  <si>
    <t>HINDI ENGLISH</t>
  </si>
  <si>
    <t>DUDHNATH YADAV</t>
  </si>
  <si>
    <t>58150935 TRIMURTI NAGAR SHANTI NAGAR SAROAJANI NAGAR  LUCKNOW</t>
  </si>
  <si>
    <t>SGDIC ALLAHABAD</t>
  </si>
  <si>
    <t>ALLAHABAD</t>
  </si>
  <si>
    <t>SCIENCES STREAM</t>
  </si>
  <si>
    <t>KVMIC</t>
  </si>
  <si>
    <t>BIOLOGY</t>
  </si>
  <si>
    <t>CCSU MEERUT</t>
  </si>
  <si>
    <t>GOVT PG COLLEGE NOIDA</t>
  </si>
  <si>
    <t>MICROBIOLOGY</t>
  </si>
  <si>
    <t>MOTILAL NEHRU NATIONAL INSTIUTE OF TECHNOLOGY ALLAHABAD (nit allahabasd</t>
  </si>
  <si>
    <t>MOTILAL NEHRU NATIONAL INSTIUTE OF TECHNOLOGY ALLAHABAD (nit Allahabad</t>
  </si>
  <si>
    <t>hrm</t>
  </si>
  <si>
    <t>msw</t>
  </si>
  <si>
    <t>UPRTOU</t>
  </si>
  <si>
    <t>UPRTOU ALLAHABAD</t>
  </si>
  <si>
    <t>ECPONOMICS</t>
  </si>
  <si>
    <t>HRM(ENTREPRENEURSHIP)</t>
  </si>
  <si>
    <t>NIT ALLAHABAD</t>
  </si>
  <si>
    <t>BUSINESS APPLICATION USING AI AND ML</t>
  </si>
  <si>
    <t>MS OFFICE, MS PROJECT,SPSS, SMART PLAS</t>
  </si>
  <si>
    <t>["SSCI and Scopus Indexed article as Principal Author) 1.\tYadav"," U. S."," Tripathi"," R."," Tripathi"," M. A."," Kumar"," A."," &amp; Mandal"," M. (2023). Evaluating factors affecting entrepreneurship: a case of Indian women in the handicraft industry. Humanities  and  Social  Sciences  Communications","  10(1)","  1-17 https:\/\/doi.org\/10.1057\/s41599-023-01882-w ( SSCI"," AHCI"," Scopus indexed( Nature Journal Group) publication\t(Q1 IF=3.3) 2.\tYadav"," U.S."," Tripathi"," R."," Tripathi"," M.A. et al. Digital and innovative entrepreneurship in the Indian handicraft sector after the COVID-19 pandemic: challenges and opportunities. J Innov Entrep 12"," 69 (2023). https:\/\/doi.org\/10.1186\/s13731-023- 00337-5 in Journal of Innovation and Entrepreneurship (Q1 Scopus) in Springer Nature (Q1 Cite score 4.5) 3.\t\tYadav"," U. S."," Tripathi"," R."," &amp; Tripathi"," M. A. Shastri R k (2024) Evaluation of factors affecting Performance of women artisans as an entrepreneur in the handicraft sector: A study of the impact of Socio-economic"," financial and digital technology factors and developmental Strategies about ODOP in Uttar Pradesh to boost economy in Journal of Knowledge Economy https:\/\/doi.org\/10.1186\/s13731-023-00337-W (SSCI"," ABDC"," SCOPUS Q1) Springer Nature publication) (Q1) 4.\tYadav"," U.S."," Ghosal"," I."," Pareek"," A. et al. Impact of entrepreneurial orientation and ESG on environmental Performance: moderating impact of digital transformation and technological innovation as a mediating construct using the Sobel test. J Innov Entrep 13"," 86 (2024). https:\/\/doi.org\/10.1186\/s13731-024-00443-y ( SCOPUS Q1"," Springer Nature publication) (Q1) 5.\t   ( SCOPUS Q1) Springer Nature publication)  (Q1)\t(Q1\tIF=7.2)   6.\tYadav"," U. S."," Sood"," K."," Tripathi"," R."," Grima"," S."," &amp; Yadav"," N. (2023). Entrepreneurship in India's handicraft industry"," with the support of digital technology and innovation during natural calamities"," International Journal of Sustainable Development and Planning   (Scopus Indexed Q2 during publication time) in IETA publication ( Q2 Cite score 1.92) 7.\tYadav"," U. S."," Tripathi"," R."," Tripathi"," M. A."," &amp; Kumar"," P. (2023). Strategies for Channelising Women Artisans as Entrepreneurs and Marketing of Handicraft Products: An Empirical Study. Indian Journal of Marketing"," 53(11)"," 58-75. Indian Journal of Marketing"," volume 53"," issue 11 2023(Scopus indexed"," Q3"," ABDC C rating) IF=1.8 8.\tYadav"," U. S."," Tripathi"," R."," &amp; Tripathi"," M. A. (2022). Digital Analysis of the Transformation of Institutions in the Knowledge and Innovation System of the Handmade\tCarpet\tIndustry.\tSAGE\tPublication https:\/\/journals.sagepub.com\/doi\/full\/10.1177\/09708464221096903 9.\tYadav"," N."," Yadav"," U. S."," Singh"," A. B."," &amp; Yadav"," G. (2022"," August). Antecedents and Consequences of Public Interest Litigations in Sustainable Environment Protection in India. In IOP Conference Series: Earth and Environmental Science (Vol. 1057"," No. 1"," p. 012004). IOP Publishing IOP proceeding (Scopus indexed Q2 ) as 2nd co-author. 10.\tYadav"," U. S."," Tripathi"," R."," &amp; Tripathi"," M. A. (2023). Adverse Impact of Lockdown During the COVID-19 Pandemic on MSME (Especially the Indian Handicraft Sector): A  Study on  Highlighted  Exit  Strategies and  Important Determinants. Vision"," 0(0). https:\/\/doi.org\/10.1177\/09722629231172570 Vision: Sage publication's business perspective (Scopus"," ABDC c listed"," WOS and UGC CARE LIST). IF=2.8 Q2 11.\tYadav"," U. S."," Yadav"," G. P."," &amp; Tripathi"," R. (2023). New sustainable ideas for materialistic solutions of the smart city in India: A review from Allahabad city. Materials Today: Proceedings. (Q2and Scopus) Material today"," published by Elsevier Cite score=3.2 12.\tYadav"," U. S."," Tripathi"," R."," &amp; Tripathi"," M. A. (2022). The adverse impact of lockdown during the COVID-19 pandemic on micro-small and medium enterprises (Indian handicraft sector): A study on highlighted exit strategies and important determinants. Future Business Journal"," 8(1)"," 1-10. (WOS and UGC CARE LIST) By Future business journal (Springer nature).\tIF=4.3 Q1 13.\tStrategies for the Development of Handicraft Sector (Small Industries) in India. SEDME (Small Enterprises Development"," Management &amp; Extension Journal)"," 47(3)"," 175\u2013193. https:\/\/doi.org\/10.1177\/0970846421103746. (UGC CARE-I) SAGE Journal. Ministry of MSME journal (Published in September 2021) 14.\tYadav"," U. S."," Tripathi"," R."," &amp; Raina"," R."," Ghosal"," I. (2024). Use and Effect of Fin-Tech Awareness in Women for Sustainable Development in Small Industry during COVID-19 Pandemic: An Observation and Relationship with the UTUAT Model. International Journal of Electronic Finance ( https:\/\/doi.org\/10.1186\/ids-43093-022-00179-0 Inderscience publication (Scopus Q2"," ABDC C"," UGC care II) 15.\tYadav"," U. S."," Tripathi"," R.","(2024) \"Impact of innovation"," entrepreneurial orientation and entrepreneurial leadership on supply chain resilience in handicraft industry: The moderating role of supply chain orientation\". Benchmarking: An International Journal (Q1 Scopus ABDC B listed"," ESCI IF =5.6 Emerald publ. 16.\tKumar"," A."," Yadav"," U.S."," Mandal"," M."," Yadav"," S.K. (2024). Impact of corporate innovation"," technological innovation and ESG on environmental Performance: Moderation test of entrepreneurial orientation and technological innovation as mediator using Sobel test. International Journal of Sustainable Development and Planning"," Vol. 19"," No. 7"," pp. 2635-2650. https:\/\/doi.org\/10.18280\/ijsdp.190720(Q3) scopus indexed 17.\tYadav"," U. S."," Tripathi"," R."," Yadav"," G. P."," &amp; Tripathi"," M. A. (2022). Proposal of a global handicraft index for sustainable development: a visionary approach for small industry and developing strategies for handicraft (rural industry). European Journal of Sustainable Development Research"," 6(2)"," 179-185.(SCOPUS) 18.\tYadav"," U. S."," &amp; Rena"," R. (2025). Impact of Entrepreneurial Leadership"," Talent Management"," Social Media"," Artificial Intelligence and Digital Technology on Business Performance in Handicraft Industry: An Analysis of Innovation as Moderating Construct. FIIB Business Review"," 23197145241305678. ABDC"," SCOPUS"," Q1 "," ESCI 2.5 IF 19.\tYadav"," U. S."," &amp; Rena"," R. (2025). Analyzing the Factors of Business Digitalization and Their Impact on the Entrepreneurial Growth of the Handmade Toy Industry the electronic journal of electronic system in developmening countries91(1)https:\/\/doi.org\/10.1002\/isd2.70013 20.\tYadav"," U. . S."," Vyas"," S."," Singh"," A."," Yadav"," A. K."," &amp; Ghosal"," I. (2025). Analyzing the effect of sustainable entrepreneurship on the family-based moonj craft and pattal (leaf plate) industry in the handicraft sector in India. Multidisciplinary Reviews"," 9(4)"," e2026148. https:\/\/doi.org\/10.31893\/multirev.2026148   (SCOPUS Q4)  21.\t Yadav"," U. . S."," Vyas"," S."," Singh"," A."," Yadav"," A. K."," &amp; Ghosal"," I. (2025). Impact of entrepreneurial orientation"," digital technology"," social media"," and adopting AI accounting tools on the quality of financial reporting among women entrepreneurs in the handicraft industry 5(1)10.1007\/s43621-025-01611-0 ESCI(Q1)"," SCOPUS Q1 AND ABS  22.\tYadav"," U. S."," Yadav"," A. K."," Ghosal"," I."," Yadav"," S. K."," &amp; Verma"," A. K. (2025). Impact of sustainable management"," and ESG performance on small and community performance in India in the current scenario. European Journal of Sustainable Development Research"," 9(4)"," em0335. https:\/\/doi.org\/10.29333\/ejosdr\/16897  23.\tYadav"," U. S."," Sood"," K."," Tripathi"," R."," Grima"," S."," &amp; Tripathi"," M. A. (2023). An analysis of the impact on India's sustainable development resulting from women in small enterprises' fin-tech and financial awareness during COVID-19 using the (UTAUT) model. In Digital transformation"," strategic resilience"," cyber security and risk management (pp. 71-85). Emerald Publishing Limited. (WEB of Science ESCI)"]</t>
  </si>
  <si>
    <t>BUSINESS APPLICATION USING AI AND ML, DESIGN THINKING AND CREATIVITY FOR INNOVATION</t>
  </si>
  <si>
    <t>GOOD (7 .6 OUT OF 10)</t>
  </si>
  <si>
    <t>ASSISTANT DEAN RESEARCH AND UNIVERSITY FOUNDING PHD COORDINATORS</t>
  </si>
  <si>
    <t>BEST RESEARCH PAPER AWARD AT INTERNATIONAL CONFERENCE</t>
  </si>
  <si>
    <t>FOR BOOK PUBLICATION</t>
  </si>
  <si>
    <t>19-Feb-26 08:33 PM</t>
  </si>
  <si>
    <t>CHANDIGARH UNIVERSITY UTTAR PRADESH</t>
  </si>
  <si>
    <t>ASSISTANT DEAN RESEARCH AND ASSISTANT PROFESSOR</t>
  </si>
  <si>
    <t>UNNAO</t>
  </si>
  <si>
    <t>Harshal Anil Salunkhe Anil Harshal Anil Salunkhe</t>
  </si>
  <si>
    <t>harshal.salunkhe@gmail.com</t>
  </si>
  <si>
    <t>28-Jul-1985</t>
  </si>
  <si>
    <t>Marathi Hindi English</t>
  </si>
  <si>
    <t>Anil Salunkhe</t>
  </si>
  <si>
    <t>A2/302 Sarathi Shilp Society Kothrud Pune</t>
  </si>
  <si>
    <t>LNS Jalgaon</t>
  </si>
  <si>
    <t>Nasik Board</t>
  </si>
  <si>
    <t>English Maths Science</t>
  </si>
  <si>
    <t xml:space="preserve">Nututan Maratha College </t>
  </si>
  <si>
    <t>Nasik</t>
  </si>
  <si>
    <t xml:space="preserve">North Maharashtra University Jalgaon </t>
  </si>
  <si>
    <t xml:space="preserve">Nutan Maratha College Jalgaon </t>
  </si>
  <si>
    <t xml:space="preserve">Chemistry </t>
  </si>
  <si>
    <t>B.SC</t>
  </si>
  <si>
    <t>IMR Jalgaon</t>
  </si>
  <si>
    <t>["https:\/\/sajhrm.co.za\/index.php\/sajhrm\/article\/view\/3003","https:\/\/link.springer.com\/chapter\/10.1007\/978-3-032-05373-2_17","https:\/\/link.springer.com\/chapter\/10.1007\/978-981-96-3375-3_4","https:\/\/sajhrm.co.za\/index.php\/sajhrm\/article\/view\/2723","https:\/\/link.springer.com\/chapter\/10.1007\/978-3-031-67890-5_48","https:\/\/www.taxnotes.com\/entities\/person\/salunkhe%2C-hashal?id=7twyd","https:\/\/ieeexplore.ieee.org\/abstract\/document\/10616776","https:\/\/ieeexplore.ieee.org\/abstract\/document\/10545275","https:\/\/ieeexplore.ieee.org\/abstract\/document\/10545147","https:\/\/ieeexplore.ieee.org\/abstract\/document\/10545045"]</t>
  </si>
  <si>
    <t xml:space="preserve">Investment Banking,Financial Management Market &amp; Institution </t>
  </si>
  <si>
    <t xml:space="preserve">IQAC Coordinator </t>
  </si>
  <si>
    <t>• I had a mentor, two master's students from Teesside university UK, in AY 2024-25 for internship.</t>
  </si>
  <si>
    <t>19-Feb-26 09:49 PM</t>
  </si>
  <si>
    <t>Christ University (Lavasa Campus)</t>
  </si>
  <si>
    <t>MIT WPU</t>
  </si>
  <si>
    <t>Rakesh Kumar Patra</t>
  </si>
  <si>
    <t>rkp306@gmail.com</t>
  </si>
  <si>
    <t>12-Jun-1992</t>
  </si>
  <si>
    <t>ODIA, HINDI</t>
  </si>
  <si>
    <t>NIRANJAN PATRA</t>
  </si>
  <si>
    <t xml:space="preserve">S/O-NIRANJAN PATRA
AT- MARKANDPUR 
PO-PUNANGA
DIST-JAGATSINGHPUR
ODISHA
PIN-754294
</t>
  </si>
  <si>
    <t>BRUNDABANA BIDYAPITHA MARKANDPUR</t>
  </si>
  <si>
    <t>BOARD OF SECONDARY EDUCATION ODISHA</t>
  </si>
  <si>
    <t>ODIA, ENGLISH, MATHEATICS, SCIENCE</t>
  </si>
  <si>
    <t>S.V.M. COLLEGE JAGATSINGHPUR</t>
  </si>
  <si>
    <t>COUNCIL OF HIGHER SECONDARY EDUCATION ODISHA</t>
  </si>
  <si>
    <t>SCIENCE</t>
  </si>
  <si>
    <t>BIJU PATNAIK UNIVERSITY OF TECHNOLOGY ROURKELA</t>
  </si>
  <si>
    <t>COLLEGE OF ENGINEERING BHUBANESWAR</t>
  </si>
  <si>
    <t>VEER SURENDRA SAI UNIVERSITY OF TECHNOLOGY BURLA</t>
  </si>
  <si>
    <t>INDIAN INSTITUTE OF TECHNOLOGY ROORKEE</t>
  </si>
  <si>
    <t>AUTOCAD, STAADPRO, MS OFFICE</t>
  </si>
  <si>
    <t>["https:\/\/ascelibrary.org\/doi\/abs\/10.1061\/JSDCCC.SCENG-1963","https:\/\/www.sciencedirect.com\/science\/article\/abs\/pii\/S2352012425005399","https:\/\/onlinelibrary.wiley.com\/doi\/abs\/10.1002\/suco.202400232","https:\/\/journals.sagepub.com\/doi\/abs\/10.1177\/13694332231205057","https:\/\/onlinelibrary.wiley.com\/doi\/abs\/10.1002\/suco.202100047","https:\/\/www.sciencedirect.com\/science\/article\/abs\/pii\/S0950061818307803","https:\/\/www.sciencedirect.com\/science\/article\/abs\/pii\/S0959652617315688","https:\/\/www.tandfonline.com\/doi\/abs\/10.1080\/24705314.2025.2541455","https:\/\/link.springer.com\/article\/10.1007\/s41062-024-01416-6","https:\/\/www.tandfonline.com\/doi\/abs\/10.1080\/14488353.2021.1899601"]</t>
  </si>
  <si>
    <t>DESIGN OF CONCRETE STRUCTURES</t>
  </si>
  <si>
    <t>INCHARGE OF COMPUTATIONAL LABORATORY</t>
  </si>
  <si>
    <t>• "Swachhta Saarthi Fellowship (SSF) 2021" of the Waste to Wealth Mission, spearheaded by The Office of the Principal Scientific Adviser to the Government of India, housed at Invest India</t>
  </si>
  <si>
    <t>19-Feb-26 09:52 PM</t>
  </si>
  <si>
    <t>C.V. RAMAN GLOBAL UNIVERSITY</t>
  </si>
  <si>
    <t>BHUBANESWAR</t>
  </si>
  <si>
    <t>NATIONAL INSTITUTE OF SCIENCE AND TECHNOLOGY</t>
  </si>
  <si>
    <t>BERHAMPUR, ODISHA</t>
  </si>
  <si>
    <t>ODISHA UNIVERSITY OF TECHNOLOGY AND RESEARCH</t>
  </si>
  <si>
    <t>GUEST FACULTY</t>
  </si>
  <si>
    <t>Abhijeet Chandrakant Chavan</t>
  </si>
  <si>
    <t>absimportant86@gmail.com</t>
  </si>
  <si>
    <t>20-Mar-1986</t>
  </si>
  <si>
    <t>Chandrakant</t>
  </si>
  <si>
    <t>B-304, Aspiria Society, Opp. Shell Petrol Pump, Hinjewadi, Pune, Maharashtra - 411057</t>
  </si>
  <si>
    <t>Bharati Vidyapeeth, Solapur</t>
  </si>
  <si>
    <t>Solapur, Maharashtra</t>
  </si>
  <si>
    <t>Sangameshwar College, Solapur</t>
  </si>
  <si>
    <t>Kolhapur University, Kolhapur</t>
  </si>
  <si>
    <t>Pharmacy</t>
  </si>
  <si>
    <t>B. Pharmacy</t>
  </si>
  <si>
    <t>University of Pune</t>
  </si>
  <si>
    <t>• UGC NET in Management
• Certified trainer of Marketplace Business Simulation</t>
  </si>
  <si>
    <t>• Key Achievements
• Ph.D. in Marketing Management from Symbiosis International (Deemed University) with research focused on Relationship Marketing, Customer Loyalty, and Service Excellence.
• 16+ years of teaching experience at undergraduate and postgraduate levels in Marketing, Strategic Management, Digital Marketing, Innovation Management, and Research Methodology.
• Academic Leadership Experience as In-charge Principal and former Chairperson, Board of Studies (Healthcare &amp; Hospital Management), leading curriculum reforms and academic governance.
• International Academic Exposure Leadership – Successfully led and coordinated three international study tours:
• Nanyang Technological University (NTU), Singapore
• Singapore Management University (SMU)
• Dubai Expo 2023
• Research Publications in Scopus-indexed and ABDC-ranked journals in the domains of relationship marketing, digital transformation, sustainability practices, and consumer behavior.
• Curriculum Development &amp; Outcome-Based Education (OBE) implementation aligned with accreditation standards and industry expectations.
• Industry Integration Initiatives – Organized guest lectures, live projects, internships, and experiential learning modules to enhance employability and industry readiness.
• Interdisciplinary Academic Background in Pharmacy, Marketing, and Management, enabling application of marketing principles across healthcare, services, and infrastructure-related sectors.
• Active Contribution to Accreditation &amp; Institutional Development, including policy formulation, faculty mentoring, and academic quality enhancement processes.</t>
  </si>
  <si>
    <t>MS Office, Business Simulation</t>
  </si>
  <si>
    <t>2 / 5</t>
  </si>
  <si>
    <t xml:space="preserve">Incharge Principal, Lead Facilitator </t>
  </si>
  <si>
    <t>• Academia Jewel Award – Indira Group of Institutes (2013)
• The Academia Jewel Award was conferred upon me in recognition of my exceptional contribution to teaching excellence, student engagement, and academic innovation. This award acknowledged my commitment to learner-centered pedagogy, integration of case-based and experiential learning methods, and consistent efforts in mentoring students beyond the classroom. It also reflected my active involvement in curriculum enrichment, academic coordination, and contribution to institutional development during my tenure at the Indira Group of Institutes.
• Event Manager of the Year Award (2022)
• I was honoured with the Event Manager of the Year Award for successfully conceptualizing, organizing, and executing large-scale academic and industry-oriented events. This recognition highlights my leadership, planning, coordination, and stakeholder management skills. The award reflects my ability to bring together academia and industry through conferences, seminars, workshops, and student engagement initiatives, ensuring impactful learning experiences and strong institutional visibility. It also demonstrates my strength in team management, strategic execution, and outcome-driven event leadership.</t>
  </si>
  <si>
    <t>• As part of my engagement in international academic exposure initiatives, I contributed significantly to ensuring meaningful learning outcomes from global study programs conducted at Nanyang Technological University (NTU), Singapore; Singapore Management University (SMU); and Dubai Expo 2023.
• My primary role involved student selection, mentoring, and structured pre-departure orientation, where I guided students in understanding the academic objectives, cultural context, and expected professional conduct during international engagements. I ensured that participants were academically prepared and aligned with the learning goals of the program.
• I actively worked on the integration of experiential learning into the curriculum, aligning the international exposure with course objectives in Marketing, Strategic Management, and International Business. By connecting global observations to theoretical frameworks, I facilitated structured learning beyond mere visits.
• Following the completion of each tour, I conducted post-tour academic evaluations and reflective learning assessments, encouraging students to critically analyze their experiences through presentations, reports, and discussions. This approach ensured that the international exposure translated into measurable academic and professional development outcomes.
• Through these initiatives, I contributed to the promotion of a global mindset and cross-cultural competence, helping students develop broader business perspectives, adaptability, and international awareness essential for today’s dynamic business environment.</t>
  </si>
  <si>
    <t>19-Feb-26 10:16 PM</t>
  </si>
  <si>
    <t>G S Patil College of Management and Business Studies</t>
  </si>
  <si>
    <t>Dr Vishwanath Karad's World Peace University</t>
  </si>
  <si>
    <t>3Y 11M</t>
  </si>
  <si>
    <t>Jyothi Venkatakrishna  Yedulla</t>
  </si>
  <si>
    <t>jyothi.v.yedulla@gmail.com</t>
  </si>
  <si>
    <t>28-Aug-1992</t>
  </si>
  <si>
    <t>English, Hindi,Marathi,Telugu,Kannada,Konkani</t>
  </si>
  <si>
    <t>Kanada</t>
  </si>
  <si>
    <t>184, Venkatadri Nilaya, near Mahilarlingeshwar temple, Renukanagar, Bhairidevarakoppa, Hubballi</t>
  </si>
  <si>
    <t>Govt. Multipurpose High school, Borda, Margao -Goa</t>
  </si>
  <si>
    <t>Goa</t>
  </si>
  <si>
    <t>Damodar Higher secondary school of science, Margao, Goa</t>
  </si>
  <si>
    <t>Physics, Mathematics</t>
  </si>
  <si>
    <t>KLS VDRIT, Haliyal, Karnataka, affiliated to VTU</t>
  </si>
  <si>
    <t>Haliyal- Karnataka</t>
  </si>
  <si>
    <t>KLS Gogte Institute of Technology, Belgaum, Karnataka</t>
  </si>
  <si>
    <t>Belgaum</t>
  </si>
  <si>
    <t>Post Doctoral Research Associate, Indian Institute of science, Bangalore</t>
  </si>
  <si>
    <t>Dynamic Analysis of Masonary Dam</t>
  </si>
  <si>
    <t>Earthquake Engineering</t>
  </si>
  <si>
    <t>Indian Institute of Technology, Madras</t>
  </si>
  <si>
    <t>• Introduction to Basic Vibrations, April 10, 2020, Grade Achieved: 100%
• I</t>
  </si>
  <si>
    <t>• 1) I received the Post-Doctoral Fellowship (PDEF) from Indian Institute of Technology Madras in recognition of completing my Ph.D. within four and a half years. This distinction is awarded to meritorious scholars for timely completion and consistent research performance, reflecting my commitment to academic excellence and disciplined research planning.2) Secured Second Rank in Goa State among Government Schools in Board Examinations.3) State Kabaddi Champion – Under-14 &amp; Under-17 categories.4) Presented several papers at national and international conferences. During B.Tech, presented research papers at national technical fests and secured 1st and 2nd prizes.5) Presented papers at national and international conferences; won 1st and 2nd prizes at national technical fests during B.Tech.</t>
  </si>
  <si>
    <t>STAAD Pro,ABAQUS,MATLAB, SAP,ETABS, SPECFEM3D, AI-ML,AUTOCAD</t>
  </si>
  <si>
    <t>5Q1, 3Q2 = total 8</t>
  </si>
  <si>
    <t>["https:\/\/link.springer.com\/article\/10.1007\/s12040-025-02699-8","https:\/\/link.springer.com\/article\/10.1007\/s10950-025-10338-4","https:\/\/www.tandfonline.com\/doi\/abs\/10.1080\/13632469.2025.2528913","https:\/\/iopscience.iop.org\/article\/10.1088\/3049-4753\/adcfa5\/meta","https:\/\/link.springer.com\/article\/10.1007\/s11069-025-07472-0","https:\/\/ascelibrary.org\/doi\/abs\/10.1061\/NHREFO.NHENG-2300","https:\/\/www.sciencedirect.com\/science\/article\/abs\/pii\/S0045794924003559","https:\/\/www.sciencedirect.com\/science\/article\/abs\/pii\/S0267726124004755"]</t>
  </si>
  <si>
    <t>Structural Analysis, Engineering Mechanics, Design of Reinforced Concrete Structure ,Design of Steel Strucrure</t>
  </si>
  <si>
    <t>• Yedulla, J., Raghukanth, S.T.G. (2024). Effect of reservoir on the ground motion. 17th World Conference on Earthquake Engineering (WCEE 2024), International, Milan, Italy.
• Sriwastav, R.K., Yedulla, J., Raghukanth, S.T.G. (2024). A generalized non-parametric model for ground motion duration. Structural Engineering Convention (SEC 2024), International, NIT Trichy, India.</t>
  </si>
  <si>
    <t>19-Feb-26 10:18 PM</t>
  </si>
  <si>
    <t>Indian Institute of Science, Bangalore</t>
  </si>
  <si>
    <t>Post Doctoral Researcher</t>
  </si>
  <si>
    <t>Arnab Chakraborty</t>
  </si>
  <si>
    <t>ch.arnab@yahoo.com</t>
  </si>
  <si>
    <t>30-Dec-1985</t>
  </si>
  <si>
    <t>Dr Rabindranath Chakraborty</t>
  </si>
  <si>
    <t>C/O Dr R N chakraborty
9 Khosbagan
Burdwan 713101 West Bengal</t>
  </si>
  <si>
    <t>St. Xaviers' School</t>
  </si>
  <si>
    <t>ICSE New Delhi</t>
  </si>
  <si>
    <t>ISC New Delhi</t>
  </si>
  <si>
    <t>West Bengal University of Technology (Now MAKAUT)</t>
  </si>
  <si>
    <t>Academy of Technology Adisptagram</t>
  </si>
  <si>
    <t>Instrumentation and Control Engineering</t>
  </si>
  <si>
    <t>B-Tech</t>
  </si>
  <si>
    <t>Instrumentation and Control</t>
  </si>
  <si>
    <t>University of Petroleum and Energy Studies</t>
  </si>
  <si>
    <t>Oil and Gas</t>
  </si>
  <si>
    <t>NATIONAL ELIGIBILITY TEST (NET)</t>
  </si>
  <si>
    <t>UGC New Delhi</t>
  </si>
  <si>
    <t>Operations</t>
  </si>
  <si>
    <t>Indian Institute of Technology Kharagpur (IIT Kharagpur)</t>
  </si>
  <si>
    <t>• ·        Received ICSSR International Travel Grant for Attending the 85th Annual Meeting of the Academy of Management -2025
• ·        Second Prize – Doctoral Dissertation Competition – 15th International Conference on Industrial Engineering and Operations Management (IEOM 2025), Singapore, Awarded for Ph.D. Thesis: A Strategic Framework for Transitioning from Industry 4.0 to Industry 5.0 in AI Adoption within the Air Cargo Industry
• ·        Best Paper Award Nomination – IEEE International Conference on Industrial Engineering and Engineering Management (IEEM 2024), Bangkok, Thailand, Paper: Navigating Barriers: AI Adoption in Air Cargo Industry
• ·        UGC-NET Qualified – National Eligibility Test (Management), University Grants Commission (UGC), India</t>
  </si>
  <si>
    <t>["10.46254\/AP06.20250052","10.46254\/AP06.20250052","10.5465\/AMPROC.2025.13014abstract","https:\/\/doi.org\/10.46254\/AN15.20250463","https:\/\/doi.org\/10.1109\/IEEM62345.2024.10857093"]</t>
  </si>
  <si>
    <t>• Received ICSSR International Travel Grant for Attending the 85th Annual Meeting of the Academy of Management -2025
• Project Title: Sustainable Development of Electric Vehicle Battery Infrastructure in India: Challenges, Circular Economy Integration, and Policy Measures. Funding Agency: Indian Council of Social Science Research (ICSSR)</t>
  </si>
  <si>
    <t>Operations Management I &amp; II,Business Statistics</t>
  </si>
  <si>
    <t>• 75 out of 5</t>
  </si>
  <si>
    <t xml:space="preserve">Chairman , MDP &amp; Consultancy Division ; Coordinator of Gati Center of Excellence in Logistics and Supply Chain Management ; </t>
  </si>
  <si>
    <t>19-Feb-26 10:31 PM</t>
  </si>
  <si>
    <t>International School of Business &amp; Media Pune</t>
  </si>
  <si>
    <t>NCMT Kolkata</t>
  </si>
  <si>
    <t>Asian School of Business Management Bhubaneswar</t>
  </si>
  <si>
    <t>Bhubaneswar</t>
  </si>
  <si>
    <t>Sep 2015</t>
  </si>
  <si>
    <t>Armstrong International Pvt Ltd</t>
  </si>
  <si>
    <t>Engineer Solution Sales</t>
  </si>
  <si>
    <t>Oct 2014</t>
  </si>
  <si>
    <t>Prashant Pramod Joshi</t>
  </si>
  <si>
    <t>prashantjoshi1696@gmail.com</t>
  </si>
  <si>
    <t>18-Mar-1999</t>
  </si>
  <si>
    <t>Marathi, Hindi,English</t>
  </si>
  <si>
    <t>Pramod Aburao Joshi</t>
  </si>
  <si>
    <t>At. Navi Abadi Hanuman Tekdi Hadgaon Tq. Hadgaon Dist. Nanded,  State -  Maharashtra Pin code - 431712</t>
  </si>
  <si>
    <t>Rani Laxmibai Highschool, Niwgha Bazar Tq. Hadgaon Dist.Nanded (Maharashtra) Pin Code - 431743</t>
  </si>
  <si>
    <t>Maharashtra State Board of Secondary and Higher Secondary Education Pune (Maharashtra)</t>
  </si>
  <si>
    <t>Marathi,Hindi,English,Social Science,Science &amp; Technology,Mathematics</t>
  </si>
  <si>
    <t>Diploma in Engineering</t>
  </si>
  <si>
    <t>Government Polytechnic Jintur Dist. Parbharni (Maharashtra)</t>
  </si>
  <si>
    <t>Dr. Babasaheb Ambedkar Marathwada University, Chhatrapati Samabhajinagar (Maharashtra)</t>
  </si>
  <si>
    <t>International Centre of Excellence in Engineering &amp; Management, Chhatrapati Sambhajinagar (Maharashtra)</t>
  </si>
  <si>
    <t>COEP Technological University,  Pune (Maharashtra)</t>
  </si>
  <si>
    <t>• Maharashtra State Certificate in Information Technology (MS-CIT) - July 2017
• Advanced Excel - November 2025
• NPTEL  - 1. Sustainable Transportation Systems (July-Oct 2024) 2. Air Pollution &amp; Control ( Jan - Apr 2025)</t>
  </si>
  <si>
    <t>• PG Representative ( Student Council ) - COEP Technological University Pune 2024-25</t>
  </si>
  <si>
    <t>Avc</t>
  </si>
  <si>
    <t>["https:\/\/link.springer.com\/chapter\/10.1007\/978-981-95-2266-8_43"]</t>
  </si>
  <si>
    <t>PG Representative - Student Council - COEP Technological University Pune ( 2024-25)</t>
  </si>
  <si>
    <t>19-Feb-26 11:01 PM</t>
  </si>
  <si>
    <t>2Y 2M</t>
  </si>
  <si>
    <t>Shapoorji Pallonji &amp; Company Private Limited</t>
  </si>
  <si>
    <t>Post Graduate Management Trainee</t>
  </si>
  <si>
    <t>Prompt Personnel Pvt Ltd (Mahindra Logistics Limited)</t>
  </si>
  <si>
    <t>Supervisor</t>
  </si>
  <si>
    <t>Oct 2020</t>
  </si>
  <si>
    <t>Mansource HR Solutions  (Mahindra Logistics Limited)</t>
  </si>
  <si>
    <t>Neha Saxena</t>
  </si>
  <si>
    <t>neha.saxenain@gmail.com</t>
  </si>
  <si>
    <t>08-Jul-1982</t>
  </si>
  <si>
    <t>Mayank Saxena</t>
  </si>
  <si>
    <t>D-806, ROHAN TARANG SOCIETY, NEAR HINJEWADI FLYOVER
Behind Indian Oil Petrol Pump, Wakad</t>
  </si>
  <si>
    <t>St. Mary's Sen. Sec. School</t>
  </si>
  <si>
    <t>CBSE Moradabad/ Uttar Pradesh</t>
  </si>
  <si>
    <t>Maths, Science, English,Hindi,Social Studies</t>
  </si>
  <si>
    <t>KCM School</t>
  </si>
  <si>
    <t>Maths,Physics,Chemistry ,Computers,English</t>
  </si>
  <si>
    <t>CCSU Meerut</t>
  </si>
  <si>
    <t>ITS Ghaziabad/ Uttar Pradesh</t>
  </si>
  <si>
    <t>DAVV Indore</t>
  </si>
  <si>
    <t>IIPS Indore/ Madhya Pradesh</t>
  </si>
  <si>
    <t>Advertising,Public Relations</t>
  </si>
  <si>
    <t>Masters in Advertising and Public Relations Management</t>
  </si>
  <si>
    <t>Advertising and PR</t>
  </si>
  <si>
    <t>Neville Wadia SPPU</t>
  </si>
  <si>
    <t>C, Q3</t>
  </si>
  <si>
    <t>["https:\/\/orcid.org\/0009-0003-6078-779X","https:\/\/www.emerald.com\/idd\/article-abstract\/54\/1\/35\/1250140\/Metaverse-marketing-a-review-and-future-research?redirectedFrom=fulltext","https:\/\/indjst.org\/articles\/a-study-on-impact-of-brand-equity-on-purchase-intention-o-f-educational-toys-in-india","https:\/\/www.granthaalayahpublication.org\/Arts-Journal\/ShodhKosh\/article\/view\/4847","https:\/\/ojs.unito.it\/index.php\/visions\/article\/view\/8158","https:\/\/ignited.in\/index.php\/jasrae\/article\/view\/13518"]</t>
  </si>
  <si>
    <t xml:space="preserve">Business </t>
  </si>
  <si>
    <t>• Feedback has been good</t>
  </si>
  <si>
    <t>Team Lead - Infosys BPO</t>
  </si>
  <si>
    <t>19-Feb-26 11:11 PM</t>
  </si>
  <si>
    <t>DPGU (part of Dr. D. Y. Patil Unitech Society)</t>
  </si>
  <si>
    <t>19-Feb-26 11:12 PM</t>
  </si>
  <si>
    <t>NUP-vacancy-019</t>
  </si>
  <si>
    <t>Rahul Navnath  Sanap</t>
  </si>
  <si>
    <t>rahulsanap7777@gmail.com</t>
  </si>
  <si>
    <t>14-Jul-1996</t>
  </si>
  <si>
    <t xml:space="preserve">Navnath </t>
  </si>
  <si>
    <t>SANKALP Vastu, B-Wing, Flat No - 402 Near Bansilal Mills, Charohli Phata Pune</t>
  </si>
  <si>
    <t>B.R. Gholap School</t>
  </si>
  <si>
    <t xml:space="preserve">Science,Maths,Physics ,Biology </t>
  </si>
  <si>
    <t xml:space="preserve">N.M.V Jr. College, Pimpri </t>
  </si>
  <si>
    <t xml:space="preserve">Maharashtra </t>
  </si>
  <si>
    <t>Maths,Physics ,Chemistry</t>
  </si>
  <si>
    <t>Savitribai Phule Pune University (SPPU)</t>
  </si>
  <si>
    <t>Pimpri Chinchwad College of Engineering (PCCoE)</t>
  </si>
  <si>
    <t>Constriction Managemnet</t>
  </si>
  <si>
    <t>• BIM Management</t>
  </si>
  <si>
    <t>• Deliverd training at Various Colleges and companies on BIM &amp; Digital Construction</t>
  </si>
  <si>
    <t>AutoCAD, MS Office, MS Project, Primavera,Revit</t>
  </si>
  <si>
    <t>Lead BIM Team</t>
  </si>
  <si>
    <t>• Collaboration with Multiple companies on BIM &amp; Training</t>
  </si>
  <si>
    <t>19-Feb-26 11:18 PM</t>
  </si>
  <si>
    <t>7Y 2M</t>
  </si>
  <si>
    <t xml:space="preserve">Navi-Mumbai International Airport </t>
  </si>
  <si>
    <t>Digital Transformation - BIM &amp; Digital Twin</t>
  </si>
  <si>
    <t>Navi-Mumbai</t>
  </si>
  <si>
    <t xml:space="preserve">Mercedes-Benz R&amp;D India </t>
  </si>
  <si>
    <t>BIM Consultant</t>
  </si>
  <si>
    <t>Apr 2025</t>
  </si>
  <si>
    <t xml:space="preserve">Johnson Controls India </t>
  </si>
  <si>
    <t>BIM Engineer</t>
  </si>
  <si>
    <t xml:space="preserve">MicroGenesis CADSoft Pvt Ltd </t>
  </si>
  <si>
    <t>Application Engineer</t>
  </si>
  <si>
    <t>Nov 2018</t>
  </si>
  <si>
    <t>19-Feb-26 11:25 PM</t>
  </si>
  <si>
    <t>Kiran Natha Dadas</t>
  </si>
  <si>
    <t>Kiranresearch18@gmail.com</t>
  </si>
  <si>
    <t>18-Aug-1995</t>
  </si>
  <si>
    <t xml:space="preserve">English, Hindi </t>
  </si>
  <si>
    <t>Natha Bhanudas Dadas</t>
  </si>
  <si>
    <t>Mhada 301, My Home Society, Near Krishna Veg Hotel, Kiwale, 412101</t>
  </si>
  <si>
    <t>Shri Palaseshwar Vidyalay Chavanwadi Palasmandal, Malshiras</t>
  </si>
  <si>
    <t xml:space="preserve">Maharashtra State Board, Pune </t>
  </si>
  <si>
    <t>Science and Technology, English, Marathi,Mathematics</t>
  </si>
  <si>
    <t>B R Gholap College, Sangvi</t>
  </si>
  <si>
    <t>Mathematics and Statistics, English,Physics, Chemistry, Biology,Information Technology</t>
  </si>
  <si>
    <t>PADMABHOOSHAN VASANTDADA PATIL INSTITUTE OF TECHNOLOGY (PVPIT), Pune</t>
  </si>
  <si>
    <t>Strength of Material, Theory of Machine, Fluid Mechanics,Mechanics</t>
  </si>
  <si>
    <t>B.E. in Mechanical Engineering</t>
  </si>
  <si>
    <t>Sinhgad College of Engineering, Vadgaon</t>
  </si>
  <si>
    <t>Research Methodology,Material Science and Mechanical Behaviour of Materials, Design of Material Handling Equipments</t>
  </si>
  <si>
    <t>Master in Mechanical Design Engineering</t>
  </si>
  <si>
    <t>Dr. D. Y. Patil Institute of Management Studies, Pune</t>
  </si>
  <si>
    <t>Business Research Methods,Operations and Supply Chain Management,Marketing Research,Decision Science,Logistics Management, Project Management,Supply Chain Strategy</t>
  </si>
  <si>
    <t>Autocad, Catia, Tableu</t>
  </si>
  <si>
    <t>["https:\/\/www.ijert.org\/research\/performance-analysis-of-heavy-duty-spfi-cng-engine-manifold-system-IJERTV8IS060637.pdf","https:\/\/www.irjet.net\/archives\/V6\/i7\/IRJET-V6I7496.pdf","https:\/\/www.taylorfrancis.com\/chapters\/edit\/10.4324\/9781003616306-47\/exploration-customers-satisfaction-towards-water-management-equipment-reference-pune-city-kiran-dadas-nitin-zaware-lalit-prasad-kuldip-charak?context=ubx&amp;refId=49d54d06-54e4-4d6b-a279-ffafd01f6902","https:\/\/www.srjis.com\/downloadPdf\/31_%20A%20STUDY%20ON%20CONSUMER%20BUYING%20BEHAVIOUR%20TOWARDS%20PASSENGER%20CARS.pdf\/8277\/230","https:\/\/d1wqtxts1xzle7.cloudfront.net\/123698263\/An_analysis_of_the_determinants_impacting_the_agritourism_decisions_of_small_scale_farms-libre.pdf?1752140596=&amp;response-content-disposition=inline%3B+filename%3DAn_analysis_of_the_determinants_impactin.pdf&amp;Expires=1771522919&amp;Signature=Y8FwBGMJEubxBqtz~mjXgi8dtCpIDlqfrlZVir1rakbxIPls3Pn9BfORoAgUZjkcvXGXepEt06vrM0yvTB3IwZzXeG8kI-GVw-3vJWV-ilc8Ks25mOYf1rrvffIG-IoNhhST-PvbxAwfzvqPvMd2A7HhCPUIuxwZ0ifKz4Ifgm6N~aAW7n0louctMbmxanLVqTwP4k2UW6ejs90NNae680o8uJURYRzIEDXsq-OV7~25sBCiIkSywhQIe1~fxJpsXrt-vLAH00ynzlpyx1svPCi5D8MI5lNpBbpHhSO5eKQnI4lTKhcGszm7mqNtjgpmUrtooMcU6oWC4kp8KiCpZA__&amp;Key-Pair-Id=APKAJLOHF5GGSLRBV4ZA"]</t>
  </si>
  <si>
    <t>Inventory Management, Operations Management, Basics of Material Management, Theory of Constraints,Supply Chain Practices</t>
  </si>
  <si>
    <t>• Over the last six semesters, the course feedback reflects consistent student satisfaction regarding teaching effectiveness, course content delivery, engagement, and academic support. The overall average score demonstrates sustained academic quality and continuous improvement efforts.</t>
  </si>
  <si>
    <t>MDP on Tableau</t>
  </si>
  <si>
    <t>Management Development Program on Tableau</t>
  </si>
  <si>
    <t>Professional Training</t>
  </si>
  <si>
    <t>• A collaborative research project is currently being undertaken jointly by CSBSJU (College of Saint Benedict &amp; Saint John’s University, USA) and Symbiosis Skills and Professional University, India.
• The project focuses on interdisciplinary research collaboration, academic exchange, and joint publication initiatives aimed at enhancing global academic engagement and research output. The collaboration promotes cross-cultural research exposure, knowledge sharing, and skill development among students and faculty members of both institutions.
• I am currently serving as a Faculty Coordinator and Research Guide for this joint research initiative. My responsibilities include:
• Coordinating communication between both institutions
• Supervising student research work and guiding methodology
• Monitoring research progress and timelines
• Ensuring academic quality and ethical compliance
• Assisting in publication and presentation of research outcomes</t>
  </si>
  <si>
    <t>19-Feb-26 11:26 PM</t>
  </si>
  <si>
    <t>Symbiosis Skills and Professional University, Pune</t>
  </si>
  <si>
    <t>Pune Vidyarthi Grihas College of Engineering and Technology, Pune</t>
  </si>
  <si>
    <t>May 2021</t>
  </si>
  <si>
    <t>Raj Petro Specialties Pvt Ltd</t>
  </si>
  <si>
    <t>Business Development Executive</t>
  </si>
  <si>
    <t>International School of Management and Research, Pune</t>
  </si>
  <si>
    <t>Dr. D. Y. Patil Institute of Management Studies</t>
  </si>
  <si>
    <t>Mohammed Sadaf Ahmed</t>
  </si>
  <si>
    <t>sadaf.ahmed007@gmail.com</t>
  </si>
  <si>
    <t>11-Mar-1984</t>
  </si>
  <si>
    <t>RAIS AHMAD</t>
  </si>
  <si>
    <t>k-1/1337
ASHIANA COLONY
LUCKNOW-226012</t>
  </si>
  <si>
    <t>Maharishi Vidya Mandir</t>
  </si>
  <si>
    <t>CBSE DELHI</t>
  </si>
  <si>
    <t>Science English Maths Social Science Hindi</t>
  </si>
  <si>
    <t>Aligarh Muslim University Aligarh Uttar Pradesh</t>
  </si>
  <si>
    <t>Physics Chemistry Maths English</t>
  </si>
  <si>
    <t xml:space="preserve">CHAUDHARY CHARAN SINGH UNIVERSITY </t>
  </si>
  <si>
    <t>SIR CHOTU RAM INSTITUTE OF ENGINEERING &amp; TECHNOLOGY</t>
  </si>
  <si>
    <t>ELECTRONICS &amp; COMMUNICATION ENGINEERING</t>
  </si>
  <si>
    <t>INTERNATIONAL INSTITUTE OF INFORMATION TECHNOLOGY</t>
  </si>
  <si>
    <t>I2IT PUNE MAHARASHTRA</t>
  </si>
  <si>
    <t>Business Management</t>
  </si>
  <si>
    <t>Advanced Post Graduate Program I</t>
  </si>
  <si>
    <t>Analysis of Consumers' Adoption Intention towards UPI in Uttar Pradesh</t>
  </si>
  <si>
    <t>Babu Banarasi Das University Lucknow</t>
  </si>
  <si>
    <t>• Attended various Conferences , FDPs'</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</si>
  <si>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Won the title of "Overall Best Paper" Presented in the conference</t>
  </si>
  <si>
    <t>MS Office, C,C++,Python,SPSS</t>
  </si>
  <si>
    <t>["https:\/\/doi.org\/10.52783\/eel.v15i3.3667 DOI: 10.37591\/IJMCT https:\/\/doi.org\/10.52783\/eel.v14i4.2320 https:\/\/doi.org\/10.52783\/eel.v14i4.2321 DOI:DOI:18.A003.aarf.J14I01.009033 DOI:DOI:18.A003.aarf.J14I01.009371 https:\/\/www.ijarpr.com\/current_issue.php"]</t>
  </si>
  <si>
    <t>MBA BBA BBA-Business Analytics BBA-Logistics &amp; Supply chain Management</t>
  </si>
  <si>
    <t>• High Student satisfaction
• CO PO Attainment</t>
  </si>
  <si>
    <t>Overall coordinator for Internal Assessment</t>
  </si>
  <si>
    <t>one week National FDP on "Reimagining Social Science Education through Indian Knowledge Systems</t>
  </si>
  <si>
    <t xml:space="preserve"> participated in the  Workshop on  “MOOCSs: The Need of the Hour in Higher Education (NEP-Series II)” organized by BBD University, Lucknow  on 19th March 2025   in association with IQAC of the University</t>
  </si>
  <si>
    <t>participated in Faculty Development Programme from 26-05-2025 to 30-05-2025 on LaTeX organized by Babu Banarasi Das University with course material provided by EduPyramids, SINE, IIT Bombay. training is offered by EduPyramids, SINE, IIT Bombay. A comprehe</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</si>
  <si>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The presented paper is acknowledged as the Overall Best Paper presented.</t>
  </si>
  <si>
    <t>19-Feb-26 11:37 PM</t>
  </si>
  <si>
    <t>Babu Banarasi Das University</t>
  </si>
  <si>
    <t>Lucknow</t>
  </si>
  <si>
    <t>ICCMRT</t>
  </si>
  <si>
    <t>AMS</t>
  </si>
  <si>
    <t>Data Executive</t>
  </si>
  <si>
    <t>Esfera &amp; Aster</t>
  </si>
  <si>
    <t>Consultant</t>
  </si>
  <si>
    <t>Oct 2015</t>
  </si>
  <si>
    <t>Ericsson India Pvt Ltd</t>
  </si>
  <si>
    <t>Engineer NOC</t>
  </si>
  <si>
    <t>Sachin Venkatrao  Hadole</t>
  </si>
  <si>
    <t>sachin.hadole@gmail.com</t>
  </si>
  <si>
    <t>12-May-1982</t>
  </si>
  <si>
    <t xml:space="preserve">Venkatrao </t>
  </si>
  <si>
    <t>FLAT NO.410, SWAMI RESESIDENENCY,
NEAR VISION ENGLISH MEDIUM SCHOOL, NARHE, PUNE-411041</t>
  </si>
  <si>
    <t>Kusumtai High School, Nanded</t>
  </si>
  <si>
    <t>Math,Science,Social Science</t>
  </si>
  <si>
    <t>Indira Gandhi Jr. College, Cidco, Nanded</t>
  </si>
  <si>
    <t>History,English</t>
  </si>
  <si>
    <t>B.A. (Bachelor of Arts)</t>
  </si>
  <si>
    <t>Savitribai Phule Pune University, Pune</t>
  </si>
  <si>
    <t>• Consumer Psychology
• Introduction to Data Analysis Using Excel - RICE University (Coursera)
• ISO 21001:2018 (Internal Auditor)</t>
  </si>
  <si>
    <t>• Average Course Feedback - 4.3</t>
  </si>
  <si>
    <t>20-Feb-26 12:00 AM</t>
  </si>
  <si>
    <t>MIMA Institute of Management, Pune</t>
  </si>
  <si>
    <t>Balewadi</t>
  </si>
  <si>
    <t>Zeal Institute of Management &amp;amp; Computer Application, Pune</t>
  </si>
  <si>
    <t>Mar 2014</t>
  </si>
  <si>
    <t>7Y 6M</t>
  </si>
  <si>
    <t>Shrinivasa Cattle Feeds Pvt. Ltd. Nanded</t>
  </si>
  <si>
    <t>Administrative Work</t>
  </si>
  <si>
    <t>Nanded</t>
  </si>
  <si>
    <t>Aug 2001</t>
  </si>
  <si>
    <t>5Y 11M</t>
  </si>
  <si>
    <t>Sayantani   Ghosh</t>
  </si>
  <si>
    <t>sayantanic26@gmail.com</t>
  </si>
  <si>
    <t>25-Nov-1995</t>
  </si>
  <si>
    <t>English, Bengali</t>
  </si>
  <si>
    <t>SHIBU GHOSH</t>
  </si>
  <si>
    <t>#82, 11th main road, 1st block, Kalappa Block, Srinagar, Banashankari stage 1, Bengaluru, Karnataka-560050</t>
  </si>
  <si>
    <t>MMMC Girls HS School</t>
  </si>
  <si>
    <t>SEBA, ASSAAM</t>
  </si>
  <si>
    <t>MATHS, SCIENCE, SST, ENGLISH</t>
  </si>
  <si>
    <t>KARIMGANJ COLLEGE</t>
  </si>
  <si>
    <t>AHSEC, ASSAM</t>
  </si>
  <si>
    <t>PHYSICS, CHEMISTRY, BIOLOGY, MATHS</t>
  </si>
  <si>
    <t>ASSAM UNIVERSITY</t>
  </si>
  <si>
    <t>ASSAM UNIVERSITY, ASSAM</t>
  </si>
  <si>
    <t>B.TECH (AGRICULTURAL ENGINEERING)</t>
  </si>
  <si>
    <t>B.Tech</t>
  </si>
  <si>
    <t>AGRICULTURAL ENGINEERING</t>
  </si>
  <si>
    <t>NATIONAL INSTITUTE OF TECHNOLOGY SILCHAR</t>
  </si>
  <si>
    <t>NIT SILCHAR, ASSAM</t>
  </si>
  <si>
    <t>NIT SILCHAR</t>
  </si>
  <si>
    <t>UGC-NET (MANAGEMENT), DECEMBER, 2024</t>
  </si>
  <si>
    <t>MS OFFICE, POWERPOINT</t>
  </si>
  <si>
    <t>["https:\/\/www.scopus.com\/authid\/detail.uri?authorId=59249191200"]</t>
  </si>
  <si>
    <t>MARKETING MANAGEMENT, INTEGRATED MARKETING COMMUNICATION, BUSINESS LAW AND CORPORATE GOVERNANCE, STRATEGIC MANAGEMENT</t>
  </si>
  <si>
    <t>• 52</t>
  </si>
  <si>
    <t>NODAL OFFICER FOR CII-Yi, Faculty coordinator for Rotaract club of college, Associate editor of College Journal, IQAC coordinator</t>
  </si>
  <si>
    <t>• Completed UGC NET(management) in December 2024.</t>
  </si>
  <si>
    <t>20-Feb-26 12:01 AM</t>
  </si>
  <si>
    <t>DAYANANDA SAGAR UNIVERSITY BENGALURU</t>
  </si>
  <si>
    <t>ADARSH INSTITUTE OF MANAGEMENT AND INFORMATION TECHNOLOGY</t>
  </si>
  <si>
    <t>SILCHAR</t>
  </si>
  <si>
    <t>CDAC</t>
  </si>
  <si>
    <t>PROJECT COORDINATOR</t>
  </si>
  <si>
    <t>ICICI BANK</t>
  </si>
  <si>
    <t>Assistant Manager</t>
  </si>
  <si>
    <t>Roopa Parshwakumar Shah</t>
  </si>
  <si>
    <t>roopashah25@gmail.com</t>
  </si>
  <si>
    <t>25-Apr-1975</t>
  </si>
  <si>
    <t xml:space="preserve">English,हिंदी,Marathi, Gujrati </t>
  </si>
  <si>
    <t>Parshwakumar</t>
  </si>
  <si>
    <t>A201,Zinnea Hsg society,Chandani chowk, Bavdhan, Pune21</t>
  </si>
  <si>
    <t>RBHKanya vidyalay</t>
  </si>
  <si>
    <t>SSC Board</t>
  </si>
  <si>
    <t>Marathi,Hindi,English,science</t>
  </si>
  <si>
    <t>RBH Junior College</t>
  </si>
  <si>
    <t>HSC board</t>
  </si>
  <si>
    <t>Marathi,English,pol science,Economics</t>
  </si>
  <si>
    <t>SPHMahila college</t>
  </si>
  <si>
    <t>BA in English</t>
  </si>
  <si>
    <t>MSGCollege,Malegaon,Nashik</t>
  </si>
  <si>
    <t>IIHR,Delhi</t>
  </si>
  <si>
    <t>IIHR</t>
  </si>
  <si>
    <t>Human Rights</t>
  </si>
  <si>
    <t>Tilak Maharashtra vidyapeeth</t>
  </si>
  <si>
    <t>• Certified trainer by City and Guilds,Uk
• Online Educator by American Hospitality Institute
• Environmental Humanities, Australia
• Leadership in teachers ,Harvard University</t>
  </si>
  <si>
    <t>• Best teacher award
• corona warrior award
• Nari Gaurav Puraskar</t>
  </si>
  <si>
    <t>• Guiding 3students2have submitted thesis</t>
  </si>
  <si>
    <t>• 85%</t>
  </si>
  <si>
    <t>Program coordinator for Faculty of Arts and Humanities</t>
  </si>
  <si>
    <t>20-Feb-26 12:14 AM</t>
  </si>
  <si>
    <t>11Y 3M</t>
  </si>
  <si>
    <t>Pratibha College of Commerce and computer studies,chinchwad</t>
  </si>
  <si>
    <t>Program coordinator and HoD in English</t>
  </si>
  <si>
    <t>Chinchwad</t>
  </si>
  <si>
    <t>Dec 2014</t>
  </si>
  <si>
    <t>Vishal Chhabra</t>
  </si>
  <si>
    <t>vishalchhabra854@gmail.com</t>
  </si>
  <si>
    <t>17-Dec-1994</t>
  </si>
  <si>
    <t>Mahender Chhabra</t>
  </si>
  <si>
    <t>376/14, Bhagwan Nagar,  Ganaur mandi, Near Railway Station, Ganaur, District-Sonipat, 131101, Haryana, India</t>
  </si>
  <si>
    <t>C C A S Jain Senior Secondary School</t>
  </si>
  <si>
    <t>CBSE, Ganaur, Haryana</t>
  </si>
  <si>
    <t>mathematics, Science, Social Science, Sanskrit</t>
  </si>
  <si>
    <t>Mathematics, Physics, Chemistry, English</t>
  </si>
  <si>
    <t>Kurukshetra University, Kurukshetra</t>
  </si>
  <si>
    <t>I. B. (PG) College, Panipat, Haryana</t>
  </si>
  <si>
    <t>B. Sc. (Mathematics, Chemistry, Physics)</t>
  </si>
  <si>
    <t>Mathematics, Chemistry, Physics</t>
  </si>
  <si>
    <t>Pure Mathematics</t>
  </si>
  <si>
    <t>M. Sc. (Pure Mathematics)</t>
  </si>
  <si>
    <t>Deenbandhu Chhotu Ram University of Science and Technology, Murthal, Sonipat</t>
  </si>
  <si>
    <t>Murthal, Sonipat, Haryana</t>
  </si>
  <si>
    <t>Physical Science</t>
  </si>
  <si>
    <t>Applied Mathematics - Computational Fluid Dynamics</t>
  </si>
  <si>
    <t>Pandit Deendayal Energy University, Gandhinagar, Gujarat, India</t>
  </si>
  <si>
    <t>• Qualified CSIR UGC NET in Mathematical Science with All India Rank 72.2. Qualified GATE in Mathematics with All India Rank 1552.</t>
  </si>
  <si>
    <t>MS OFFICE, MATLAB, LATEX</t>
  </si>
  <si>
    <t>["https:\/\/doi.org\/10.22055\/jacm.2023.43024.4006","https:\/\/doi.org\/10.1002\/zamm.202300416.  ","https:\/\/doi.org\/10.1007\/s10665-024-10391-x.","https:\/\/doi.org\/10.1016\/j.enganabound.2024.105925.","https:\/\/doi.org\/10.1515\/cppm-2024-0065.","https:\/\/doi.org\/10.1002\/zamm.202400685","https:\/\/doi.org\/10.1016\/j.enganabound.2025.106235","https:\/\/doi.org\/1 0.1002\/cjce.70057","https:\/\/doi.org\/10.1515\/ijcre-2024-0246","https:\/\/doi.org\/10.1007\/s40819-025-02059-6"]</t>
  </si>
  <si>
    <t>Computational Mathematics - I</t>
  </si>
  <si>
    <t>• Over the past six semesters, my courses have received an average student feedback score of 4.3 out of 5.</t>
  </si>
  <si>
    <t>NAAC Criteria 2</t>
  </si>
  <si>
    <t>• Best paper Award at the 5th International Conference on Mathematical Modeling, Computational Intelligence Techniques and Renewable Energy (MMCITRE-2025).</t>
  </si>
  <si>
    <t>20-Feb-26 12:39 AM</t>
  </si>
  <si>
    <t>K. R. Mangalam University, Gurugram, Haryana, India</t>
  </si>
  <si>
    <t>Gurgram, Haryana, India</t>
  </si>
  <si>
    <t>Pandit Deendayal Energy University, Gujarat</t>
  </si>
  <si>
    <t>Teaching Assistant</t>
  </si>
  <si>
    <t>Gujarat</t>
  </si>
  <si>
    <t>Pandit Deendayal Energy University, Gujarat, India</t>
  </si>
  <si>
    <t>Tejas Shripad Shelgaonkar</t>
  </si>
  <si>
    <t>shelgaonkartejas@gmail.com</t>
  </si>
  <si>
    <t>26-Nov-1996</t>
  </si>
  <si>
    <t>Shripad Laxmikant Shelgaonkar</t>
  </si>
  <si>
    <t>103, Ambar Heights, Near Deshpande Puram, behind Podar International School, Shahnurwadi, Chh. Sambhajinagar - 431009</t>
  </si>
  <si>
    <t>New English School, Jamner</t>
  </si>
  <si>
    <t>Maharashtra State Board of Secondary and Higher Secondary education, Pune</t>
  </si>
  <si>
    <t>Science, Mathematics, Social Sciences,Languages</t>
  </si>
  <si>
    <t xml:space="preserve">S.B.E.S. College of Science, Chh. Sambhajinagar </t>
  </si>
  <si>
    <t>Physics, Chemistry, Mathematics, Electronics,Etc.</t>
  </si>
  <si>
    <t xml:space="preserve">Dr. Babasaheb Ambedkar Marathwada University, Chh. Sambhajinagar </t>
  </si>
  <si>
    <t>Deogiri Institute of Engineering and Management Studies (An autonomous institute), Chh. Sambhajinagar</t>
  </si>
  <si>
    <t>Structural Engineering, Geotechnical Engineering, Transportation Infrastructure, Water Resources, Environmental Engineering,etc.</t>
  </si>
  <si>
    <t>Sant Gadge Baba Amravati University, Amravati</t>
  </si>
  <si>
    <t>Government College of Engineering Amravati</t>
  </si>
  <si>
    <t>Institution of Engineers, India</t>
  </si>
  <si>
    <t>Institution of Engineers India, Kolkata</t>
  </si>
  <si>
    <t xml:space="preserve">National Institute of Technology Warangal </t>
  </si>
  <si>
    <t>• Certified in soft skills such as AutoCAD, ETABS, STAAD Pro, Revit architecture, etc.
• Certified various workshops, STTPs, and FDPs related to core anddvanced topics in Structural Engineering
• Certified member of professional institutes such</t>
  </si>
  <si>
    <t>• Two times GATE qualified
• Received MHRD fellowship for full time PhD at NIT Warangal
• Received Certificate of Merit for first rank in M.Tech course at Government College of Engineering Amravati
• Received first prize in Design competition by CADD center
• Received first prize for poster presentation in RYLA, Chh. Sambhajinagar
• Received first prize in Engineering drawing competition by Ultratech Cement</t>
  </si>
  <si>
    <t>["https:\/\/www.sciencedirect.com\/science\/article\/abs\/pii\/S0950061825012589","https:\/\/link.springer.com\/article\/10.1007\/s10921-025-01217-6","https:\/\/ascelibrary.org\/doi\/abs\/10.1061\/JSDCCC.SCENG-1972","One is accepted in a Q1 journal in Taylor and Francis publications"," currently under production ","Minor revisions submitted for one publication in a Q1 journal of Wiley publications ","One is under review in a Q1 journal of Springer publications "]</t>
  </si>
  <si>
    <t>• A non-funded international collaborative project has been completed with University of Waikato, New Zealand and Kuwait Institute for Scientific Research, Kuwait</t>
  </si>
  <si>
    <t>Worked as a volunteer in various conferences, workshops, technical and non technical roles in events arranged by the institute</t>
  </si>
  <si>
    <t>• GATE 2020 &amp; 2021- IITD &amp; IITB - Qualified
• MHRD Fellowship - NITW - Full time PhD
• Certificate of Merit - GCoEA - First rank
• First Prize - Ultratech - Drawing competition
• First Prize - CADD center - Design competition
• First Prize RYLA Poster presentation</t>
  </si>
  <si>
    <t>• Numerical Investigation on the Temperature Dependence of Embedded PZT Sensors in Electromechanical Admittance-Based Damage Monitoring
• Collaborated with - University of Waikato, New Zealand and Kuwait Institute for Scientific Research - Completed
• Structural Health Monitoring of Fiber Reinforced Concrete under continuous action of thermal loads through robust embedded Piezoelectric sensors
• Collaborated with - University of Waikato, New Zealand and Kuwait Institute for Scientific Research - Under progress</t>
  </si>
  <si>
    <t>20-Feb-26 03:11 AM</t>
  </si>
  <si>
    <t xml:space="preserve">Teaching and Research Assistant </t>
  </si>
  <si>
    <t>Warangal, Telangana state, India</t>
  </si>
  <si>
    <t>KDM Engineers (India) Pvt. Ltd., Hyderabad, Telangana State, India</t>
  </si>
  <si>
    <t>Team Lead (Structural Engineer)</t>
  </si>
  <si>
    <t>Hyderabad, Telangana State, India</t>
  </si>
  <si>
    <t>Polisetty Praneet Sai Kumar</t>
  </si>
  <si>
    <t>polisettypraneeth@gmail.com</t>
  </si>
  <si>
    <t>13-Apr-1995</t>
  </si>
  <si>
    <t>Telugu</t>
  </si>
  <si>
    <t>P. Subba Rao</t>
  </si>
  <si>
    <t>10-14-34, Akulavari street, Mallikarjunapeta, Vijayawada, Andhra Pradesh-520001</t>
  </si>
  <si>
    <t xml:space="preserve">R. S. M. R. H. V. (EM) High School </t>
  </si>
  <si>
    <t>Board of Secondary Education, Vijayawada, Andhra Pradesh</t>
  </si>
  <si>
    <t xml:space="preserve">Maths,Social,General Science </t>
  </si>
  <si>
    <t xml:space="preserve">Narayana Junior College </t>
  </si>
  <si>
    <t>Board of Intermediate Education, Vijayawada, Andhra Pradesh</t>
  </si>
  <si>
    <t>Koneru Lakshmaiah University, Vijayawada, Andhra Pradesh</t>
  </si>
  <si>
    <t>Design of Reinforced Concrete Structures,Structural Analysis</t>
  </si>
  <si>
    <t>Koneru Lakshmaiah (Deemed to be University)</t>
  </si>
  <si>
    <t>Koneru Lakshmaiah (Deemed to be University), Vijayawada, Andhra Pradesh</t>
  </si>
  <si>
    <t>Prestressed Concrete,Structural Dynamics</t>
  </si>
  <si>
    <t>Birla Institute of Technology and Science (BITS), Pilani, Pilani Campus</t>
  </si>
  <si>
    <t>• Ph.D. Thesis Submission Certificate</t>
  </si>
  <si>
    <t>AutoCAD,STAAD Pro,ETABS,SAP2000,CYPE CAD,ABAQUS</t>
  </si>
  <si>
    <t>["https:\/\/www.researchgate.net\/publication\/398452571_Machine_learning-based_prediction_of_axial_load_and_strain_capacities_for_circular_FRP-concrete-steel_double-skin_tubular_columns","https:\/\/www.researchgate.net\/publication\/381463559_Experimental_and_Nonlinear_Finite_Element_Simulation_of_Compressive_Behavior_in_Natural_FRP-Concrete-Steel_Double-Skin_Rectangular_Tubular_Columns","https:\/\/www.researchgate.net\/publication\/381463559_Experimental_and_Nonlinear_Finite_Element_Simulation_of_Compressive_Behavior_in_Natural_FRP-Concrete-Steel_Double-Skin_Rectangular_Tubular_Columns","https:\/\/www.researchgate.net\/publication\/399379378_Axial_Load_Prediction_of_Circular_Hybrid_Double-Skin_Tubular_Columns_Using_Interpretable_Gradient_Boosting_Machine_Learning_Models","https:\/\/www.researchgate.net\/publication\/394256684_Non-linear_Finite_Element_Simulation_of_Rectangular_Hybrid_FRP-Concrete-Steel_Double-Skin_Tubular_Columns_Under_Axial_Compression","https:\/\/www.researchgate.net\/publication\/334603591_Development_of_Shear_Strength_Expression_for_RC_Deep_Beams_Using_Strut-and-Tie_Model","https:\/\/www.researchgate.net\/publication\/318723440_A_Study_on_Durability_of_Concrete_by_Partial_Replacement_of_Cement_with_Bentonite","https:\/\/www.researchgate.net\/publication\/349108149_Utilization_of_Rice_Husk_Ash_on_Pervious_Concrete_as_a_Partial_Replacement_of_Cement"]</t>
  </si>
  <si>
    <t>Design of Reinforced Concrete Structures,Strength of Materials,Structural Analysis</t>
  </si>
  <si>
    <t>• Data not available</t>
  </si>
  <si>
    <t>Coordinator / Organizer – Faculty Development Programmes (FDPs)</t>
  </si>
  <si>
    <t>• Invited Speaker – “Understanding the Axial Compressive Behavior of FRP–Concrete–Steel Double-Skin Tubular Columns,” Alumni Academics Connect Webinar, Department of Civil Engineering, Koneru Lakshmaiah (Deemed to be University), Andhra Pradesh, 30 August 2025.
• Got certified with Elite Gold from NPTEL online certification course (12Weeks) on Design of Reinforced Concrete Structures conducted by IIT Kharagpur in the year 2019.</t>
  </si>
  <si>
    <t>20-Feb-26 07:06 AM</t>
  </si>
  <si>
    <t xml:space="preserve">Gudlavalleru Engineering College (Autonomous) </t>
  </si>
  <si>
    <t>Gudivada</t>
  </si>
  <si>
    <t>Aman Jain</t>
  </si>
  <si>
    <t>am_jn@yahoo.com</t>
  </si>
  <si>
    <t>31-Dec-1971</t>
  </si>
  <si>
    <t>Late Sudhir Kumar Jain</t>
  </si>
  <si>
    <t>Flat # 111, Omaxe GT-5, Near Ambala Chandigarh N.H., Near Village Jharmari, Opposite Sadopur,(Derabassi -140501,Punjab)/ (Ambala City-134007,Haryana)</t>
  </si>
  <si>
    <t>St. Paul's High School Ambala City</t>
  </si>
  <si>
    <t>ICSE Board New Delhi</t>
  </si>
  <si>
    <t>English, Hindi,Physics, Chemistry, Biology, Commerce,Maths,History, Civics</t>
  </si>
  <si>
    <t>DAV College (Lahore) Ambala City</t>
  </si>
  <si>
    <t xml:space="preserve">Haryana Board </t>
  </si>
  <si>
    <t>English, Hindi, Physics,Chemistry</t>
  </si>
  <si>
    <t>Regional Engineering College Kurukshetra (Now, NIT Kurukshetra)</t>
  </si>
  <si>
    <t>Panjab University</t>
  </si>
  <si>
    <t>Punjab Engineering College Chandigarh</t>
  </si>
  <si>
    <t>Specialized civil engineering</t>
  </si>
  <si>
    <t xml:space="preserve">National Research University Moscow State University of Civil Engineering </t>
  </si>
  <si>
    <t>NRU MGSU Moscow Russia</t>
  </si>
  <si>
    <t>Sustainable Engineering</t>
  </si>
  <si>
    <t>Computer Aided Civil Engineering and allied disciplines entrepreneurship</t>
  </si>
  <si>
    <t>Self Appraisal University</t>
  </si>
  <si>
    <t>• A lot of skilled certifications.
• E.g. MyGov National Online Quiz Participation Certificates,
• Six Sigma Black Belt Certifications,
• MSME recognized certificate in Hospital and Hospitality Management
• Digital Marketing, Generati</t>
  </si>
  <si>
    <t>• Academician Professor Spiritualist Doctor Engineer Sivilingenioor AMAN JAIN
• Qualified TOEFL, TSE, TWE , GMAT conducted by USA,
• Have World Bible School Certificate.
• Have qualified several Jainism religion based tests.
• Have worked and resided as specialist in Norway.
• Have visited Russia on Visa of Scientific and Cultural Exchange
• Have visited Kailash Mansarovar at least twice.
• Had designed more than 150 CAD projects drawings in Norway.
• Have remained HOD and Dean
• and so on.</t>
  </si>
  <si>
    <t>AutoCAD, MS Office,STAAD, Microstation</t>
  </si>
  <si>
    <t>["post@tekna.no"," post@forskningsraadet.no"," narendramodi1234@gmail.com"," connect@mygov.nic.in"," oms@mgsu.ru"," development@themoscowtimes.com"," iste new delhi"," iei kolkata"," ","chea@chea.org"," aissjc1906@gmail.com"," jainahq@jaina.edu"," etc."]</t>
  </si>
  <si>
    <t>• Have guided several students in civil engineering and allied disciplines towards completion of Masters and Ph.D.</t>
  </si>
  <si>
    <t>• Very good Result for the students.</t>
  </si>
  <si>
    <t>As HOD, Dean, Team Leader, Coach, Cricket Team Captain, Spiritual mentor, etc.</t>
  </si>
  <si>
    <t>At NITTTR Chandigarh</t>
  </si>
  <si>
    <t>Yes Of IITs, AICTE</t>
  </si>
  <si>
    <t>Cricket Coaching, Samayik</t>
  </si>
  <si>
    <t>• Several.</t>
  </si>
  <si>
    <t>• With Scandinavian countries like Norway, Russia, USA etc.</t>
  </si>
  <si>
    <t>Sudhir Prabhakarrao Kulkarni</t>
  </si>
  <si>
    <t>KULKARNI_SPK@REDIFFMAIL.COM</t>
  </si>
  <si>
    <t>17-Feb-1978</t>
  </si>
  <si>
    <t>Prabhakarrao</t>
  </si>
  <si>
    <t>LBSV</t>
  </si>
  <si>
    <t>MSB PUNE</t>
  </si>
  <si>
    <t>SHYAMLAL JUNIOR COLLEGE UDGIR</t>
  </si>
  <si>
    <t>DR BAMU AURANGABAD</t>
  </si>
  <si>
    <t>STB COE TULJAPUR</t>
  </si>
  <si>
    <t>MECHANICAL ENGINEERING</t>
  </si>
  <si>
    <t>B.TECH IN MECHANICAL ENGINEERING</t>
  </si>
  <si>
    <t>PGDMM</t>
  </si>
  <si>
    <t>IIMM MUMBAI</t>
  </si>
  <si>
    <t>MATERIALS MANAGEMENT</t>
  </si>
  <si>
    <t>NLSIU</t>
  </si>
  <si>
    <t>NLSIU BANGALORE</t>
  </si>
  <si>
    <t>BUSINESS CONTRACT LAW</t>
  </si>
  <si>
    <t>IIMM</t>
  </si>
  <si>
    <t>STAR PERFORMER
RP&amp;P AT ARCELORMITTAL</t>
  </si>
  <si>
    <t>AUTOCAD, MS OFFICE,SAP ERP,SAP MM DEVELOPEMT</t>
  </si>
  <si>
    <t>SCM AND SAP MM</t>
  </si>
  <si>
    <t>• 97%</t>
  </si>
  <si>
    <t>HEAD MATERIALS NORTH AND WEST</t>
  </si>
  <si>
    <t>INDUSTRIAL</t>
  </si>
  <si>
    <t>STAR PERFORMER</t>
  </si>
  <si>
    <t>20-Feb-26 08:27 AM</t>
  </si>
  <si>
    <t>18Y 11M</t>
  </si>
  <si>
    <t>L &amp; T CONSTRUCTION</t>
  </si>
  <si>
    <t>REGIONAL HEAD(DGM) NORTH AND WEST</t>
  </si>
  <si>
    <t>DELHI</t>
  </si>
  <si>
    <t>12Y 8M</t>
  </si>
  <si>
    <t>GMR ENERGY LTD</t>
  </si>
  <si>
    <t>AGM</t>
  </si>
  <si>
    <t>RAIPUR</t>
  </si>
  <si>
    <t>Nov 2011</t>
  </si>
  <si>
    <t>ARCELORMITTAL INDIA LTD</t>
  </si>
  <si>
    <t>MANAGER</t>
  </si>
  <si>
    <t>VEDANTA LTD</t>
  </si>
  <si>
    <t>ASSOCIATE MANAGER</t>
  </si>
  <si>
    <t>Apr 2007</t>
  </si>
  <si>
    <t>Sangjukta Roy</t>
  </si>
  <si>
    <t>sangjukta_r@hs.iitr.ac.in</t>
  </si>
  <si>
    <t>30-Apr-1994</t>
  </si>
  <si>
    <t xml:space="preserve">English ,Hindi ,Bengali </t>
  </si>
  <si>
    <t xml:space="preserve">Shyamal Roy </t>
  </si>
  <si>
    <t xml:space="preserve">AR 1- 3D, Ashiyana Residency, Saptarshi Park, Durgapur- 713206, West Bengal </t>
  </si>
  <si>
    <t>D. A. V. Model School</t>
  </si>
  <si>
    <t xml:space="preserve">CBSE Durgapur, West Bengal </t>
  </si>
  <si>
    <t>English,Bengali ,Maths,Science ,Social Science ,Introductory IT</t>
  </si>
  <si>
    <t xml:space="preserve">Bidhan Chandra Institution for Girls </t>
  </si>
  <si>
    <t xml:space="preserve">WBCHSE, Durgapur, West Bengal </t>
  </si>
  <si>
    <t>Bengali,English ,Geography ,Economics ,Computer Application ,BEBM</t>
  </si>
  <si>
    <t xml:space="preserve">Burdwan University </t>
  </si>
  <si>
    <t xml:space="preserve">Durgapur Women's College, Durgapur West Bengal </t>
  </si>
  <si>
    <t>ENGLISH Honours</t>
  </si>
  <si>
    <t xml:space="preserve">B. A English Honours </t>
  </si>
  <si>
    <t xml:space="preserve">Kazi Nazrul University </t>
  </si>
  <si>
    <t xml:space="preserve">Kazi Nazrul University, Asansol West Bengal </t>
  </si>
  <si>
    <t xml:space="preserve">English Literature </t>
  </si>
  <si>
    <t xml:space="preserve">Indian Institute of Technology Roorkee </t>
  </si>
  <si>
    <t>• Thesis submission certificate,
• Pre PhD course marksheet</t>
  </si>
  <si>
    <t>• I have cleared UGC- NET JRF in July 2019,
• I got the best Paper award on presenting at the conference in September 2024 from Indian Network for Memory Studies, IIT Madras conference on memory.</t>
  </si>
  <si>
    <t>20-Feb-26 09:21 AM</t>
  </si>
  <si>
    <t>Indranil Chitrao</t>
  </si>
  <si>
    <t>imc23@rediffmail.com</t>
  </si>
  <si>
    <t>23-Sep-1985</t>
  </si>
  <si>
    <t>Milind Chitrao</t>
  </si>
  <si>
    <t>Bandish, 39 Manisha Society, Karvenagar, Pune 411052</t>
  </si>
  <si>
    <t>Symbiosis Secondary School</t>
  </si>
  <si>
    <t>Pune/Maharashtra</t>
  </si>
  <si>
    <t>Abasaheb Garware College</t>
  </si>
  <si>
    <t>University of Mumbai</t>
  </si>
  <si>
    <t>Mumbai/Maharashtra</t>
  </si>
  <si>
    <t>Navigation, Cargo Work</t>
  </si>
  <si>
    <t xml:space="preserve">BSc  </t>
  </si>
  <si>
    <t>Nautical Technology</t>
  </si>
  <si>
    <t>Erasmus University Rotterdam</t>
  </si>
  <si>
    <t>Rotterdam/South Holland</t>
  </si>
  <si>
    <t>Economics, Logistics</t>
  </si>
  <si>
    <t>Maritime Economics and Logistics</t>
  </si>
  <si>
    <t>Govt. of India</t>
  </si>
  <si>
    <t>MS Office, SERTICA</t>
  </si>
  <si>
    <t>Navigation Aids</t>
  </si>
  <si>
    <t>• Associated with MANET, Pune as visiting faculty for BSc Nautical Science - 3 year pre-sea training course and appointed for end-semester examination as external examiner.</t>
  </si>
  <si>
    <t>Chief Officer at sea - 2nd in command on merchant ships</t>
  </si>
  <si>
    <t>20-Feb-26 09:23 AM</t>
  </si>
  <si>
    <t>MANET</t>
  </si>
  <si>
    <t>Nautical Faculty</t>
  </si>
  <si>
    <t>Mohammed Rihan Maaze</t>
  </si>
  <si>
    <t>rihanmaaz@gmail.com</t>
  </si>
  <si>
    <t>21-May-1990</t>
  </si>
  <si>
    <t>English,Hindi,Kannada</t>
  </si>
  <si>
    <t xml:space="preserve">MD Gouse Patel </t>
  </si>
  <si>
    <t>T3 1203 Godrej Hillside 2 Mahalunge Pune</t>
  </si>
  <si>
    <t>Jawahar Navodaya Vidyalaya Gulbarga</t>
  </si>
  <si>
    <t>PCMBE</t>
  </si>
  <si>
    <t>Visvesvaraya Technological University, Belgavi</t>
  </si>
  <si>
    <t>PDA College of Engineering Gulbarga</t>
  </si>
  <si>
    <t>BV Bhomaraddi College of Engineering and Technology Hubli</t>
  </si>
  <si>
    <t xml:space="preserve">Valorization of Construction and Demolition Waste into a Structural Brick </t>
  </si>
  <si>
    <t xml:space="preserve">Malaviya National Institute of Technology Jaipur </t>
  </si>
  <si>
    <t>• SrNo</t>
  </si>
  <si>
    <t>• Swacch Saarthi Fellowship by Govt of IndiaMerit Cum Means Scholarship by Govt of Karnataka
• Gold Medalist in M.Tech</t>
  </si>
  <si>
    <t>AutoCAD,Staad Pro,ETABS,SAP,MIDAS,Minitab,Design Expert,Sima Pro,Kaggle</t>
  </si>
  <si>
    <t>• Design Development of Sustainable Geopolymer Paver Blocks Using C&amp;D Waste and PET Fibers for Pavement Application
• NICMAR University: Early Career Research Grant- Seed Money Scheme: 2 Lakhs</t>
  </si>
  <si>
    <t>Engineering Mechanics,Design of Reinforced Concrete Structures,Design of Advanced RC Structures,Building Construction,Principle and Practices of Structural Engineering ,Sustainable Building Design</t>
  </si>
  <si>
    <t>36/40</t>
  </si>
  <si>
    <t xml:space="preserve">Programme  Coordinator for RMC Management </t>
  </si>
  <si>
    <t>10`</t>
  </si>
  <si>
    <t>• Best Reviewer Award at CISCE Conference 2024 at MNIT Jaipur</t>
  </si>
  <si>
    <t>20-Feb-26 09:55 AM</t>
  </si>
  <si>
    <t>NICMAR University Pune</t>
  </si>
  <si>
    <t>PG Moze College of Engineering</t>
  </si>
  <si>
    <t>NIRMA University Ahmedabad</t>
  </si>
  <si>
    <t>Ahmedabad</t>
  </si>
  <si>
    <t xml:space="preserve">RK University </t>
  </si>
  <si>
    <t>Rajkot</t>
  </si>
  <si>
    <t>Dec 2013</t>
  </si>
  <si>
    <t>BVB College of Engineering Hubli</t>
  </si>
  <si>
    <t xml:space="preserve">Teaching Assistant </t>
  </si>
  <si>
    <t>Hubli</t>
  </si>
  <si>
    <t>Feb 2013</t>
  </si>
  <si>
    <t>Aug 2013</t>
  </si>
  <si>
    <t>Mohammed Shakeebulla Shakeebulla Khan</t>
  </si>
  <si>
    <t>shakeeb.ulla@gmail.com</t>
  </si>
  <si>
    <t>29-Aug-1991</t>
  </si>
  <si>
    <t>English, Hindi,urdu,kannada,marathi</t>
  </si>
  <si>
    <t>Mohammed SaleemUlla Khan</t>
  </si>
  <si>
    <t>B-628, 2ND CROSS, BLOCK NO 1, SYED SIRAJ MOHALLA, CHANNAPATNA TOWN, Bangalore south, Karnataka 562160</t>
  </si>
  <si>
    <t>Farah English High School</t>
  </si>
  <si>
    <t>Karnataka</t>
  </si>
  <si>
    <t>English, science,maths</t>
  </si>
  <si>
    <t>Visvesvaraya Technological University</t>
  </si>
  <si>
    <t>Ghousia College Of Engineering, Bangalore south</t>
  </si>
  <si>
    <t xml:space="preserve"> Civil Engineering</t>
  </si>
  <si>
    <t>Government S.K.S.J. Technology Institute, Bangalore</t>
  </si>
  <si>
    <t>Civil Engineering Sciences</t>
  </si>
  <si>
    <t>• NITTTR Certified Short-Term Courses
• NPTEL Certified in Principles of Construction Management;</t>
  </si>
  <si>
    <t>• Achievements Detail
• Best Paper Award at the 1st International Conference on Civil Engineering Materials &amp; Emerging Next Technologies (CEMENT ’26), JSPM University, Pune (2026), for research on sustainable geopolymer concrete incorporating industrial and agricultural waste materials.
• Secured ₹50,000 Seed Research Grant as Co-Investigator for the funded research project titled “Coastal Erosion Monitoring and Prediction Using Satellite Data and Machine Learning,” contributing to predictive infrastructure resilience.
• Published 12 research papers in peer-reviewed international journals and 4 national journal papers in the areas of sustainable construction materials, concrete durability, structural performance, and AI applications in civil engineering. Presented 4 papers at international conferences.
• Author of an International Book Publication (2026) titled “Artificial Intelligence for Road Safety Analytics: Crash Risk, Near-Miss Detection, and Proactive Interventions,” published by Deep Science Publishing (Open Access, DOI indexed).
• Served as an Invited Peer Reviewer for the International Journal of Science, Technology, Engineering and Mathematics (IIARI), contributing critical evaluation of research manuscripts and maintaining academic quality standards.
• Actively mentoring innovation initiatives as Coordinator of an AICTE-supported IDEA Lab, promoting prototype development and interdisciplinary applied research among students.
• Contributed to NBA and NAAC accreditation processes, supporting outcome-based education implementation and academic quality enhancement.</t>
  </si>
  <si>
    <t>AutoCAD (2D &amp; Basic 3D),ETABS,STAAD.Pro,SAP2000,MS Office (Advanced Excel, Word, PowerPoint),MS Project (Working Knowledge),Primavera (Fundamental Exposure) ,OriginPro,Remote Sensing Data Analysis Tools (IIRS–ISRO Certified)</t>
  </si>
  <si>
    <t>["https:\/\/doi.org\/10.17148\/IARJSET.2026.13129","https:\/\/doi.org\/10.17148\/IARJSET.2026.13124","https:\/\/doi.org\/10.53378\/ijstem.353132","https:\/\/doi.org\/10.13140\/RG.2.2.26288.42248","https:\/\/doi.org\/10.13140\/RG.2.2.27762.98249","https:\/\/doi.org\/10.13140\/RG.2.2.21052.0960","https:\/\/doi.org\/10.13140\/RG.2.2.25868.99207","https:\/\/doi.org\/10.13140\/RG.2.2.26288.42248","https:\/\/doi.org\/10.13140\/RG.2.2.27762.98249","https:\/\/doi.org\/10.70593\/978-93-7185-206-7"]</t>
  </si>
  <si>
    <t>• Received a Seed Research Grant of ₹50,000 as Co-Investigator for the funded research project titled “Coastal Erosion Monitoring and Prediction Using Satellite Data and Machine Learning.” The project is funded under the Seed Money for Research Scheme by Aldel Education Trust (Duration: October 2025 – March 2027). The research focuses on developing predictive models for shoreline change analysis using remote sensing and machine learning techniques to support sustainable coastal infrastructure planning and resilience strategies.</t>
  </si>
  <si>
    <t>Distinct Courses Taught at Current Level  Concrete Technology  Structural Analysis  Advanced RCC Design  Engineering Mechanics  Geotechnical Engineering  Transportation Engineering  Water Resources Engineering  Estimation &amp; Costing  Quantity Surveying  Co</t>
  </si>
  <si>
    <t>5 / 10</t>
  </si>
  <si>
    <t>Coordinator, AICTE-supported IDEA Lab – Mentored 50+ students in innovation, prototyping, and interdisciplinary projects.  NPTEL Coordinator – Promoted online certification courses and academic enrichment initiatives.  Final Year Project Coordinator – Sup</t>
  </si>
  <si>
    <t>AICTE–ATAL FDP on Advanced Engineering Materials towards Sustainable Development (2025); AICTE–ATAL FDP on Emerging Trends and Innovations in Interior Design (2025); FDP on Innovative Techniques in Ground Improvement &amp; Soil Reinforcement (2024)</t>
  </si>
  <si>
    <t>NPTEL – Principles of Construction Management (2024); IIRS–ISRO – Remote Sensing Data Analytics (Grade A+, 2025)</t>
  </si>
  <si>
    <t>NITTTR Short Term Training on Laboratory Practice in Civil Engineering Materials – Concrete (2021); Short Term Course on Climate Resilient Pathways for Sustainable Development (2025)</t>
  </si>
  <si>
    <t>National Intellectual Property Awareness Mission (DPIIT, Govt. of India, 2026)</t>
  </si>
  <si>
    <t>• Best Paper Award (2026) – For the paper titled “Geopolymer Concrete Incorporating Industrial and Agricultural Waste Materials for Sustainable Pavement and Precast Infrastructure” presented at the 1st International Conference on Civil Engineering Materials &amp; Emerging Next Technologies (CEMENT ’26), JSPM University, Pune, India.
• Recognized as Invited Peer Reviewer – International Journal of Science, Technology, Engineering and Mathematics (IIARI).
• Grade A+ Certification – IIRS–ISRO programme on Remote Sensing Data Analytics (2025).
• Published International Book – Artificial Intelligence for Road Safety Analytics: Crash Risk, Near-Miss Detection, and Proactive Interventions (Deep Science Publishing, 2026).</t>
  </si>
  <si>
    <t>• Currently no formal funded international collaborative project; however, actively engaged in international publications, conferences, and peer-review activities.</t>
  </si>
  <si>
    <t>20-Feb-26 10:07 AM</t>
  </si>
  <si>
    <t>St john college of Engineering and Management, Palghar</t>
  </si>
  <si>
    <t>Palghar, Maharashtra</t>
  </si>
  <si>
    <t>Yogesh  Iyer Murthy</t>
  </si>
  <si>
    <t>yogeshiyermurthy@gmail.com</t>
  </si>
  <si>
    <t>01-Mar-1980</t>
  </si>
  <si>
    <t>Late Shri P.K.Murthy</t>
  </si>
  <si>
    <t>Oriental Campus, Opp Patel Nagar, Raisen Road, Bhopal (M.P.) 462022</t>
  </si>
  <si>
    <t>St. Joseph's Convent Senior Secondary School, Ratlam</t>
  </si>
  <si>
    <t>CBSE, Ratlam (M.P.)</t>
  </si>
  <si>
    <t>Physics, Chemistry, Mathematics, English</t>
  </si>
  <si>
    <t>Vishweshwariah Technological University (VTU)</t>
  </si>
  <si>
    <t>Dayanadasagar College of Engineering, Bangalore (Karnataka)</t>
  </si>
  <si>
    <t>Rajiv Gandhi Proudyogiki Vishwavidyalaya</t>
  </si>
  <si>
    <t>SGSITS, Indore, M.P.</t>
  </si>
  <si>
    <t>Structural engineering (Corrosion Mitigation of RCC  structures using Cathodic Protection)</t>
  </si>
  <si>
    <t>Jaypee University of Engineering and Technology, Guna</t>
  </si>
  <si>
    <t>• Chartered Engineer (CEng)
• Member of Institution of Engineers (Membership No.: M-1593867)</t>
  </si>
  <si>
    <t>• Recipent of the prestigious NSERC Scholarship of 18500 CAD/ year for two years in Canada.
• "Best Scientist Award" by GRABS Educational Charitable Trust -2023.
• Dr. Sarvepalli Radhakrishnan Distinguished Assistant Professor Award-2023 in Structural Engineering by Center for Professoional Advancement  Continous Education (CPACE)</t>
  </si>
  <si>
    <t>Design Expert, MATLAB,SPSS, Basic Python, Origin Pro, Minitab,AutoCAD,Weka</t>
  </si>
  <si>
    <t>• ·         Ms. Garima Rawat(193D001),“Studies On Concrete Properties Using Nano Titanium Dioxide”. [Completed]
• ·         Mr. K.N. Katare(173D001),“Use of Incinerated Biomedical Waste Ash in Concrete”. [Completed]
• ·         Ms. Shikha Pandey(203D002),“Prediction of Corrosion in Cathodically Protected Structures Using Soft Computing Techniques”. [Completed]
• ·         Mr. Ashutosh Shishodiya (213D002), “Use of Treated Recycled Aggregate in Concrete”.(Ongoing)</t>
  </si>
  <si>
    <t>Experimental Stress Analysis, Composite Materials,Prestressed Concrete Structures</t>
  </si>
  <si>
    <t>• Have been the best Always</t>
  </si>
  <si>
    <t>• Worked as Research Assistant for two and a half years at the Mechnical Engineering Department at Concordia University, Montreal, Canada with a scholarship from NSERC.</t>
  </si>
  <si>
    <t>20-Feb-26 10:21 AM</t>
  </si>
  <si>
    <t>21Y 2M</t>
  </si>
  <si>
    <t>Oriental College of Technology</t>
  </si>
  <si>
    <t>Jaypee University of Engineering and Technology</t>
  </si>
  <si>
    <t>Assistant Professor (SG)</t>
  </si>
  <si>
    <t>Guna</t>
  </si>
  <si>
    <t>Aug 2015</t>
  </si>
  <si>
    <t>Concordia University</t>
  </si>
  <si>
    <t>Research Assistant</t>
  </si>
  <si>
    <t>Montreal, Canada</t>
  </si>
  <si>
    <t>IES, IPS Academy, Indore</t>
  </si>
  <si>
    <t>Apr 2012</t>
  </si>
  <si>
    <t>L&amp;T ECC</t>
  </si>
  <si>
    <t>Sr. Bridge Engineer</t>
  </si>
  <si>
    <t>Ramanathapuram</t>
  </si>
  <si>
    <t>Jun 2005</t>
  </si>
  <si>
    <t>Manoj Murlidhar Dubal</t>
  </si>
  <si>
    <t>dubalmanoj89@gmail.com</t>
  </si>
  <si>
    <t>25-Jul-1989</t>
  </si>
  <si>
    <t>Murlidhar Dubal</t>
  </si>
  <si>
    <t>I 505 J K Hill Park Ganesh Nagar Dhayari,Pune</t>
  </si>
  <si>
    <t>Anant English School</t>
  </si>
  <si>
    <t>Kolhapur University SSC Maharashtra</t>
  </si>
  <si>
    <t xml:space="preserve">English,Science </t>
  </si>
  <si>
    <t>YCIS Satara</t>
  </si>
  <si>
    <t>English,Maths,science</t>
  </si>
  <si>
    <t>VPCOE Baramati Maharashtra</t>
  </si>
  <si>
    <t>B.E(Information Technology)</t>
  </si>
  <si>
    <t>• ISTQB Foundation level (CTFL) -
• ISTQB AI Testing (CT-AI) -
• Agentic AI-LinkedIn -
• AMCAT Data Processing Specialist -
• Selenium Training – Advanto Software -
• QTest Manager and TOSCA – Tricentis Academy -</t>
  </si>
  <si>
    <t>• Got rewards from my current organization for doing out of box working</t>
  </si>
  <si>
    <t>MS office,MS Project,Project Management</t>
  </si>
  <si>
    <t>AI Testing</t>
  </si>
  <si>
    <t xml:space="preserve">Company technical event management </t>
  </si>
  <si>
    <t>• Doing exceptional work and time management</t>
  </si>
  <si>
    <t>• Working with clients (UK,France)</t>
  </si>
  <si>
    <t>20-Feb-26 10:46 AM</t>
  </si>
  <si>
    <t>11Y 11M</t>
  </si>
  <si>
    <t>Dassault Systemes</t>
  </si>
  <si>
    <t>Quality Engineering Manager</t>
  </si>
  <si>
    <t>Apr 2014</t>
  </si>
  <si>
    <t>Nidhi Sharma</t>
  </si>
  <si>
    <t>nidhisept4@gmail.com</t>
  </si>
  <si>
    <t>13-Sep-2002</t>
  </si>
  <si>
    <t xml:space="preserve">Rakesh Sharma </t>
  </si>
  <si>
    <t xml:space="preserve">B / 25 , Gautam Gyan Building- 3 ,  Ashok Nagar,  Kandivali East </t>
  </si>
  <si>
    <t>Seth Hirachand Mutha School ( CBSE )</t>
  </si>
  <si>
    <t xml:space="preserve">Mumbai , Maharashtra </t>
  </si>
  <si>
    <t xml:space="preserve">English , Hindi , Maths , Science </t>
  </si>
  <si>
    <t>K.M Agrawal College Arts , Commerce , Science</t>
  </si>
  <si>
    <t xml:space="preserve">Commerce </t>
  </si>
  <si>
    <t>B.K Birla College of Arts , Commerce , Science</t>
  </si>
  <si>
    <t>Bachelor of Management Studies in Human Resource</t>
  </si>
  <si>
    <t xml:space="preserve">Human Resource </t>
  </si>
  <si>
    <t xml:space="preserve">Management , CORPORATE FINANCE </t>
  </si>
  <si>
    <t xml:space="preserve">MASTER OF COMMERCE </t>
  </si>
  <si>
    <t>• Maharashtra State Certificate in Information Technology (MSCIT )
• IT Experts Computer Academy
• Mumbai University
2018</t>
  </si>
  <si>
    <t>• Mahatma Gandhi Rashtra Bhasha Hindi Exam Securing First position .
•  First prize in Elocution Competition</t>
  </si>
  <si>
    <t xml:space="preserve">NA </t>
  </si>
  <si>
    <t>20-Feb-26 11:11 AM</t>
  </si>
  <si>
    <t>Chandraban Sharma College of Arts , Commerce , Science – Powai</t>
  </si>
  <si>
    <t xml:space="preserve">OFFICE EXECUTIVE </t>
  </si>
  <si>
    <t xml:space="preserve">powai </t>
  </si>
  <si>
    <t>Shynu Rv</t>
  </si>
  <si>
    <t>shynurobert@gmail.com</t>
  </si>
  <si>
    <t>26-May-1990</t>
  </si>
  <si>
    <t>Hindi, English, Tamil,Malayalam</t>
  </si>
  <si>
    <t xml:space="preserve">Robert </t>
  </si>
  <si>
    <t>VATTAVILA VEEDU, KODANKARA, MARIYAPURAM.P.O, KERALA</t>
  </si>
  <si>
    <t xml:space="preserve">LMS hss amaravila </t>
  </si>
  <si>
    <t xml:space="preserve">Kerala state </t>
  </si>
  <si>
    <t>Science,Chemistry ,Maths ,Physics ,English ,Hindi ,It</t>
  </si>
  <si>
    <t xml:space="preserve">Lms hss amaravila </t>
  </si>
  <si>
    <t>Physics ,Chemistry ,Maths</t>
  </si>
  <si>
    <t xml:space="preserve">Cardio vascular technology </t>
  </si>
  <si>
    <t xml:space="preserve">Pariyaram medical college </t>
  </si>
  <si>
    <t xml:space="preserve">Cardiology </t>
  </si>
  <si>
    <t xml:space="preserve">Bachelor of Architecture </t>
  </si>
  <si>
    <t xml:space="preserve">TKM college of engineering </t>
  </si>
  <si>
    <t xml:space="preserve">Architecture </t>
  </si>
  <si>
    <t xml:space="preserve">SiGMA College of architecture </t>
  </si>
  <si>
    <t xml:space="preserve">Cognitive architecture </t>
  </si>
  <si>
    <t>• Christ University Bangalore</t>
  </si>
  <si>
    <t>• 1) PhD in Architecture (Doctoral Degree)
• 2) Publications- 8 published
• 3) Patents - 9 published
• 4) Copyright - 1 Rewarded
• 5) Lab established - 3 Labs
• 6) Experience - 11 Years</t>
  </si>
  <si>
    <t>Admission support, CDC, DAC</t>
  </si>
  <si>
    <t>• Frontier in neuroscience - peer reviewer</t>
  </si>
  <si>
    <t>• Publication - Book chapter</t>
  </si>
  <si>
    <t>20-Feb-26 11:16 AM</t>
  </si>
  <si>
    <t xml:space="preserve">TKM school of Architecture </t>
  </si>
  <si>
    <t>May 2020</t>
  </si>
  <si>
    <t xml:space="preserve">TKM COLLEGE of engineering </t>
  </si>
  <si>
    <t>Dec 2020</t>
  </si>
  <si>
    <t xml:space="preserve">SiGMA college of architecture </t>
  </si>
  <si>
    <t xml:space="preserve">Tamilnadu </t>
  </si>
  <si>
    <t xml:space="preserve">Kand B Architects </t>
  </si>
  <si>
    <t xml:space="preserve">Architect </t>
  </si>
  <si>
    <t>Ketki  Pradeep Patil</t>
  </si>
  <si>
    <t>ketkippatil@gmail.com</t>
  </si>
  <si>
    <t>19-Jan-1993</t>
  </si>
  <si>
    <t>Pradeep</t>
  </si>
  <si>
    <t>T4 -604, Sommet,Paud Road Bhugaon,Pune</t>
  </si>
  <si>
    <t>Radhabai Shinde English Medium School Kolhapur</t>
  </si>
  <si>
    <t>Science Maths</t>
  </si>
  <si>
    <t>Vivekanand College Kolhapur</t>
  </si>
  <si>
    <t>HSC</t>
  </si>
  <si>
    <t>Maths Physiscs Chemistry</t>
  </si>
  <si>
    <t>S.P.S.M.B.H.'s College of Architecture Kolhapur</t>
  </si>
  <si>
    <t>CEPT University Ahmedabad</t>
  </si>
  <si>
    <t>M.Arch with Minors in Urban Design</t>
  </si>
  <si>
    <t>AutoCAD,Sketchup,MS Office</t>
  </si>
  <si>
    <t>["https:\/\/drive.google.com\/file\/d\/13OYbbiZBFzHzEjidqfREr_AILZ8EQyGD\/view?usp=sharing ","https:\/\/drive.google.com\/file\/d\/1fRg0RPBz3uKz-60mfiYqJ5sfLgb7RBgN\/view?usp=drive_link"]</t>
  </si>
  <si>
    <t>Architectural Deisgn,Working Drawing</t>
  </si>
  <si>
    <t>• 60%-80% positive in percentage system</t>
  </si>
  <si>
    <t>COA Coordinator, Thesis Co Ordinator, NASA Faculty Co ordinator, Thesis Guide,NAAC and IQAC Assitance</t>
  </si>
  <si>
    <t>Architectural Education for Disaster Resilience: Integrating SDG 11 into Sustainable Urban Development</t>
  </si>
  <si>
    <t>Council of Architecture</t>
  </si>
  <si>
    <t>Train the Trainer Program - Chaos Enscape 8.0</t>
  </si>
  <si>
    <t>20-Feb-26 11:58 AM</t>
  </si>
  <si>
    <t>MITADT School of Architecture and Planning Pune</t>
  </si>
  <si>
    <t>Manoj  Ashok Sadafale</t>
  </si>
  <si>
    <t>manojsadafale656@gmail.com</t>
  </si>
  <si>
    <t>28-Aug-1991</t>
  </si>
  <si>
    <t>Ashok Narayan Sadafale</t>
  </si>
  <si>
    <t>Plot No. 13, Akash Nagar, Manewada, Ring Road, Nagpur - 440034
Near Sant Gajanan Maharaj Sanskrutik Bhawan</t>
  </si>
  <si>
    <t>Tiny Tots High School</t>
  </si>
  <si>
    <t>Nagpur, Maharashtra</t>
  </si>
  <si>
    <t>English, Hindi, Marathi,Mathematics, Science,History</t>
  </si>
  <si>
    <t>Major Hemant Zakate Vidyaniketan</t>
  </si>
  <si>
    <t>Physics, Chemistry, Mathematics,English</t>
  </si>
  <si>
    <t>Rashtra Sant Tukadoji Maharaj Nagpur University</t>
  </si>
  <si>
    <t>Nuva College of Engineering and Technology</t>
  </si>
  <si>
    <t>Engineering Mechanics, Engineering Mathematics, Concrete Technology, Strength of Material, Geotechnical Engineering, Structure Analysis, Fluid Mechanics, Environmental Engineering, Hydrology, RCC Design, Design of Steel Structure, Estimating and Costing</t>
  </si>
  <si>
    <t>Dr. Babasaheb Ambedkar Marathwada University</t>
  </si>
  <si>
    <t>Government College of Engineering, Aurangabad</t>
  </si>
  <si>
    <t>Advanced Concrete Technology,Theory of Elasticity and Plasticity, Advanced Structure Analysis,Prestressed Concrete, Dynamics of Structure,Theory of Plates and Shell, Earthquake Resistant Design of RCC Structure,Advanced RCC Design</t>
  </si>
  <si>
    <t>M.E. (Structural Engineering)</t>
  </si>
  <si>
    <t>Sustainable Construction Material</t>
  </si>
  <si>
    <t>• Qualified GATE 2014</t>
  </si>
  <si>
    <t>AutoCAD,MS Office</t>
  </si>
  <si>
    <t>1 (Accepted)</t>
  </si>
  <si>
    <t>["https:\/\/ascelibrary.org\/doi\/full\/10.1061\/JMCEE7.MTENG-18095","https:\/\/www.thejournalshouse.com\/index.php\/geoscience-remotesensing-earth\/article\/view\/981","https:\/\/www.ijsrd.com\/Article.php?manuscript=IJSRDV4I40881"]</t>
  </si>
  <si>
    <t>• None</t>
  </si>
  <si>
    <t>20-Feb-26 11:59 AM</t>
  </si>
  <si>
    <t>JD College of Engineering and Technology</t>
  </si>
  <si>
    <t>ITM College of Engineering</t>
  </si>
  <si>
    <t>Priyadarshini Bhagwati College Of Engineering</t>
  </si>
  <si>
    <t>Saurabh Ardra</t>
  </si>
  <si>
    <t>saurabhardra@gmail.com</t>
  </si>
  <si>
    <t>23-Feb-1993</t>
  </si>
  <si>
    <t>Janak Raj</t>
  </si>
  <si>
    <t>Tower-1, SKYI SONGBIRDS SOCIETY, Bhugaon, Pune, Maharashtra, India</t>
  </si>
  <si>
    <t>CBSE, Rudrapur, U.S.Nagar, Uttarakhand</t>
  </si>
  <si>
    <t>Hindi, English, Mathematics,Social Science</t>
  </si>
  <si>
    <t>St. Peter's School, Kishanpur, Kichha</t>
  </si>
  <si>
    <t>CBSE, Kichha, U.S.Nagar, Uttarakhand</t>
  </si>
  <si>
    <t>Physics,Chemistry,Mathematics,English</t>
  </si>
  <si>
    <t>Mechanical</t>
  </si>
  <si>
    <t>B.Tech + M.Tech (Dual degree)</t>
  </si>
  <si>
    <t>Industrial Engineering</t>
  </si>
  <si>
    <t>M.Tech</t>
  </si>
  <si>
    <t>Indian Institute of Technology, Roorkee</t>
  </si>
  <si>
    <t>• Received university academic honor for standing first in order of merit in B.Tech + M.Tech (Dual degree)</t>
  </si>
  <si>
    <t>MS Office, MS Excel,MCDM</t>
  </si>
  <si>
    <t>["https:\/\/doi.org\/10.1108\/JBIM-09-2024-0674","https:\/\/doi.org\/10.1016\/j.jclepro.2022.135042","https:\/\/link.springer.com\/article\/10.1007\/s10668-024-05347-1",""]</t>
  </si>
  <si>
    <t>Operations and Supply Chain Management,Inventory Management,Project Management,Quantitative Techniques for Decision Making,Supply Chain Analytics,Operations Analytics</t>
  </si>
  <si>
    <t>• 5 out of 5 (based on consolidated student feedback across the last five semesters at MIT World Peace University)</t>
  </si>
  <si>
    <t>Interim Program Director, Faculty Mentor of Operations Forum, Deputy Chairmen of Operations and Supply Chain domain</t>
  </si>
  <si>
    <t>• ·       Received university academic honor for standing first in order of merit in B.Tech + M.Tech (Dual degree)</t>
  </si>
  <si>
    <t>• Collaborated for the research work titled : Breaking digital barriers: a study on achieving sustainable consumption and production patterns in food supply chain with the professor Yang Liu (Department of Management and Engineering, Linköping University, Linköping, Sweden, and Department of Industrial Engineering and Management, University of Oulu, Oulu, Finland).</t>
  </si>
  <si>
    <t>20-Feb-26 12:14 PM</t>
  </si>
  <si>
    <t>MIT World Peace University</t>
  </si>
  <si>
    <t xml:space="preserve">Reshma  Ramnath  Kabugade </t>
  </si>
  <si>
    <t>reshma.kabugade2020@gmail.com</t>
  </si>
  <si>
    <t>28-May-1985</t>
  </si>
  <si>
    <t>Hindi , marathi</t>
  </si>
  <si>
    <t xml:space="preserve">Ramnath </t>
  </si>
  <si>
    <t>Ellanza A 704, jadhavnagar, Sinhgad road Pune 41</t>
  </si>
  <si>
    <t xml:space="preserve">Krishna vidyalay shere Karad </t>
  </si>
  <si>
    <t xml:space="preserve">Maharashtra state board </t>
  </si>
  <si>
    <t>Science , math's,Marathi , hindi</t>
  </si>
  <si>
    <t>Yashawantarao chavan college of science karad</t>
  </si>
  <si>
    <t xml:space="preserve">Higher secondary education , Maharashtra board </t>
  </si>
  <si>
    <t xml:space="preserve">Mahatma Phule krishi vidyapeeth Rahuri </t>
  </si>
  <si>
    <t xml:space="preserve">Mahatma Phule krishi vidyalay Kolhapur </t>
  </si>
  <si>
    <t xml:space="preserve">Agriculture </t>
  </si>
  <si>
    <t>B.Sc Agriculture</t>
  </si>
  <si>
    <t>Bharati vidyapeeth university pune</t>
  </si>
  <si>
    <t>IMED pune</t>
  </si>
  <si>
    <t xml:space="preserve">HR and Marketing </t>
  </si>
  <si>
    <t xml:space="preserve">Masters in Business Administration </t>
  </si>
  <si>
    <t xml:space="preserve">MPhil </t>
  </si>
  <si>
    <t xml:space="preserve">Bharati vidyapeeth Pune </t>
  </si>
  <si>
    <t xml:space="preserve">Savitribai Phule Pune University </t>
  </si>
  <si>
    <t>• Pride of Hindustan National Award, 2019
•  National Silver Star Education award, Nashik, 2020
•  Swarajya-Ratan National award, Aurangabad, 2022
•  Future leader award, 2024 (MTV India)
• Stable-Table work station for digital marketers, UK, 641599, 06/24/25
•  System and method for adaptive financial decision-making Entrepreneurial environment using predictive analytics, India,
202531038310A, 02/05/25</t>
  </si>
  <si>
    <t xml:space="preserve">MS office </t>
  </si>
  <si>
    <t>• 3</t>
  </si>
  <si>
    <t xml:space="preserve">HR, marketing </t>
  </si>
  <si>
    <t>• 6 Out of 5</t>
  </si>
  <si>
    <t xml:space="preserve">NAAc coordinator, management event coordinator, alumni coordinator, student training program coordinator </t>
  </si>
  <si>
    <t>20-Feb-26 12:15 PM</t>
  </si>
  <si>
    <t>12Y 0M</t>
  </si>
  <si>
    <t xml:space="preserve">NBNSTIC </t>
  </si>
  <si>
    <t>Prakash Vishnu Pise</t>
  </si>
  <si>
    <t>prakash.pise532@gmail.com</t>
  </si>
  <si>
    <t>01-Jun-1982</t>
  </si>
  <si>
    <t>Hindi,English ,Marathi</t>
  </si>
  <si>
    <t>Vishnu</t>
  </si>
  <si>
    <t>Amber Park B 405 S.No. 12 opp Bank of Maharashtra Ambegaon Bk Pune</t>
  </si>
  <si>
    <t>Siddhanath High School Mhaswad Tal: Man : Dist:  Satara</t>
  </si>
  <si>
    <t xml:space="preserve">Kolhapur </t>
  </si>
  <si>
    <t xml:space="preserve">Maths,science </t>
  </si>
  <si>
    <t>Accountancy ,Economic,Audit,Taxation</t>
  </si>
  <si>
    <t>SBR College Mhaswad Tal Man Dist  Satara</t>
  </si>
  <si>
    <t>Advanced Accountancy 1,Advanced Accountancy 2,World Economic Environment ,Business Law</t>
  </si>
  <si>
    <t>Shivaji University, Kolhapur</t>
  </si>
  <si>
    <t>Managerial Accounting,Financial Management ,International Finance ,Business Economics</t>
  </si>
  <si>
    <t>Business Administration</t>
  </si>
  <si>
    <t>INSURANCE INSTITUTE OF AMERICA (I.I.A)</t>
  </si>
  <si>
    <t>AMERICAN INSTITUTE FOR CHARTERED PROPERTY CASUALTY UNDERWRITERS</t>
  </si>
  <si>
    <t>Property Liability Insurance</t>
  </si>
  <si>
    <t>RTM Nagpur University, Nanpur</t>
  </si>
  <si>
    <t>• Published research papers in peer-reviewed national and international journals on topics like corporate financial performance, risk analysis, financial markets, and sustainable finance.
• Presented research at reputed academic conferences and seminars, contributing to the advancement of knowledge in finance.
• Organized and facilitated guest lectures, workshops, and industry interaction sessions with senior finance professionals, bankers, and CFOs to bridge academic learning with industry insights.
• Coordinated corporate visits for students to financial institutions, investment firms, and stock exchanges to enhance practical exposure.
• Mentored students who achieved top placements and finance internshipsGuided student consulting projects, financial research projects, and dissertations, helping them apply theoretical knowledge to practical business problems.
• Successfully managed the MBA department, including academic planning, faculty development, and resource allocation.
• Implemented quality enhancement initiatives such as Faculty Development Programs (FDPs) and interdepartmental collaborations.
• Led accreditation preparation efforts, contributing to successful reviews and quality assurance benchmarks.
• Designed and conducted finance skill-building workshops in areas such as Excel for Finance, Financial Modeling, Valuation Techniques, and Investment Tools, benefitting both students and faculty.
• Collaborated with industry bodies and platforms to introduce certificate programs in finance specialization.</t>
  </si>
  <si>
    <t>MS Office,Advanced Excel ,Power BI</t>
  </si>
  <si>
    <t>["https:\/\/orcid.org\/my-orcid?orcid=0000-0002-0707-1245"]</t>
  </si>
  <si>
    <t>• ·       Successfully mentored and guided one Ph.D. student
• ·       One Ph.D. scholar has submitted his thesis under my supervision.</t>
  </si>
  <si>
    <t>• Feedback Average of 6 Semesters is   4.5/5</t>
  </si>
  <si>
    <t>Head of Management Institute, Under Technical Campus</t>
  </si>
  <si>
    <t>• Worked with Sinhgad Technical Education Society, Kigali Campus, Rwanda (East Africa) on a deputation from Sinhgad Technical Education Society, Pune — July 2015 to September 2015.</t>
  </si>
  <si>
    <t>20-Feb-26 12:19 PM</t>
  </si>
  <si>
    <t>20Y 5M</t>
  </si>
  <si>
    <t>Sinhgad Technical Education Society</t>
  </si>
  <si>
    <t>Assistant Professor &amp; HOD</t>
  </si>
  <si>
    <t>16Y 5M</t>
  </si>
  <si>
    <t>WNS GLOBAL SERVICE PVT. LTD. PUNE</t>
  </si>
  <si>
    <t>BIOCHEM PHARMACEUTICAL IND. LTD</t>
  </si>
  <si>
    <t>Business Development Officer</t>
  </si>
  <si>
    <t>Sep 2005</t>
  </si>
  <si>
    <t>Sudhanshu Sanjeev Pathak</t>
  </si>
  <si>
    <t>pathaksudhanshu2009@gmail.com</t>
  </si>
  <si>
    <t>26-Nov-1987</t>
  </si>
  <si>
    <t>Sanjeev Pathak</t>
  </si>
  <si>
    <t>Flat no 1301, RA Urbania, Ganesh Nagar, Ravet</t>
  </si>
  <si>
    <t>Dr Prachi Ingle</t>
  </si>
  <si>
    <t>School of CTM</t>
  </si>
  <si>
    <t>Dyanprabodhini, Balvikar Mandir, Solapur</t>
  </si>
  <si>
    <t>Solapur</t>
  </si>
  <si>
    <t>Marathi</t>
  </si>
  <si>
    <t>Government Polytechnic, Solapur</t>
  </si>
  <si>
    <t>D Y Patil College of Engineering, Akurdi, Pune 411044</t>
  </si>
  <si>
    <t>Sardar Vallabhbhai National Institute of Technology (SVNIT), Surat, Gujarat</t>
  </si>
  <si>
    <t>• Best Paper Award in International Conference</t>
  </si>
  <si>
    <t>Autocad</t>
  </si>
  <si>
    <t>["","https:\/\/link.springer.com\/article\/10.1007\/s41024-024-00560-x","https:\/\/link.springer.com\/article\/10.1007\/s42107-025-01288-w","Optimization of Robotics Vision Using Modified MTF-COA Algorithms","https:\/\/link.springer.com\/article\/10.1007\/s42107-023-00616-2","https:\/\/www.jstage.jst.go.jp\/article\/jact\/20\/10\/20_624\/_article","https:\/\/link.springer.com\/article\/10.1007\/s42107-023-00674-6","https:\/\/www.sciencedirect.com\/science\/article\/abs\/pii\/S2214785322034393","https:\/\/link.springer.com\/article\/10.1007\/s42107-023-00674-6","https:\/\/link.springer.com\/article\/10.1007\/s42107-025-01333-8"]</t>
  </si>
  <si>
    <t>• Consultancy of Rs 1,15,000/- Arawade Construction &amp; Rs 3,52,000/- Mahabal Enviro</t>
  </si>
  <si>
    <t>Project management,Construction management,concrete technology,Operations research,Construction Contracts</t>
  </si>
  <si>
    <t>• 8/5</t>
  </si>
  <si>
    <t>Infrastructure Coordinator</t>
  </si>
  <si>
    <t>00</t>
  </si>
  <si>
    <t>• Best Paper Award</t>
  </si>
  <si>
    <t>20-Feb-26 12:28 PM</t>
  </si>
  <si>
    <t>16Y 2M</t>
  </si>
  <si>
    <t>Man Infra Construction LTD</t>
  </si>
  <si>
    <t>Junior Engineering</t>
  </si>
  <si>
    <t>Dec 2009</t>
  </si>
  <si>
    <t>D Y Patil College of Engineering, Akurdi, Pune</t>
  </si>
  <si>
    <t>14Y 6M</t>
  </si>
  <si>
    <t>20-Feb-26 12:29 PM</t>
  </si>
  <si>
    <t>20-Feb-26 12:30 PM</t>
  </si>
  <si>
    <t>Rohan Vijay Nalawade</t>
  </si>
  <si>
    <t>rohanmtech@gmail.com</t>
  </si>
  <si>
    <t>09-Oct-1983</t>
  </si>
  <si>
    <t>Vijay Balawant Nalawade</t>
  </si>
  <si>
    <t>Shrivatsa , Plot No. 925/2 Devkar Panand, Kolhapur</t>
  </si>
  <si>
    <t>Maisaheb Bawadekar, Kolhapur</t>
  </si>
  <si>
    <t>Kolhapur, Maharashtra</t>
  </si>
  <si>
    <t>Vivekanand College</t>
  </si>
  <si>
    <t>Kolhapur</t>
  </si>
  <si>
    <t>KITs College of Engineering, Kolhapur</t>
  </si>
  <si>
    <t>Construction management</t>
  </si>
  <si>
    <t>Built Environment</t>
  </si>
  <si>
    <t>• BSI ISO 19650 Part  certifications BIM Implementations
• GRIHA Evaluator, Griha certified professional
• NPTEL Lean Basics
• Bentley Qualified Trainer (open flows)
• PMI PMP certification</t>
  </si>
  <si>
    <t>• Delivered corporate trainings to BIM professionals on ISO 19650 all over  India
• delivered services and training to Bentley Open flow products in Austrailia and solomon Islands</t>
  </si>
  <si>
    <t xml:space="preserve">REVIT </t>
  </si>
  <si>
    <t>["","",""]</t>
  </si>
  <si>
    <t>• Worked as Co Investigator for a NIDHI iTBI funding of DST for setting Incubatiuon center at KIT Kolhapur. Finding amount is 5 Crore</t>
  </si>
  <si>
    <t xml:space="preserve">Project automation, Lean construction   Instrumentation and data analytics ,Digital Twins and asset management </t>
  </si>
  <si>
    <t xml:space="preserve">Dean International Relationship </t>
  </si>
  <si>
    <t xml:space="preserve">AICTE QIS </t>
  </si>
  <si>
    <t>NPTEL Lean Basics</t>
  </si>
  <si>
    <t xml:space="preserve">British standard Institutions    PMP by PMI </t>
  </si>
  <si>
    <t>Bentley Openflows</t>
  </si>
  <si>
    <t>• Otstanding associate tutor- Built Environment  by BSI India</t>
  </si>
  <si>
    <t>• Organised International Conference
• facilitated MoU with foreign University
• Student and faculty exchange initiatives under ERASMUS
• Centre of excllence with Bentley systems</t>
  </si>
  <si>
    <t>20-Feb-26 12:34 PM</t>
  </si>
  <si>
    <t>17Y 1M</t>
  </si>
  <si>
    <t>KITs College of engineering (autonomous), Kolhapur</t>
  </si>
  <si>
    <t>13Y 8M</t>
  </si>
  <si>
    <t xml:space="preserve">Kirby Building systems </t>
  </si>
  <si>
    <t>SAles Engineer</t>
  </si>
  <si>
    <t>Nov 2013</t>
  </si>
  <si>
    <t>TATA Consulting Engineers</t>
  </si>
  <si>
    <t>Construction Engineer</t>
  </si>
  <si>
    <t>Oct 2011</t>
  </si>
  <si>
    <t>Ravella Durga  Prasad</t>
  </si>
  <si>
    <t>durgakind@gmail.com</t>
  </si>
  <si>
    <t>15-Aug-1984</t>
  </si>
  <si>
    <t>HINDI</t>
  </si>
  <si>
    <t>RAVELLA NAGESWARA RAO</t>
  </si>
  <si>
    <t>C503, C Block, Thimu Kings Court Block-C, HF39+9H, Maisamma Gudem, Bhadurpalle, Hyderabad, Kaziguda, Telangana 500100</t>
  </si>
  <si>
    <t>Kendriya Vidyalaya, CLRI Chennai</t>
  </si>
  <si>
    <t xml:space="preserve">New Delhi  </t>
  </si>
  <si>
    <t>Maths Science</t>
  </si>
  <si>
    <t>SRI SANKARA VIDYASHRAMAM</t>
  </si>
  <si>
    <t>TAMILNADU</t>
  </si>
  <si>
    <t>MATHS, PHYSICS</t>
  </si>
  <si>
    <t xml:space="preserve">ANNA UNIVERSITY </t>
  </si>
  <si>
    <t xml:space="preserve">JERUSALEM COLLEGE OF ENGINEERING </t>
  </si>
  <si>
    <t xml:space="preserve">NATIONAL INSTITUTE OF TECHNOLOGY CALICUT </t>
  </si>
  <si>
    <t xml:space="preserve">OFFSHORE STRUCTURAL ENGINEERING </t>
  </si>
  <si>
    <t xml:space="preserve">M. Tech. </t>
  </si>
  <si>
    <t xml:space="preserve">Offshore Structures </t>
  </si>
  <si>
    <t xml:space="preserve">Cementitious Materials in Marine Environment </t>
  </si>
  <si>
    <t xml:space="preserve">Indian Institute of Technology - Madras </t>
  </si>
  <si>
    <t>• Qualified GATE 2007 with an All India Rank of 1269.
• Awarded the CSIR Golden Jubilee Research Internship at the Structural Engineering Research Centre. During my PhD, in addition to thesis research, I contributed to several research-based consultancy projects under the guidance of Prof. K. Ganesh Babu (Department of Ocean Engineering, IIT Madras) and Prof. C. Lakshmana Rao (Department of Applied Mechanics, IIT Madras).
• Actively involved in academic and administrative responsibilities at VNR Vignana Jyothi Institute of Engineering and Technology and Chaitanya Bharathi Institute of Technology alongside teaching and research. Contributed to institutional accreditation processes by assisting in data compilation and documentation for National Board of Accreditation and National Assessment and Accreditation Council.
• Additionally, executed consultancy assignments in quality control for government and private sector projects through VNR VJIET and CBIT.</t>
  </si>
  <si>
    <t xml:space="preserve">Primavera &amp; MS Project </t>
  </si>
  <si>
    <t>["https:\/\/doi.org\/10.1038\/s41598-025-90752-3 ","https:\/\/doi.org\/10.1007\/s43939-024-00174-7","www.arpnjournals.org\/jeas\/research_papers\/rp_2024\/jeas_0624_9464.pdf","https:\/\/doi.org\/10.1038\/s41598-023-50312-z ","doi:10.1088\/1755-1315\/1280\/1\/012034  ","https:\/\/doi.org\/10.1016\/j.matpr.2022.01.352","https:\/\/doi.org\/10.1016\/j.matpr.2022.01.427","https:\/\/doi.org\/10.1016\/j.matpr.2022.01.011","https:\/\/iopscience.iop.org\/article\/10.1088\/1755-1315\/1086\/1\/012058","https:\/\/iopscience.iop.org\/article\/10.1088\/1755-1315\/1086\/1\/012013"]</t>
  </si>
  <si>
    <t>• High Performance Concretes containing Ternary Blended Cements containing Graphene Oxide &amp; Nano-Titanium Oxide</t>
  </si>
  <si>
    <t>Practical Skills In Civil Engineering,Civil Engineering Workshop ,Advanced Concrete Technology,Advanced Structural Analysis,Strength of Materials- Theory &amp; Lab course,Model Testing Laboratory</t>
  </si>
  <si>
    <t>• The average course feedback for the past six semesters has always been ranging from 8.5 to 9.8 on a scale of 10 for various courses like Reinforced Concrete Design I, Reinforced Concrete Design - II, Structural Analysis - II, Engineering Mechanics, Building Construction Practices Strength of Materials lab, Transportation Engineering Lab etc.</t>
  </si>
  <si>
    <t xml:space="preserve">Department Co-Ordinator for NBA works, Convener - Department Research Committee,  </t>
  </si>
  <si>
    <t>10Y 6M</t>
  </si>
  <si>
    <t xml:space="preserve">Chaitanya Bharathi Institute of Technology </t>
  </si>
  <si>
    <t xml:space="preserve">Hyderabad </t>
  </si>
  <si>
    <t xml:space="preserve">VNR Vignana Jyothi Institute of Engineering &amp; Technology </t>
  </si>
  <si>
    <t>Dr. Priyanka Shirish Shinde</t>
  </si>
  <si>
    <t>priyanka.shindephd@gmail.com</t>
  </si>
  <si>
    <t>14-May-1986</t>
  </si>
  <si>
    <t xml:space="preserve">English,hindi,marathi </t>
  </si>
  <si>
    <t>anand</t>
  </si>
  <si>
    <t xml:space="preserve">Pyramid Atlante Tathawade
Bhumkar Chowk, Tathwade, Wakad, </t>
  </si>
  <si>
    <t>Adarsh Shikshan Mandir</t>
  </si>
  <si>
    <t>Advance Accountancy</t>
  </si>
  <si>
    <t>Mcom</t>
  </si>
  <si>
    <t>MaharashtRA</t>
  </si>
  <si>
    <t>Advance Accountancy,Cost and Works Accounting</t>
  </si>
  <si>
    <t>Mphil</t>
  </si>
  <si>
    <t>Finance- Accountancy</t>
  </si>
  <si>
    <t>Mumbai University, CKT College  Panvel</t>
  </si>
  <si>
    <t>• money management certifiction by Rachna  Ranade</t>
  </si>
  <si>
    <t>• Outstanding Faculty awards in World HRD Congress by Dewang Mehata, Mumbai</t>
  </si>
  <si>
    <t>MS. Office</t>
  </si>
  <si>
    <t>["https:\/\/www.scopus.com\/authid\/detail.uri?authorId=57219901093"]</t>
  </si>
  <si>
    <t xml:space="preserve">Advance Financial Managment, Financial Management,cost and works accounting,Rural and micro financing  </t>
  </si>
  <si>
    <t>• 88% Average feedback for the last 6 semester</t>
  </si>
  <si>
    <t>NBA -Coordinator, Event coordinator</t>
  </si>
  <si>
    <t xml:space="preserve">AI tools for teaching </t>
  </si>
  <si>
    <t xml:space="preserve">Money Management </t>
  </si>
  <si>
    <t>• Outstanding Faculty Award</t>
  </si>
  <si>
    <t>20-Feb-26 12:43 PM</t>
  </si>
  <si>
    <t>Indira College of Engineering and Management- Department of MBA</t>
  </si>
  <si>
    <t>Assistant Professor and TPO</t>
  </si>
  <si>
    <t>Parandwadi, somatane Phata</t>
  </si>
  <si>
    <t>Shubhum Prakash</t>
  </si>
  <si>
    <t>Shubhampat41@gmail.com</t>
  </si>
  <si>
    <t>27-Dec-1995</t>
  </si>
  <si>
    <t>Om Prakash Sinha</t>
  </si>
  <si>
    <t>Teachers Colony Kumhrar near DAV School Kumhrar Patna -800026. Bihar</t>
  </si>
  <si>
    <t xml:space="preserve">ST.Michaels High School </t>
  </si>
  <si>
    <t xml:space="preserve">English ,Hindi,Math,Science </t>
  </si>
  <si>
    <t xml:space="preserve">Baldwin Academy Dhawalpura </t>
  </si>
  <si>
    <t>English ,Physic,Chemistry,Math</t>
  </si>
  <si>
    <t>VIT University Vellore</t>
  </si>
  <si>
    <t>NIT Patna</t>
  </si>
  <si>
    <t>Development of Ultra-High-PerformanceFiber Reinforced Concrete</t>
  </si>
  <si>
    <t>• Attentded 13 th Structural Engineering Convention  SEC-2023 (NIT Nagpur)
• Gate Qualified
• Attended Short Term Course held on 9-13 june -2023 at NIT Jalandhar</t>
  </si>
  <si>
    <t>AutoCAD, MS Office,MS Project</t>
  </si>
  <si>
    <t>Q2/SCI/Q2/Q2/Q1</t>
  </si>
  <si>
    <t>none</t>
  </si>
  <si>
    <t>["https:\/\/doi.org\/10.1007\/s41062-021-00714-7","10.2478\/jaes-2022-0028","https:\/\/doi.org\/10.1007\/s42107-023-00822-y","https:\/\/doi.org\/10.1080\/24705314.2024.2385206","10.1002\/suco.70178q"]</t>
  </si>
  <si>
    <t>• Semester 1: 4.2Semester 2: 4.0Semester 3: 4.5Semester 4: 4.3Semester 5: 4.1Semester 6: 4.4</t>
  </si>
  <si>
    <t>20-Feb-26 01:03 PM</t>
  </si>
  <si>
    <t>Anju Khandelwal</t>
  </si>
  <si>
    <t>dranju20khandelwal@gmail.com</t>
  </si>
  <si>
    <t>30-Apr-1976</t>
  </si>
  <si>
    <t>Vivek Khandelwal</t>
  </si>
  <si>
    <t>ROHAN ANANTA, A-6/ FLAT NO. 306, SURVEY NO. 125, OPPOSITE JSPM BAPU BUWAJI NAGAR, TATHAWADE, PUNE</t>
  </si>
  <si>
    <t>SP Govt. Girls Inter College</t>
  </si>
  <si>
    <t>UP Board, Jhansi (U.P.)</t>
  </si>
  <si>
    <t>Mathematics, Science, English, Biology, Soc. Science</t>
  </si>
  <si>
    <t xml:space="preserve">Mathematics, Physics, Chemistry, English,Hindi </t>
  </si>
  <si>
    <t>Bundelkhand University, Jhansi</t>
  </si>
  <si>
    <t>Bipin Bihari Degree College, Jhansi (U.P.)</t>
  </si>
  <si>
    <t xml:space="preserve">Mathematics, Physics,Chemistry </t>
  </si>
  <si>
    <t>B. Sc.</t>
  </si>
  <si>
    <t>Dept. of Mathematics and Computer Appilation</t>
  </si>
  <si>
    <t xml:space="preserve">Mathematics with Computer Applications </t>
  </si>
  <si>
    <t>M. Sc.</t>
  </si>
  <si>
    <t>Mathematics with Computer Application</t>
  </si>
  <si>
    <t>Operations Research</t>
  </si>
  <si>
    <t>G. K. V. Uni. Hardwar (UK)</t>
  </si>
  <si>
    <t>• Awarded by Institute of Self Reliance, Certificate of Excellence “Inspiring Citizen’s Award” during National Seminar “Reshaping A Greener Future” on 10th January 2026 at Bhubaneswar, Odisha.
• Awarded by Vijnana Parishad of India (Society for Applications of Mathematics) for Distinguished Service Award – Concen’r De Rose on 28th April, 2023 on the occasion of 24th Annual Conference of VPI organized by Department of Mathematics, Dayanand Vedic College, Oria (UP).
• Awarded by National Education &amp; Human Resource Development Organization (NEHRDO) Mumbai for Rashtriya Shiksha Samman Award on 27th Feb, 2019 in Mumbai.
• Awarded by Institute of Self Reliance, Certificate of Excellence “Bharat Vikas Award” for loyalty, Diligence &amp; Outstanding Performance in the field of Fuzzy and Cloud Computing on the occasion of National Seminar “Intellectuals’ Social Responsibility” on 1st December, 2018 at Bhubaneswar, Odisha.</t>
  </si>
  <si>
    <t>	MATLAB, SPSS, R-Language, Latex, C, C++, MATH TYPE</t>
  </si>
  <si>
    <t>["http:\/\/www.scopus.com\/authid\/detail.url?authorId=57211005435 "," https:\/\/www.webofscience.com\/wos\/author\/rid\/HNJ-0492-2023 "]</t>
  </si>
  <si>
    <t>• 01 Completed.
• 01- Thesis Submitted (Title: Image to Text Synthesis...... By Ms. V. V. Ramya)
• 05- Ongoing</t>
  </si>
  <si>
    <t>Optimization Techniques, Business Statistics, Actuarial Statistics, Financial Mathematics</t>
  </si>
  <si>
    <t>• Over the last six semesters, the average course feedback for Actuarial Statistics and Financial Mathematics has been consistently positive. Students have rated the courses highly for clarity of instruction, practical relevance, and application-driven learning. Actuarial Statistics received an average rating of 4.5 out of 5, with particular appreciation for problem-solving sessions and real-world examples. Financial Mathematics averaged 4.4 out of 5, with students highlighting comprehensive coverage of core concepts such as time value of money, interest theory, and risk analysis. Feedback also emphasized instructor responsiveness, engaging class activities, and the effective use of case studies and software tools. Overall, both courses have demonstrated strong academic value and high levels of student satisfaction.</t>
  </si>
  <si>
    <t>Dean Academics, Head of Department, Dy Chief Proctor</t>
  </si>
  <si>
    <t>• Awarded by Institute of Self Reliance, “Inspiring Citizen’s Award” in January 2026 at Bhubaneswar, Odisha.
• Awarded by Vijnana Parishad of India (Society for Applications of Mathematics) for Distinguished Service Award – Concen’r De Rose in April, 2023.
• Awarded by National Education &amp; Human Resource Development Organization (NEHRDO) Mumbai for Rashtriya Shiksha Samman Award in Feb, 2019.
• Awarded by Institute of Self Reliance, “Bharat Vikas Award” in December, 2018 at Bhubaneswar, Odisha.
• Copy Right and Patent Published-
• Title “Learning Attitude of MBA Students in making of a B-School of National Importance”, Registration Number LD-20260181088.
• Title “Towards a Smarter Future: Smart City Survey Insights”, Registration Number LD-20250166837 .
• Title “Global Crisis Impact on Education”, Registration Number L-160294/2025 .
• Title “Impact of Knowledge and Skills for Selection and Recruitment”, Registration Number L-160410/2025 .
• Title “Questionnaire on CSTT/ CHD”, Registration Number L-134195/2023 .
• A Patent Title “Computer for Performance Evaluation of Optimal Service Time”, UK, vide Design No 6493390 Published on 07-01-2026.
• A Patent Title “AI Based Classroom Monitoring Device”, Application No 454708-001, Design Accepted.
• A Patent Title “Computer Network Safety Enhancing Device”, Application No 454414-001, Design Accepted.
• A Patent Title “Education and Business Management System for Preventing Mentally Disabled Students Using NLP-Based Physical Violence Detection”, Application No 202411051327, Design Accepted.
• Patent Title “Block Chain Based Drug Supply Chain Management System for Pharmaceutical Companies”, Application No 202421029607, Design Accepted.
• A Patent on “Intelligent Tutoring System for Math Education with Natural Language Processing”, Application No 202421008566, Design Accepted.
• A Patent on “Method for Optimization of Supply Chain Finance Management based on Big Data”, Application No 202311013947, Design Accepted.</t>
  </si>
  <si>
    <t>20-Feb-26 01:04 PM</t>
  </si>
  <si>
    <t>24Y 5M</t>
  </si>
  <si>
    <t>Sri Ram Murti Smarak College of Engineering and Technology, Bareilly</t>
  </si>
  <si>
    <t>Bareilly</t>
  </si>
  <si>
    <t>Jul 2004</t>
  </si>
  <si>
    <t>Jhansi</t>
  </si>
  <si>
    <t>Nov 2000</t>
  </si>
  <si>
    <t>Anil Gangadhar  Aralikar</t>
  </si>
  <si>
    <t>anilaralikar@gmail.com</t>
  </si>
  <si>
    <t>05-Apr-1990</t>
  </si>
  <si>
    <t>Gangadhar Aralikar</t>
  </si>
  <si>
    <t xml:space="preserve">Swami Samarth Colony, Room No. 15, Survey No. 40/2, Sonavane Vasti, Tathawade, Pune  </t>
  </si>
  <si>
    <t xml:space="preserve">Jawahar Navodaya Vidyalaya </t>
  </si>
  <si>
    <t xml:space="preserve">CBSE , Nanded, Maharashtra </t>
  </si>
  <si>
    <t xml:space="preserve">Marathi, English , Science , Mathematics </t>
  </si>
  <si>
    <t>CBSE, Nanded , Maharashtra</t>
  </si>
  <si>
    <t>Physics,Chemistry, Biology</t>
  </si>
  <si>
    <t>Diploma in Data Science and Programming</t>
  </si>
  <si>
    <t>Machn\</t>
  </si>
  <si>
    <t xml:space="preserve"> Pune University </t>
  </si>
  <si>
    <t xml:space="preserve">Fergusson College, Pune , Maharashtra </t>
  </si>
  <si>
    <t>Economics, Industrial mathematics</t>
  </si>
  <si>
    <t xml:space="preserve">Fergusson College Pune , Maharashtra </t>
  </si>
  <si>
    <t xml:space="preserve">Economics </t>
  </si>
  <si>
    <t>MBA in Finance</t>
  </si>
  <si>
    <t>• Foundational Level in Data Science and Programming, IIT Madras , CGPA - 6.5
• Common Proficiency Test (CPT i.e Foundational Level of Chaetered Accountancy Course) - Qualified</t>
  </si>
  <si>
    <t>PowerBI, Tableau Public, Python, Stata, R, anylogistix,System Commands on Linux</t>
  </si>
  <si>
    <t>• I successfully taught Microeconomics, International Business Management and Macroeconomics in the last 6 semesters with average of 95% passing rate of students.</t>
  </si>
  <si>
    <t>Assistant Director of Centralised Assessment Process</t>
  </si>
  <si>
    <t>20-Feb-26 01:11 PM</t>
  </si>
  <si>
    <t xml:space="preserve">Balaji College of Arts, Commerce and Science </t>
  </si>
  <si>
    <t>6Y 6M</t>
  </si>
  <si>
    <t xml:space="preserve">ILS Law College </t>
  </si>
  <si>
    <t xml:space="preserve">Visiting Faculty </t>
  </si>
  <si>
    <t>Feb 2018</t>
  </si>
  <si>
    <t xml:space="preserve">Pratibha College of Commerce and Computer Studies </t>
  </si>
  <si>
    <t xml:space="preserve">International Institute for Population Sciences </t>
  </si>
  <si>
    <t xml:space="preserve">Field Investigator </t>
  </si>
  <si>
    <t xml:space="preserve">Mumbai </t>
  </si>
  <si>
    <t>May 2015</t>
  </si>
  <si>
    <t xml:space="preserve">Gokhale Institute of Politics and Economics </t>
  </si>
  <si>
    <t>Research Trainee</t>
  </si>
  <si>
    <t>Omkar Devidas Wamane</t>
  </si>
  <si>
    <t>wamaneomkar.2709@gmail.com</t>
  </si>
  <si>
    <t>27-Sep-1999</t>
  </si>
  <si>
    <t>Devidas Shankar Wamane</t>
  </si>
  <si>
    <t>C-1204, Cozy Homes, Awhalwadi Road, Wagholi, Pune 412207</t>
  </si>
  <si>
    <t>Late. R. K. Patil Autade Vidyalaya Malewadi</t>
  </si>
  <si>
    <t>Maharashtra State Board of Secondary and Higher Secondary Education (MSBSHSE)</t>
  </si>
  <si>
    <t>Marathi,Hindi,Social Sciecne,Mathematics,Science,ICT</t>
  </si>
  <si>
    <t>Diplama In Civil Engineering</t>
  </si>
  <si>
    <t>Ashok Institute of Engineering Technology and Polytechnic,Ashoknagar</t>
  </si>
  <si>
    <t>Imperial College of Engineering and Research Wagholi, Pune</t>
  </si>
  <si>
    <t>Auto CAD,MS OFICE</t>
  </si>
  <si>
    <t>Concrete Technology,Basic Survering,Building Material</t>
  </si>
  <si>
    <t>• Currently engaged full-time in administrative responsibilities.</t>
  </si>
  <si>
    <t>Handled leadership responsibilities in administrative roles. (Examination Officer)</t>
  </si>
  <si>
    <t>20-Feb-26 01:22 PM</t>
  </si>
  <si>
    <t>Ajeenkya D Y Patil University Pune</t>
  </si>
  <si>
    <t>Assitant Professor &amp; Examination Officer</t>
  </si>
  <si>
    <t>Lohegaon, Pune</t>
  </si>
  <si>
    <t>Imperial College of Engineering and Resrach</t>
  </si>
  <si>
    <t>Lab Technician</t>
  </si>
  <si>
    <t>Ateka Nulwala</t>
  </si>
  <si>
    <t>atekanulwala@gmail.com</t>
  </si>
  <si>
    <t>02-Jul-1998</t>
  </si>
  <si>
    <t>English, Hindi, Gujarati,Marathi,Urdu</t>
  </si>
  <si>
    <t>Murtuza Travadi</t>
  </si>
  <si>
    <t>G - 201, HUBTOWN COUNTRYWOODS, Near MSB School, Tilekar Nagar, Kondhwa Budruk</t>
  </si>
  <si>
    <t>New Horizon Public School</t>
  </si>
  <si>
    <t>CBSE Board, Navi Mumbai, Maharashtra</t>
  </si>
  <si>
    <t>English, Mathematics, Science, Social Science,Hindi</t>
  </si>
  <si>
    <t>Physics, Chemistry, Mathematics</t>
  </si>
  <si>
    <t>Amity University</t>
  </si>
  <si>
    <t>Amity School of Architecture &amp; Planning, Gwalior, Madhya Pradesh</t>
  </si>
  <si>
    <t>Architectural Design, Building Construction, Structures, Environmental Studies, Urban Design, Professional Practice,Architectural Thesis</t>
  </si>
  <si>
    <t>Urban Planning Theory, Regional Planning, Urban Infrastructure Planning, Environmental Planning, Housing &amp; Community Planning, Urban Governance, GIS Applications, Research Methodology,URP Thesis</t>
  </si>
  <si>
    <t>Urban and Regional Planning</t>
  </si>
  <si>
    <t>SVKM’s Narsee Monjee Institute of Management Studies (NMIMS)</t>
  </si>
  <si>
    <t>NMIMS, Mumbai, Maharashtra</t>
  </si>
  <si>
    <t>Strategic Management, Entrepreneurship, Marketing Management, Financial Management, Business Analytics, Operations Management,Business Management</t>
  </si>
  <si>
    <t>Urban Design</t>
  </si>
  <si>
    <t>School of Planning and Architecture (SPA), Bhopal</t>
  </si>
  <si>
    <t>• Completed an 8-month comprehensive professional training in Building Information Modelling (BIM) for Architecture, certified by the National Skill Development Corporation (NSDC) and Autodesk Training E</t>
  </si>
  <si>
    <t>• Mentored the students who secured the Winning Position in the INHAF Housing Studio Competition (Season IV, AY 2025–26) under the Furniture &amp; Interior Design category, guiding Team SAH GRIH Studio at Vishwakarma University. The project focused on affordable and adaptable housing solutions rooted in site studies, SWOT analysis, and context-responsive design.</t>
  </si>
  <si>
    <t>AutoCAD, Revit (BIM), Navisworks, SketchUp, Enscape, Lumion, MS Office Suite, Basic ArcGIS, BIM Documentation &amp; Coordination,Canva</t>
  </si>
  <si>
    <t>["Nulwala"," A. (2024). Socio-Cultural Spaces as the Reflection of the City. Re-Thinking the Future: Un-Learning and Learning"," SKNCOA Pune. ISBN: 978-93-6128-159-4.","Nulwala"," A. (2024). Uplifting Urban Spaces Through Adaptive Reuse of Socio-Cultural Environments. ICCAUA 2024"," Alanya University"," T\u00fcrkiye. E-ISBN: 978-625-99484-1-6.","Public Art as Catalyst for Urban Revitalization: Insights from Indian Cities. Kurukshetra University"," 2025.","Urban Safety and Social Life: Designing Green Open Spaces for Safer Social Interaction in Navi Mumbai. CPTED 2026"," SPA Bhopal.","","",""]</t>
  </si>
  <si>
    <t xml:space="preserve"> Dwelling Space Design, Fundamentals of Interior Design, Spatial Behaviour &amp; Environmental Psychology, Materials of India, Digital Drawing &amp; Drafting, 3D Modelling &amp; Post-Processing, Interior Business Management, Organisational Structure in Interior Desig</t>
  </si>
  <si>
    <t>• Consistently received strong student feedback across studio, technical, and management-oriented subjects over the last six semesters. Recognised for introducing and structuring Interior Business Management and Professional Practice modules, integrating organisational frameworks, entrepreneurship, venture fundamentals, and real-world project workflows into the curriculum.
• In studio courses (Residential, Commercial, and Corporate), feedback reflects clarity in spatial strategy development, contextual design thinking, behavioural mapping integration, and structured design reviews. Students particularly appreciate hands-on software training in AutoCAD, Revit (BIM), SketchUp, and rendering workflows, aligned with industry expectations.
• Overall feedback consistently highlights mentorship quality, critical thinking development, and the integration of technical proficiency with research-led and user-centric design approaches.</t>
  </si>
  <si>
    <t>Faculty Coordinator – VU Pro Bono Club &amp; Government and Social Initiatives Wing, Student Council, Vishwakarma University; Departmental Examination Coordinator – responsible for academic scheduling, assessment processes, moderation coordination, and examin</t>
  </si>
  <si>
    <t>Research Methodology using AI Tools; Outcome-Based Education (OBE) &amp; Curriculum Mapping; NEP 2020 Implementation in Higher Education; NAAC Reforms 2024 Orientation; Grants, Funding &amp; Project Proposal Writing; Advanced Trends in Teaching &amp; Research; Academ</t>
  </si>
  <si>
    <t>AI-enabled Educational Tools (Google Gemini Academy 2025); Independent learning modules in BIM workflows and digital documentation systems.</t>
  </si>
  <si>
    <t>NSDC &amp; Autodesk Certified BIM Professional Program (8 months) – Revit, Navisworks, BIM Documentation &amp; Coordination (Novatr, Cohort 20, completed September 2025).</t>
  </si>
  <si>
    <t>Training on Decolonizing Education in Architecture (COA–Training &amp; Research Cell &amp; LS Raheja School of Architecture).</t>
  </si>
  <si>
    <t>• Rewarded during Vishwakarma University’s 8th Foundation Day – “Sadhishthan” for research and consultancy contributions.</t>
  </si>
  <si>
    <t>20-Feb-26 01:35 PM</t>
  </si>
  <si>
    <t>Mould Group</t>
  </si>
  <si>
    <t>Urban Designer</t>
  </si>
  <si>
    <t>Neoteric Group</t>
  </si>
  <si>
    <t>Junior Executive – Interior Designer &amp; Architect</t>
  </si>
  <si>
    <t>Gwalior, Madhya Pradesh</t>
  </si>
  <si>
    <t>Eco-Vista Architects (EVA Studios)</t>
  </si>
  <si>
    <t>Interior Designer and Architect</t>
  </si>
  <si>
    <t>City and Industrial Development Corporation (CIDCO), Maharashtra</t>
  </si>
  <si>
    <t>Summer Intern – Planning Department</t>
  </si>
  <si>
    <t>CBD Belapur, Navi Mumbai, Maharashtra</t>
  </si>
  <si>
    <t>Ishaan Arora</t>
  </si>
  <si>
    <t>ishaanarora9@gmail.com</t>
  </si>
  <si>
    <t>04-Dec-1997</t>
  </si>
  <si>
    <t>Sanjay Arora</t>
  </si>
  <si>
    <t>2/644, Shanteshwar Mandir Marg, Malviya Nagar, Jaipur, Rajasthan (302017)</t>
  </si>
  <si>
    <t xml:space="preserve">St. Anselm's Pink City Senior Secondary School </t>
  </si>
  <si>
    <t>CBSE, New Delhi</t>
  </si>
  <si>
    <t>English Communicative, Hindi Course B,Mathematics,Science,Social Science</t>
  </si>
  <si>
    <t>Commerce with Entrepreneurship</t>
  </si>
  <si>
    <t>University of Rajasthan, Jaipur</t>
  </si>
  <si>
    <t>St. Xavier's College, Jaipur, Rajasthan</t>
  </si>
  <si>
    <t>BA Honors in Economics with Public Administration</t>
  </si>
  <si>
    <t>BA Honors</t>
  </si>
  <si>
    <t>Jamia Millia Islamia University, New Delhi</t>
  </si>
  <si>
    <t>MA in Public Administration</t>
  </si>
  <si>
    <t>Public Administration</t>
  </si>
  <si>
    <t>Political Science/Public Administration</t>
  </si>
  <si>
    <t>Malaviya National Institute of Technology Jaipur</t>
  </si>
  <si>
    <t>• I have qualified UGC National Eligibility Test (NET)-Junior Research Fellowship (JRF) Examination in Public Adminsitration in the December 2021 and June 2022 merged cycles. This examination is conducted by National Testing Agency for the recruitment to</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</si>
  <si>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
• I.            Scholastic Achievements:
• Participated and cleared the International English Olympiad organized by the Science Olympiad Foundation in collaboration with the British Council.
• Participated and Cleared the Green Olympiad conducted by TERI and Ministry of Environment and Forests, Govt. of India.
• Completed the Global Certification Programme on Climate Change from ICCE, Bombay- a cause supported by the United Nations.
• Recipient of Meritorious Scholarship for being a Position/Rank Holder in the University of Jamia Millia Islamia, New Delhi.
• Coordinated and managed many national level events organized by the Department of Economics, St. Xavier’s College, Jaipur.
• Held First Position in Academic Session 2014-15.
• II.            Co-Scholastic Accomplishments
• Secured Second Position (Runner Up) in the Essay Writing Competition organized by the Women’s Cell, Malaviya National Institute of Technology, Jaipur.
• Secured First Position in the Debate Competition organized under the aegis of the Vigilance Awareness Week  2025 observed by MNIT Jaipur from 27th November 2025 to 2nd November, 2025.
• Secured First Position in the Quiz Competition organized under the aegis of the Vigilance Awareness Week 2025 observed by MNIT Jaipur from 27th November to 2nd November, 2025.
• Secured First Position in the Hindi Technical and Written Competition organized under the aegis of the Hindi Week, 2025 observed by MNIT Jaipur.
• Secured First Position in the Hindi Essay Writing Competition organized under the aegis of the Hindi Week, 2025 observed by MNIT Jaipur.
• Secured First Position in the Hindi Debate Competition organized under the aegis of the Hindi Week, 2025observed by MNIT Jaipur.
• Secured First Position in the Constitution Day Quiz organized by Quiz Club, MNIT Jaipur.
• Secured Second Position in the English Debate Competition organized under the aegis of Vigilance Awareness Week-2024 by MNIT Jaipur.
• Secured First Position in the Debate Competition organized under the aegis of Vigilance Awareness Week – 2023 by MNIT Jaipur.
• Secured First Position in the Debate Competition organized under the aegis of Vigilance Awareness Week – 2022-2023 by MNIT Jaipur.
• Secured Second Position in the Event Clashing Views organized by the Debate Club under the Annual Cultural Fest of MNIT Jaipur BLITZSCHLAG 2023.
• Secured Second Position in the Poetry Recitation Competition organized under the aegis of Swachhata Pakhwada – Swacchhata Hi Seva (SHS), 2023 by MNIT Jaipur.
• Secured Second Position in the Hindi Question-Answer Competition organized under the aegis of Hindi Week – 2024 by MNIT Jaipur.
• Secured Second Position in the Hindi ExtemporeCompetition organized under the aegis of Hindi Week – 2024 by MNIT Jaipur.
• Secured Third Position in the Hindi  Debate Competition organized under the aegis of Hindi Week – 2024 by MNIT Jaipur.
• Secured First Position in the Hindi Question-Answer Competition organized under the aegis of Hindi Week – 2023 by MNIT Jaipur.</t>
  </si>
  <si>
    <t>["II.\tResearch Papers  1.\tIshaan Arora; \u201cCracking the Artificial Intelligence Code: an Analytical Discourse on AI\u2019s Role as a Counter Terrorism Tool in Jammu and Kashmir"," Union Territory of India\u201d; Vol. 15 No. 2 (2025): July-December"," 2025; Page no. 109-120","  Vivekananda Journal of Research (Indexed and Listed in International Scientific Indexing"," Google Scholar"," World Cat"," Crossref DOI"," ULRICHS WEB"," EBSCO"," EZB"," HAW HAMBURG"," Academic Resource Index); (e-ISSN: 2456-7574; p-ISSN: 2319-8702) DOI: https:\/\/doi.org\/10.61081\/vjr\/15v2i104 2.\tIshaan Arora; \u201cBhamashah Scheme: The Pioneer of e-governance Reform in Rajasthan: A study of revamped governance model\u201d; vol. 12 Issue 02 (2023); Page no. 604-612"," Journal of Social Evolution and History (SCOPUS Q3 listed) (ISSN: 1681-4363) DOI: https:\/\/socialevolutionandhistory.com\/article\/view\/Abstract-23604.php 3.\t Ishaan Arora; \u201cRevisiting the Agricultural Corpus of Jammu and Kashmir in the light of Article 370 Abrogation\u201d; 23(Special Issue 2): (September 2024)"," Empirical Economic Letters (ABDC and Web of Science Listed) (ISSN 1681 8997)  DOI: https:\/\/doi.org\/10.5281\/zenodo.14416756 4.\tIshaan Arora and Vibhuti Singh Shekhawat; \u201cMizoram - Fresh Faces Herald A New Dawn\u201d; V 1"," N 2 (Dec 2024)"," Interdisciplinary Journal of Humanities"," Media"," and Political Science (IJHMPS) ISSN: 3064-9935"," The Science Publishing House"," 8 The Green"," Suite No. 5610 Dover"," Delaware 19901"," USA DOI: http:\/\/doi.org\/10.56830\/IJHMPS 5.\tIshaan Arora and Vibhuti Singh Shekhawat; \u201cKarnataka Elections: A trial By Fire\u201d; V 2"," N 1 (June 2025)"," Interdisciplinary Journal of Humanities"," Media"," and Political Science (IJHMPS) ISSN: 3064-9935"," The Science Publishing House"," 8 The Green"," Suite No. 5610 Dover"," Delaware 19901"," USA DOI: http:\/\/doi.org\/10.56830\/IJHMPS 6.\tIshaan Arora; \u201cEnvisaging the Role of Artificial Intelligence in combating Terrorism in Jammu and Kashmir post Article 370 Abrogation\u201d; Advances in Social Science"," Education and Humanities Research (Part of Springer Nature and SCOPUS); Atlantis Press; ISBN: 978-2-38476-416-7; ISSN: 2352-5398; DOI: https:\/\/doi.org\/10.2991\/978-2-38476-416-7_8 7.\tVibhuti Singh Shekhawat and Ishaan Arora; \u201cMadhya Pradesh Muddle: The Assembly Verdict 2023\u201d; HSWS International Mutidisciplinary Journal ISSN: 3107-6823"," Vol. 1 (01)"," April 2025"," pp 11-24.   III.\tBook Chapters  1.\tIshaan Arora; \u201cUnfurling Kashmir Politics: A Discourse to decode the Pink Economy\u2019s Representation in the Contemporary Political Doxa of Jammu and Kashmir\u201d;Unequal Earth: Human Rights at the Crossroads of Race"," Gender"," and Territory: Copal Publishers \u2013 SCOPUS Indexed Edited Book (Book Publication is Awaited). 2.\tIshaan Arora; \u201cThe changing Geo-Political Landscape in the Middle-East amidst Russia-Ukraine War\u201d ; \u201cPolitics in Print: Analyzing the Political Spectrum through Literature by Empyreal Publishing House (An International Publisher) (ISBN No. : 978-81-972426-5-6). 3.\tIshaan Arora; \u201cNew Education Policy: A Revolutionary Benchmark in reforming Indian Education system ;\u201cA Decade of Shaping the Future\u201d (ISBN : 978-93-5747-925-7) DOI: https:\/\/www.doi.org\/10.58532\/nbennurch34 4.\tIshaan Arora; \u201cIndia Vs China- A Race towards Sustainability: An Analysis of The Air Pollution Problem\u201d; Navigating the Legal Landscape of Environmental Challenges in the 21st Century (ISBN: 978-93-5911-426-2); Walnut Publications (An International Publisher)."]</t>
  </si>
  <si>
    <t>• I qualified the UGC NET JRF Examination and so received a grant of Rs. 37000 + HRA for two years and Rs. 42000+ HRA for the remaining theree year term of my PhD programme from the University Grants Commission.</t>
  </si>
  <si>
    <t>• Not Available.</t>
  </si>
  <si>
    <t xml:space="preserve">1.	PhD Representative Member, Student Welfare Committee, for the Academic Session 2024-25, Malaviya National Institute of Technology (MNIT), Jaipur. 2.	PhD Representative Member, Department Post-Graduate Committee (DPGC) for the Academic Session 2024-25, </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</si>
  <si>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t>
  </si>
  <si>
    <t>20-Feb-26 01:42 PM</t>
  </si>
  <si>
    <t>Obulesh Chakrakolla</t>
  </si>
  <si>
    <t>obuleshckrakolla@gmail.com</t>
  </si>
  <si>
    <t>29-May-1999</t>
  </si>
  <si>
    <t>Telugu, Hindi</t>
  </si>
  <si>
    <t>Shyamson</t>
  </si>
  <si>
    <t>277/7b, Ganesh Nagar, 4th Class Employee Colony, Kurnool, 518002</t>
  </si>
  <si>
    <t>APSWREIS</t>
  </si>
  <si>
    <t>SSC AP</t>
  </si>
  <si>
    <t>Maths Science English</t>
  </si>
  <si>
    <t>Sri Gayatri Jr College</t>
  </si>
  <si>
    <t>Board of Intermediate Education</t>
  </si>
  <si>
    <t>School of Planning and Architecture Vijayawada</t>
  </si>
  <si>
    <t>Urban and Regional planning,GIS,Planning Theory, Planning techniques,Housing,Master Plan</t>
  </si>
  <si>
    <t>Infrastructure Planning, Environment Planning,Land Economics,Rural Plaanning, Disaster Management</t>
  </si>
  <si>
    <t>• ITPI Registered Town Planner
AITP/2023/0206</t>
  </si>
  <si>
    <t>• Worked on Project proposal for Master Plans
• Worked on Bidar Town Master Plan in Karnataka
• Worked on Kurool Master Plan and Regional Plan for an extent 8400 Sq.Km</t>
  </si>
  <si>
    <t>Gis,Autocad</t>
  </si>
  <si>
    <t>Regional Planning ,Urban Planning Studio,Implementation and Financing of Urban Projects,Metropolitan and Regional Planning Studio</t>
  </si>
  <si>
    <t>• Worked as Guest faculty at Dr. YSR Architecture and Fine Arts University at Kadapa. State Govt Unversity</t>
  </si>
  <si>
    <t>20-Feb-26 02:12 PM</t>
  </si>
  <si>
    <t>Feedback Infra Pvt Ltd</t>
  </si>
  <si>
    <t>Urban Planner</t>
  </si>
  <si>
    <t>Kurnool</t>
  </si>
  <si>
    <t>NUP-vacancy-012</t>
  </si>
  <si>
    <t>Urban Planning</t>
  </si>
  <si>
    <t>20-Feb-26 02:14 PM</t>
  </si>
  <si>
    <t>Dhaarna Singh Rathore</t>
  </si>
  <si>
    <t>dhaarna1@gmail.com</t>
  </si>
  <si>
    <t>09-Nov-1983</t>
  </si>
  <si>
    <t>English and Hindi</t>
  </si>
  <si>
    <t>Nayan R Gandhi</t>
  </si>
  <si>
    <t>104, D-3 , Tulip Building,Nyati Equitarial Phase 2, Bavdhan
Near Crystal Honda Showroom</t>
  </si>
  <si>
    <t>Central School, KV Surat</t>
  </si>
  <si>
    <t>Maths and Science</t>
  </si>
  <si>
    <t>Accountany, Business Studies</t>
  </si>
  <si>
    <t>Veer Narmad South Gujarat University, Surat, Gujarat</t>
  </si>
  <si>
    <t>SPB English Medium College of Commerce, Surat, Gujarat</t>
  </si>
  <si>
    <t>B. Com</t>
  </si>
  <si>
    <t>Accounting and Commerce</t>
  </si>
  <si>
    <t>M. Com</t>
  </si>
  <si>
    <t>Commerce and Accounting</t>
  </si>
  <si>
    <t>Institute of Chartered Accountants of India</t>
  </si>
  <si>
    <t>Accountany, Finance</t>
  </si>
  <si>
    <t>• AIMA Bizlab Certified trainer</t>
  </si>
  <si>
    <t>P A T E N T
• ·       Indian Patent (Published only) on “An IOT sensor based two-factor authentication method for secure and automatic payroll systems”.Appl. No.: 202111042718 A; dated: 1st October 2021.
• ·       Indian Patent (Published only) on “An IOT-based system for predicting product availability for increase sales in the retail market.”Appl No: 202221046837 Pub. Date: 26th August 2022.
C O P Y R I G H T
• ·       Indian Copyright on “In Accounting: An innovative way of teaching accounting.” Dairy Number – 11581/2022-CO/L.
B O O K
• ·       Co-authored book, “Fundamentals of E-Commerce” with “LAP LAMBERT Academic Publishing-Germany” ISBN -13: 978-620-4-72873-5; ISBN -10: 6204728733; EAN: 978620472873.
• ·       Co-authored book, “Social Media Marketing” with “Book Rivers Publishing” ISBN -13: 978-935-5-15643-3; ISBN -10: 935515643X; Published on 2 January 2023.</t>
  </si>
  <si>
    <t>MS Office; AMOS; SPSS; ERP Functional Domain</t>
  </si>
  <si>
    <t>["https:\/\/ieeexplore.ieee.org\/abstract\/document\/10593507","https:\/\/ieeexplore.ieee.org\/document\/10841041","https:\/\/www.journalijar.com\/article\/16127\/a-study-on-relationship-between-erp-implementation-and-management-accounting-practices\/","https:\/\/link.springer.com\/chapter\/10.1007\/978-981-99-9562-2_36","https:\/\/link.springer.com\/chapter\/10.1007\/978-981-99-7817-5_24","https:\/\/ieeexplore.ieee.org\/abstract\/document\/10803234","https:\/\/ieeexplore.ieee.org\/abstract\/document\/10957157","https:\/\/d1wqtxts1xzle7.cloudfront.net\/89926064\/ij113-libre.pdf?1660910748=&amp;response-content-disposition=inline%3B+filename%3DA_Survey_and_Analysis_of_Impact_with_Res.pdf&amp;Expires=1771579819&amp;Signature=LXgw07dY~1qY9O4Ja9MUMHRBotrB~ulTtVG2ygR1lQEqr-7FswnnaODWz0Y9tm80hZKNQdNeoulUvtO4zIoLUl32GCfGnLKYQKwG6Gmm1a5ESZMrpHBKSNvD6LkmqSuDGaxMW2qEfhuoiCZwSrfUzDFIcyhrpqNXPTPmDEw29TyciCA14CpTSRfaYeuZBNmC8gG6-6Z1cpehVxHrZFuNQHTl~Guan~vjOZq132VlkD1sfQ~h3d21Re232RpucFLPlQOYs0~622OhWXcWaipQTkmT8t6N-bHSwcAYnVNzthpMvwxfqB9mveGUQQB4Gy~vUN2sP~BWt1Frfs5WCI1SiA__&amp;Key-Pair-Id=APKAJLOHF5GGSLRBV4ZA"]</t>
  </si>
  <si>
    <t>Financial Reporting- IFRS; Direct Taxes ; International Finance ; Strategic Financial Management (Master Level)</t>
  </si>
  <si>
    <t>• The Avergae Course Feedback for all the above courses is above 4 out 5. It is usually not shared with us, only during appraisal time they tell us. No records are shared with employees in my current job.</t>
  </si>
  <si>
    <t>Program Coordinator- B. Com (International Accounting and Finance)</t>
  </si>
  <si>
    <t>20-Feb-26 02:20 PM</t>
  </si>
  <si>
    <t>Assistant Professor (Sr. Scale)</t>
  </si>
  <si>
    <t>Subhrodipto Basu Basu Basu Choudhury</t>
  </si>
  <si>
    <t>subhrodiptobasuchoudhry@gmail.com</t>
  </si>
  <si>
    <t>09-Oct-1991</t>
  </si>
  <si>
    <t>Sudipta Basu Choudhury</t>
  </si>
  <si>
    <t>Maha Laxmi Apartment, Magdewadi, Katraj, Pune--411046
Poonam Petrol Pump
Magdewadi</t>
  </si>
  <si>
    <t>BDMI</t>
  </si>
  <si>
    <t>English, BEngali,Mathematics,Science,Social Science</t>
  </si>
  <si>
    <t>English,Bengali,Mathematics,Physics,Chemistry,Computer Science</t>
  </si>
  <si>
    <t>Dream Institute of Technology</t>
  </si>
  <si>
    <t>B. Tech</t>
  </si>
  <si>
    <t>IFHE University</t>
  </si>
  <si>
    <t>ICFAI Business School</t>
  </si>
  <si>
    <t>Power Systems Engineering</t>
  </si>
  <si>
    <t>• UGC NET in Economics in June 2025
• GATE in Economics in MArch 2025</t>
  </si>
  <si>
    <t>OSCM,Data Mining,Supply Chain Management,Web Analytics</t>
  </si>
  <si>
    <t>• 8 out of 10</t>
  </si>
  <si>
    <t>In-Charge of Research Project of 4th semester PGP MBA 2024-26 batch of SPPU</t>
  </si>
  <si>
    <t>20-Feb-26 02:25 PM</t>
  </si>
  <si>
    <t>ISMS Sankalp Business School</t>
  </si>
  <si>
    <t>Pennamadi Mahheswar Reddy</t>
  </si>
  <si>
    <t>sgp15671@gmail.com</t>
  </si>
  <si>
    <t>15-Jun-1985</t>
  </si>
  <si>
    <t>Hindi,Telugu</t>
  </si>
  <si>
    <t>P LAKSHMI DEVAMMA</t>
  </si>
  <si>
    <t>D/004/002, NIT AGARTALA, TRIPURA-799046</t>
  </si>
  <si>
    <t>Galaxy Goodshepered Little Flower School (Kurnool)</t>
  </si>
  <si>
    <t>ANDHRA PRADESH</t>
  </si>
  <si>
    <t>MATHS, SCIENCE,SOCIAL,HINDI</t>
  </si>
  <si>
    <t>DIPLOMA IN CIVIL ENGINEERIG</t>
  </si>
  <si>
    <t>Vasavi Polytechnic (Banaganapalle)</t>
  </si>
  <si>
    <t>Strength of Materials, Construction Building Materials,RCC</t>
  </si>
  <si>
    <t>Jawaharlal Nehru Technological University Anantapuramu</t>
  </si>
  <si>
    <t>KOTTAM KARUNAKARA REDDY INSTITUTE OF TECHNOLOGY KURNOOL</t>
  </si>
  <si>
    <t>DSS,CBM</t>
  </si>
  <si>
    <t>ASS,CBM</t>
  </si>
  <si>
    <t>Natioal Institute of Technology Agartala</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</si>
  <si>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
•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</si>
  <si>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xml:space="preserve"> Material characterization for Ancient Building Materials and Light Weight Structures like X‐ray diffraction, scanning electronic microscopy, and Fourier transform infrared spectroscopy analysis, Photoluminescent spectroscopy,  Sampling procedures for Anc</t>
  </si>
  <si>
    <t>["https:\/\/doi.org\/10.1080\/15583058.2025.2592868 ","https:\/\/doi.org\/10.1016\/j.matlet.2025.139362 ","https:\/\/doi.org\/10.1016\/j.bamboo.2025.100214 ","https:\/\/doi.org\/10.1007\/s10751-024-02229-w"]</t>
  </si>
  <si>
    <t>B.TECH</t>
  </si>
  <si>
    <t>GOOD</t>
  </si>
  <si>
    <t xml:space="preserve">Group leader </t>
  </si>
  <si>
    <t>•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</si>
  <si>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t>
  </si>
  <si>
    <t>20-Feb-26 02:29 PM</t>
  </si>
  <si>
    <t>6Y 2M</t>
  </si>
  <si>
    <t>Dr. K. V. Subbareddy Institute of Technology, Kurnool, India</t>
  </si>
  <si>
    <t xml:space="preserve">Assistant Professor in Civil Engineering                                                                                </t>
  </si>
  <si>
    <t>Kurnool, India</t>
  </si>
  <si>
    <t>St. Mary’s Engineering College (JNTUH), Hyderabad, India</t>
  </si>
  <si>
    <t>Hyderabad, India</t>
  </si>
  <si>
    <t>Nagarjuna Constructions Company Pvt. Ltd., Gujarat, India</t>
  </si>
  <si>
    <t xml:space="preserve">Diploma Engineer              </t>
  </si>
  <si>
    <t>Gujarat, India</t>
  </si>
  <si>
    <t>Jul 2009</t>
  </si>
  <si>
    <t>Munir Suri</t>
  </si>
  <si>
    <t>me@munirsuri.com</t>
  </si>
  <si>
    <t>25-Aug-1971</t>
  </si>
  <si>
    <t>Brig Dr. Yudhvir Suri</t>
  </si>
  <si>
    <t>E 2079 Palam Vihar, Gurugram, Haryana 122017</t>
  </si>
  <si>
    <t>Army Public School Delhi</t>
  </si>
  <si>
    <t>CBSE, Delhi, Delhi</t>
  </si>
  <si>
    <t>English ,Maths,Science,sst</t>
  </si>
  <si>
    <t>Kendriya Vidhyalaya</t>
  </si>
  <si>
    <t>CBSE, Pune, Maharshtra</t>
  </si>
  <si>
    <t>Physics,Chemistry,Maths,Biology</t>
  </si>
  <si>
    <t>Pravara Rural College Of Engineering</t>
  </si>
  <si>
    <t>Electronics</t>
  </si>
  <si>
    <t>BE Electronics And Telecommunications</t>
  </si>
  <si>
    <t>Indian Institute Of Management Kozhikode</t>
  </si>
  <si>
    <t>Strategy, marketing,finance</t>
  </si>
  <si>
    <t>Indian School Of Business</t>
  </si>
  <si>
    <t>Indian School Of Business, Hyderabad</t>
  </si>
  <si>
    <t>Digital Marketing</t>
  </si>
  <si>
    <t>• https://munirsuri.com</t>
  </si>
  <si>
    <t>AutoCAD, MS office,MS Project,Primavera</t>
  </si>
  <si>
    <t>I have only trained internal employees on technical topics</t>
  </si>
  <si>
    <t>• not rated.</t>
  </si>
  <si>
    <t>CEO, Member Of Board</t>
  </si>
  <si>
    <t>• Worked in Germany --- Trained on medical architectural systems. I am a trained hospital designer.
• Worked in UK --- various consulting projects.</t>
  </si>
  <si>
    <t>20-Feb-26 02:35 PM</t>
  </si>
  <si>
    <t>28Y 8M</t>
  </si>
  <si>
    <t>Woodkraft India</t>
  </si>
  <si>
    <t>Member of board</t>
  </si>
  <si>
    <t>Dalmia - Hippo Stores Pvt Ltd.</t>
  </si>
  <si>
    <t>SVP Revenue</t>
  </si>
  <si>
    <t>Delhi</t>
  </si>
  <si>
    <t>Dec 2019</t>
  </si>
  <si>
    <t xml:space="preserve">Fitart </t>
  </si>
  <si>
    <t>Founder</t>
  </si>
  <si>
    <t>Walmart India</t>
  </si>
  <si>
    <t>SVP Business Development (Stores)</t>
  </si>
  <si>
    <t>May 2007</t>
  </si>
  <si>
    <t>Apr 2013</t>
  </si>
  <si>
    <t>AT Kearney</t>
  </si>
  <si>
    <t>Director</t>
  </si>
  <si>
    <t>20-Feb-26 02:36 PM</t>
  </si>
  <si>
    <t>NUP-vacancy-002</t>
  </si>
  <si>
    <t xml:space="preserve">Professor Of Practice </t>
  </si>
  <si>
    <t>Waseem  Alam</t>
  </si>
  <si>
    <t>waseem.alammbafm@gmail.com</t>
  </si>
  <si>
    <t>Muslim Husain</t>
  </si>
  <si>
    <t>Vill- Takahtpur Allah Moradabad, U.P, 244301</t>
  </si>
  <si>
    <t>C P Arya Adarsh Kanya Vidyalaya Bahjoi, Moradabd</t>
  </si>
  <si>
    <t>C.B.S.E Delhi</t>
  </si>
  <si>
    <t>Gandhi Nagar Public School, Moradabad</t>
  </si>
  <si>
    <t>Aligarh Muslim Univdersity</t>
  </si>
  <si>
    <t>Aligarh Muslim Univdersity, Aligarh</t>
  </si>
  <si>
    <t>B.A ( Economics)</t>
  </si>
  <si>
    <t>Finance and Economics</t>
  </si>
  <si>
    <t>MS Office, STATA</t>
  </si>
  <si>
    <t>1/3</t>
  </si>
  <si>
    <t>["https:\/\/doi.org\/10.1177\/09763996221122205 ","https:\/\/doi.org\/10.1007\/s11356-023-28060-4","https:\/\/doi.org\/10.1177\/22785337231208293"," https:\/\/doi.org\/10.1007\/s43621-025-02338-8","https:\/\/doi.org\/10.1186\/s43093-025-00719-z "]</t>
  </si>
  <si>
    <t>Securiity Analysis and portfolio Management, Management of Banks and Financial Institutions, Financial Management, Management Information System</t>
  </si>
  <si>
    <t>• “The average course feedback over the last six semesters has been consistently above 4 out of 5, reflecting strong satisfaction with curriculum relevance, faculty support, and industry-oriented learning.”</t>
  </si>
  <si>
    <t>Finance Club Head</t>
  </si>
  <si>
    <t>• My international collaboration is reflected in my published research article titled “Technological innovation as a moderator in the nexus between economic growth and environmental quality: evidence from Kuwait,” published in Future Business Journal (2026). The study was conducted with co-authors from international institutions, involving joint research design, data analysis, and manuscript preparation. This collaboration contributed to global literature on sustainability by providing empirical evidence from a Gulf economy and strengthened cross-border academic knowledge exchange.</t>
  </si>
  <si>
    <t>20-Feb-26 02:38 PM</t>
  </si>
  <si>
    <t>Kochi Business School</t>
  </si>
  <si>
    <t>Kerala</t>
  </si>
  <si>
    <t>Machavarapu Naga Venkata Pavan Kumar</t>
  </si>
  <si>
    <t>pavanmachavarapu72@gmail.com</t>
  </si>
  <si>
    <t>22-Jun-1995</t>
  </si>
  <si>
    <t>English, Hindi,Telugu</t>
  </si>
  <si>
    <t>Venkateswara rao</t>
  </si>
  <si>
    <t>Flat 163,Pocket C, DDA Flats  Loknayak Puram, Bakkarwala</t>
  </si>
  <si>
    <t>Vidhya Vikas</t>
  </si>
  <si>
    <t xml:space="preserve">Board of Secondary Education Andhra Pradesh </t>
  </si>
  <si>
    <t xml:space="preserve">Maths,Science,Social </t>
  </si>
  <si>
    <t>NRI Academy</t>
  </si>
  <si>
    <t>Board of Intermediate Education Andhra Pradesh</t>
  </si>
  <si>
    <t>Godavari Institute of Engineering and Technology Rajahmundry</t>
  </si>
  <si>
    <t xml:space="preserve">School of Planning and Architecture New Delhi </t>
  </si>
  <si>
    <t>• aghganbg</t>
  </si>
  <si>
    <t>• Secured All India Rank 96 in GATE, demonstrating strong academic and analytical capability in engineering and planning disciplines.
• Successfully completed a PhD in Transport Planning from School of Planning and Architecture, New Delhi, with research focused on Public Bicycle Sharing Systems and travel behaviour characteristics in Indian cities.
• Published multiple Scopus-indexed (Q1 &amp; Q2) research papers in reputed international journals including Elsevier, Taylor &amp; Francis, Springer, and SAGE, contributing to the fields of sustainable mobility, behavioural modelling, and urban transport systems.
• Presented research at prestigious international conferences including:
• World Conference on Transport Research Society (WCTR, Montreal)
• ITSC (Doha)
• TIS Roma (Italy)
• TPMDC (IIT Bombay)
• Contributed to MoHUA-funded national research and consultancy projects related to Low Emission Zones (LEZ), Non-Motorised Transport (NMT), traffic management, public transport optimisation, and urban mobility strategy preparation.
• Served as Assistant Professor and Studio Coordinator, guiding:
• 8 Master’s theses
• 7 Bachelor theses
• Multiple studio projects including LCMP, Integrated Public Transport Plans, Logistics Plans, and Traffic Management Plans.
• Organised and conducted Executive Development Programs (EDPs) and hands-on workshops on Transport Modelling Software (PTV VISUM) and Fundamentals of Transport Planning, contributing to professional capacity building.
• Invited as Expert Speaker at academic and professional forums to deliver lectures on transport planning, sustainable mobility, behavioural modelling, and climate-responsive transport systems.
• Played a key role in organising National Conferences and Technical Workshops, including conferences on sustainable development, coastal planning, low-carbon mobility, and techno-traditional knowledge systems.
• Awarded Gold Medals in Kabaddi and Cricket at university-level sports competitions and a Bronze medal in athletics, reflecting leadership, teamwork, and discipline beyond academics.</t>
  </si>
  <si>
    <t>VISUM, VISSIM,SPSS,GIS,AMOS</t>
  </si>
  <si>
    <t>20-Feb-26 02:40 PM</t>
  </si>
  <si>
    <t>Assistant Professor (Visiting )</t>
  </si>
  <si>
    <t>Assistant Professor (Contract)</t>
  </si>
  <si>
    <t>Shailly Chaurasia</t>
  </si>
  <si>
    <t>shaillychaurasia@gmail.com</t>
  </si>
  <si>
    <t>07-Feb-1983</t>
  </si>
  <si>
    <t>Amit Kumar Ranjan</t>
  </si>
  <si>
    <t>Flat no-1104, Ace Augusta Building, Near Doehler Industries, Hinjewadi, Phase-2, Pune, Maharashtra, Pin code-411057</t>
  </si>
  <si>
    <t>Dr. Ashish Rastogi</t>
  </si>
  <si>
    <t>School of Construction, Research and Development</t>
  </si>
  <si>
    <t>Lucknow Public School</t>
  </si>
  <si>
    <t>Uttar Pradesh Board, Lucknow, Uttar Pradesh</t>
  </si>
  <si>
    <t>Science, Maths, Social Science,english, hindi,Biology</t>
  </si>
  <si>
    <t>Physics, Chemistry, Biology, English</t>
  </si>
  <si>
    <t>Allahabad Agricultural Institute- Deemed University, Allahabad</t>
  </si>
  <si>
    <t>Allahabad Agricultural Institute- Deemed University, Allahabad, Uttar Pradesh</t>
  </si>
  <si>
    <t>Bachelor of Technology (B. Tech)</t>
  </si>
  <si>
    <t>Food Technology</t>
  </si>
  <si>
    <t>Institute of Chemical Technology (ICT), Mumbai, Maharshtra</t>
  </si>
  <si>
    <t>Food Engineering &amp; Technology</t>
  </si>
  <si>
    <t>Food Engineering &amp; Technology under Chemical Technology</t>
  </si>
  <si>
    <t>Quantitative Methods &amp; Operations Management</t>
  </si>
  <si>
    <t>Indian Institute of Management (IIM), Kozhikode</t>
  </si>
  <si>
    <t>• Completed Basic to Advanced GAMS class, instructed by Prof. Bruce A. Mc Carl, in collaboration with GAMS Corporation, May 10-14, 17, 2021, 30 hours online from Texas, USA.</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</si>
  <si>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conducted by EURO, School of Mathematics under University of Edinburgh, UK, June 11-24, 2022.Awarded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</si>
  <si>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GAMS, CPLEX, R, IBM-SPSS, and LINGO software tools</t>
  </si>
  <si>
    <t>A*,A</t>
  </si>
  <si>
    <t>["Published Articles: Chaurasia"," S."," Pati"," R.K."," Padhi"," S.S."," Jensen"," J.M. and Gavirneni"," N."," 2022. Achieving the United Nations Sustainable Development Goals\u20102030 through the nutraceutical industry: A review of managerial research and the role of operations management. Decision Sciences"," 53(4)"," pp.630-645. (ABS: 3"," ABDC: A*). Chaurasia"," S."," Pati"," R. K."," Padhi"," S. S. and Gavirneni"," N."," 2024. Is Localization better than Globalization for Sustainability? -Evidence from Nutraceuticals Industry to Manage Malnutrition in India. International Journal of Production Economics"," 268. (ABS: 3"," ABDC: A). Articles under Review\/ Submission process: Chaurasia"," S."," Pati"," R. K. and Padhi"," S. S. Sustainable Innovation to fight malnutrition through Nutraceuticals: A Multi-Objective approach. (Under Review in Annals of Operations Research"," ABS: 3"," ABDC: A). Chaurasia"," S."," Pati"," R. K. and Padhi"," S. S. Are you Consuming Nutritious Foods? Consumer Behavior Perspective for Functional Foods. (Under Review in Acta Psychologica"," ABDC: A).","Work in Progress: Chaurasia"," S."," Natarajan"," K.V."," Pati"," R.K."," and Padhi"," S. S. True Cost of having Periods: An Investigative Study for the Indian Sanitary Pad Supply Chain (target journal FT 50\/ ABDC- A*). Chaurasia"," S."," Natarajan"," K.V."," Pati"," R. K."," and Padhi"," S. S. Is Mid-day Meal Efficient for Indian Malnourished Children? (target journal FT 50\/ ABDC- A*). Chaurasia"," S. and Puram"," P. Menstrual Hygiene Management: A review and role of Machine learning (ABDC- A). Chaurasia"," S."," Natarajan"," K.V."," Pati"," R.K."," and Padhi"," S. S. Freedom from Malnutrition- A Myth or Reality. (ABDC- A*\/A). Chaurasia"," S."," Natarajan"," K.V."," and Abbasi"," B. Can India attain Zero Hunger? -A Sustainable perspective to manage a malnourished population. (target journal ABDC- A*\/A)."]</t>
  </si>
  <si>
    <t>• Awarded Best Paper for the Emerging Market Showcase Award 2021 and received 30,000 INR, conducted by the Decision Science Institute (DSI), 52nd Annual Conference, USA, November 17-20, 2021.
• Received 150,000 INR for attending the workshop due to an A* publication at IIM Kozhikode in the year 2021.
• Awarded the WIPRO EARTHIAN AWARD among the top 8 winners in India, organized by Wipro Technologies, and received cash price of 2030 USD in the year 2018.</t>
  </si>
  <si>
    <t>Decision Science/Operations Research, Supply Chain Management</t>
  </si>
  <si>
    <t>• Year
• Name of the course
• Number of sessions
• Number of participants
• Elective or core
• Programme (MBA/PhD etc.)
• Student Feedback Rating (0-10)
2025-2027
• Decision Science
• 24 (30hrs.)
• 110
• Core
• MBA
• 4
2024-2026
• Supply Chain Management
• 16 (24hrs.)
• 128
• Core
• MBA
• 6
2023-2025
• Decision Science
• 24 (30 hrs.)
• 240
• Core
• MBA
• 4
2023-2025
• Primer for Excel
• 8 (10 hrs.)
• 65
• Core
MBA-BKFS
• 46
2023-2025
• Excel for Managers
• 8 (10hrs.)
• 45
• Core
MBA-HRM
• 47
2022-2024
• Excel Basics
• 8 (10hrs.)
• 130
• Core
• MBA
• 11
2022-2024
• Decision Science
• 24 (30 hrs.)
• 65
• Core
• MBA
• 8
2022-2024
• Supply Chain Management
• 16 (24 hrs.)
• 125
• Core
• MBA
• 6
2021-2023
• Reverse Supply Chain
• 16 (24 hrs.)
• 25
• Elective
• MBA
• 4</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</si>
  <si>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 conducted by EURO, School of Mathematics under University of Edinburgh, UK, June 11-24, 2022.
• 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
• 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</si>
  <si>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 The below mentioned papers with Cornell University
• Chaurasia, S., Pati, R.K., Padhi, S.S., Jensen, J.M. and Gavirneni, N., 2022. Achieving the United Nations Sustainable Development Goals‐2030 through the nutraceutical industry: A review of managerial research and the role of operations management. Decision Sciences, 53(4), pp.630-645. (ABS: 3, ABDC: A*).
• Chaurasia, S., Pati, R. K., Padhi, S. S. and Gavirneni, N., 2024. Is Localization better than Globalization for Sustainability? -Evidence from Nutraceuticals Industry to Manage Malnutrition in India. International Journal of Production Economics, 268. (ABS: 3, ABDC: A).
• Work in progress:
• With the University of Minnesota
• Chaurasia, S., Srivastava, A., and Natarajan, K.V. True Cost of Having Periods: Behavioral and Budget Constraints in Designing Optimal Subsidies for Socially Responsible Health Products  (target journal FT 50/ABDC- A*). Chaurasia, S., and Natarajan, K.V. Is Mid-day Meal Efficient for Indian Malnourished Children? (target journal FT 50/ ABDC- A*).</t>
  </si>
  <si>
    <t>20-Feb-26 02:41 PM</t>
  </si>
  <si>
    <t>8Y 8M</t>
  </si>
  <si>
    <t xml:space="preserve"> T A Pai Management Institute, Manipal</t>
  </si>
  <si>
    <t>Manipal</t>
  </si>
  <si>
    <t xml:space="preserve">Kreativ Sarg Technology Solutions, Pune                                     </t>
  </si>
  <si>
    <t>Data Analyst</t>
  </si>
  <si>
    <t>Mar 2012</t>
  </si>
  <si>
    <t xml:space="preserve">    Raptakos, Brett &amp; Co. Ltd., Mumbai                                               </t>
  </si>
  <si>
    <t>R&amp; D (FOODS)-Executive</t>
  </si>
  <si>
    <t>Dec 2010</t>
  </si>
  <si>
    <t>Arka Mitra</t>
  </si>
  <si>
    <t>arkamitra080@gmail.com</t>
  </si>
  <si>
    <t>20-May-1994</t>
  </si>
  <si>
    <t>Hindi, English,Bengali</t>
  </si>
  <si>
    <t>Swapan Kanti Mitra</t>
  </si>
  <si>
    <t>Plot-04, Anturkar Layout, Saoner-441107</t>
  </si>
  <si>
    <t>Behala Aryya Vidyamandir</t>
  </si>
  <si>
    <t>Mathematics, Physical Science, Life Sciences, English, Bengali, History</t>
  </si>
  <si>
    <t>Maulana Abul Kalam Azad University of Technology</t>
  </si>
  <si>
    <t>Budge Budge Institute of Technology Kolkata</t>
  </si>
  <si>
    <t>National Institute of Technology Agartala</t>
  </si>
  <si>
    <t>Multi-Body Dynamic Analysis and Vibration Control of Horizontal Axis Wind Turbine</t>
  </si>
  <si>
    <t>Indian Institute of Technology Guwahati</t>
  </si>
  <si>
    <t>• Received NPTEL elite topper certificate for the following courses
• Structural Dynamics
• Reliability Based Structural Engineering</t>
  </si>
  <si>
    <t>• Granted patent for the invention entitled "Novel Tuned Combined Liquid Damper", developed during my Master's research work.</t>
  </si>
  <si>
    <t>MatLab, Ansys, Staad Pro, OpenFast</t>
  </si>
  <si>
    <t>["https:\/\/www.sciencedirect.com\/science\/article\/abs\/pii\/S0029801820311549","https:\/\/www.sciencedirect.com\/science\/article\/abs\/pii\/S0167610521003548","https:\/\/onlinelibrary.wiley.com\/doi\/abs\/10.1002\/stc.3055","https:\/\/www.sciencedirect.com\/science\/article\/abs\/pii\/S0888327020303101","https:\/\/www.sciencedirect.com\/science\/article\/abs\/pii\/S0267726121000968","https:\/\/www.sciencedirect.com\/science\/article\/pii\/S2950360424000019","https:\/\/www.sciencedirect.com\/science\/chapter\/edited-volume\/abs\/pii\/B9780323996662000150",""]</t>
  </si>
  <si>
    <t>Structural Dynamics, Engineering Mechanics,Strength of Materials, Steel Design</t>
  </si>
  <si>
    <t>• I have generally received excellent feedback from students over my teaching career. Making complicated topics simple with real life examples and illustrations makes it easier for the students to grasp. Also my interactive group projects and innovative pedagogy like implementation of flipped classrooms makes the students more interested and engaging in classroom.</t>
  </si>
  <si>
    <t>Performed duty as a Convener of internation conferences (ICSISE-2025). Also worked as an organizing member of India-Israel Hackathon 2026.</t>
  </si>
  <si>
    <t>20-Feb-26 02:44 PM</t>
  </si>
  <si>
    <t>G H Raisoni University Saikheda</t>
  </si>
  <si>
    <t>Saikheda, Madhya Pradesh</t>
  </si>
  <si>
    <t>Chaibasa Engineering College</t>
  </si>
  <si>
    <t>Chaibasa, Jharkhand</t>
  </si>
  <si>
    <t>Gargi Memorial Institute of Technology</t>
  </si>
  <si>
    <t>Baruipur, West Bengal</t>
  </si>
  <si>
    <t>Nikhil Garg</t>
  </si>
  <si>
    <t>nikhilhrg@gmail.com</t>
  </si>
  <si>
    <t>09-Nov-1991</t>
  </si>
  <si>
    <t>Shri Sudhir Kumar Gupta</t>
  </si>
  <si>
    <t>T1, 2102, Godrej Vista Greens, Mahalunge, Near Global Indian International School, Pune, Maharashtra- 411045</t>
  </si>
  <si>
    <t>St. Mary's Sec. School</t>
  </si>
  <si>
    <t>English, Hindi, Social Science,General Science,Mathematics</t>
  </si>
  <si>
    <t>Scholars Home</t>
  </si>
  <si>
    <t>English, Physiscs, Chemistry,Mathematics,Computer Sciecne</t>
  </si>
  <si>
    <t>Graphic Era (Deemed to be University), Dehradun</t>
  </si>
  <si>
    <t>Indian Institute ofTechnology, Delhi</t>
  </si>
  <si>
    <t>Sustainable Construction Technology</t>
  </si>
  <si>
    <t>Malaviya National Institute of Technology, Jaipur</t>
  </si>
  <si>
    <t>ASSOCHAM GEM CERTIFIED PROFESSIONAL</t>
  </si>
  <si>
    <t>• Received DAAD Scholarship for Master’s Thesis under the guidance of Prof. Dr. Mike Schlaich at Technical University of Berlin, German</t>
  </si>
  <si>
    <t>English, Hindi, Social Science,General Science,Mathematics,AutoCAD</t>
  </si>
  <si>
    <t>["https:\/\/doi.org\/10.1007\/s43939-025-00318-3","https:\/\/doi.org\/10.36953\/ECJ.31333014","https:\/\/doi.org\/10.1186\/s40069-025-00767-3","https:\/\/doi.org\/10.1038\/s41598-025-99407-9","https:\/\/doi.org\/10.1061\/JSDCCC.SCENG-1603","https:\/\/doi.org\/10.1007\/s41062-024-01546-x","https:\/\/doi.org\/10.1007\/s41062-023-01326-z","https:\/\/doi.org\/10.1016\/j.jobe.2023.107269","https:\/\/doi.org\/10.1080\/10168664.2022.2056863","https:\/\/doi.org\/10.14796\/JWMM.H524"]</t>
  </si>
  <si>
    <t>• Received Seed Money of Rs 75,000/- for the project on Bacterial (Self-Healing) Concrete from Graphic Era (Deemed to be University), Dehradun (11/2023 - 05/2025)
• Received Seed Money of Rs 1,08,000/- for the project on the development of Sustainable Construction Products from Graphic Era (Deemed to be University), Dehradun (05/2023 - 06/2024)</t>
  </si>
  <si>
    <t>Automation in Construction,Tendering Workshop, Software Application in Research,Concrete Technology,Construction management and Plan,Advance Concrete Technology,Detailing and Estimation,Basic Civil Engineering,Environment Engineering</t>
  </si>
  <si>
    <t>• At NICMAR for one semester feedback: 82% (for substitution partial lab load only)
• At GEU for last 5 semesters, average feedback: 88%</t>
  </si>
  <si>
    <t>At University Level (GEU): NAAC criteria 4 coordinator, IEI Student Chapter Co-coordinator, IIC Cell: New Generation Incubation and Entrepreneurship Development Cell Coordinator. At Department level: NBA Criteria 3 Coordinator, BoS Coordinator, Alumni Coo</t>
  </si>
  <si>
    <t>• Awards:
• Received DAAD Scholarship for Master’s Thesis under the guidance of Prof. Dr. Mike Schlaich at Technical University of Berlin, Germany
• List of Copyright Granted:
• 1) “Development and Utilization of a MATLAB integrated Assessment Tool for Evaluating Rendering Mortar Performance” Registration No: L-144590/2024, Copyright Oﬃce, Government of India
• 2) “MATLAB Based Framework For Automated Evaluation Of Cos Pos And Psos In Engineering Education” Certificate No: LD-20250165255, Copyright Oﬃce, Government of India
• List of Patents (Granted/Published)
• Granted:
• A TRIANGULAR INTERLOCKING LAWN TILE WITH BLANK (Design Patent) Ref No.: 441908-001
• INTERLOCKING HOLLOW BUILDING BLOCK (Design Patent) Ref No.: 454858-001
• INTERLOCKING TILE (Design Patent) Ref No.: 439046-001
• SLOTTED BRICK BLOCK (Design Patent) Ref No.:  408377-001
• HOLLOW PERFORATED BRICK BLOCK (Design Patent) Ref No.: 408378-001
• Published:
• "An Improved Fine Aggregate and Process of Making Thereof" (Published), Mr. Nikhil Garg, Dr. Sandeep Shrivastava , Reg.No. 202311073721 [The Patent Oﬃce , Government of India]
• "A METHOD FOR CREATING SMART CONSTRUCTION BLOCKS FROM RECYCLED PLASTIC AND C&amp;D WASTE" (Published), Nikhil Garg Application No. .202411072261 A [The Patent Oﬃce , Government of India]
• "A GEOPOLYMER CONCRETE COMPOSITION FOR SUSTAINABLE CONSTRUCTION" (Published), Nikhil Garg Application No. ..202411072577 A [The Patent Oﬃce , Government of India]
• "PROCESS OF MAKING CONCRETE FLOORING INCORPORATING CONSTRUCTION &amp; DEMOLITION (C&amp;D) WASTE AND CERAMIC WASTE AND THEREOF" (Published), Nikhil Garg, Sanjeev Kumar, Nishant Rai, Application No. 202411074185 A [The Patent Oﬃce , Government of India]
• " AN ECO-FRIENDLY, ENERGY-EFFICIENT AND LIGHTWEIGHT GEOPOLYMER BRICK AND PREPARATION METHOD THEREOF " (Published), Nikhil Garg Application No. 202411086990 [The Patent Oﬃce , Government of India]</t>
  </si>
  <si>
    <t>• Received DAAD Scholarship for Master’s Thesis under the guidance of Prof. Dr. Mike Schlaich at Technical University of Berlin, Germany</t>
  </si>
  <si>
    <t>20-Feb-26 03:07 PM</t>
  </si>
  <si>
    <t>10Y 1M</t>
  </si>
  <si>
    <t>NICMAR University</t>
  </si>
  <si>
    <t>Graphic Era (Deemed to be University)</t>
  </si>
  <si>
    <t>Govt. Engineering College, Bikaner</t>
  </si>
  <si>
    <t>Bikaner</t>
  </si>
  <si>
    <t>Jan 2018</t>
  </si>
  <si>
    <t>Disha Water Treatment Pvt Ltd</t>
  </si>
  <si>
    <t>Consultant Engineer</t>
  </si>
  <si>
    <t>Larsen &amp; Toubro Pvt. Ltd.</t>
  </si>
  <si>
    <t>Sr. Engineer</t>
  </si>
  <si>
    <t>Jabalpur, MP</t>
  </si>
  <si>
    <t xml:space="preserve">Apoorva  Bhatnagar </t>
  </si>
  <si>
    <t>apoorva10.bhatnagar@gmail.com</t>
  </si>
  <si>
    <t>10-Mar-1993</t>
  </si>
  <si>
    <t xml:space="preserve">English ,Hindi </t>
  </si>
  <si>
    <t>Mani Nigam</t>
  </si>
  <si>
    <t xml:space="preserve">E101, Rohan Tarang, Wakad, Pune, Maharashtra </t>
  </si>
  <si>
    <t xml:space="preserve">Apoorva Bhatnagar </t>
  </si>
  <si>
    <t xml:space="preserve">CBSE Haridwar </t>
  </si>
  <si>
    <t xml:space="preserve">English ,Hindi Maths Science </t>
  </si>
  <si>
    <t>Business Studies ,Accountancy ,Economics,Maths</t>
  </si>
  <si>
    <t xml:space="preserve">HNB Garhwal University </t>
  </si>
  <si>
    <t xml:space="preserve">Doon Institute of Management and Research </t>
  </si>
  <si>
    <t xml:space="preserve">Marketing,Principles and Practices of Management ,Business Law,Business Environment ,Accountancy </t>
  </si>
  <si>
    <t xml:space="preserve">HEC Haridwar </t>
  </si>
  <si>
    <t xml:space="preserve">Marketing ,Service Marketing ,Income Tax ,Project Management </t>
  </si>
  <si>
    <t xml:space="preserve">Uttarakhand Open University </t>
  </si>
  <si>
    <t xml:space="preserve">Management </t>
  </si>
  <si>
    <t xml:space="preserve">Gurukula Kangri Deemed to be University </t>
  </si>
  <si>
    <t>• Certificate Course in Office Management
• IIM Certified Case Facilitator
• Cesim Certified Trainer</t>
  </si>
  <si>
    <t>• 97% in English in class 10th.
• Cleared NET thrice.
• High band score in IELTS
• Reviewer for various Journals</t>
  </si>
  <si>
    <t xml:space="preserve">Essentials of Marketing </t>
  </si>
  <si>
    <t>• Mishra, P., Saxena, M., Dasgupta, S., Bhatnagar, A., Dutta, R., Siddiqui, M. A. M., Azeem, M., Mehdi, M., Sajjad, S. K. and Kirmani, M. D. (2026) Computer for HR, Finance and Marketing Data Correlation. UK Design Registration No. 6503598. Newport: Intellectual Property Office. (https://www.registered-design.service.gov.uk/find/6503598)</t>
  </si>
  <si>
    <t>20-Feb-26 03:09 PM</t>
  </si>
  <si>
    <t xml:space="preserve">Balaji Institute of Modern Management, Sri Balaji University </t>
  </si>
  <si>
    <t>SIHS, Symbiosis International University, Pune</t>
  </si>
  <si>
    <t>Akuthota Sankar Rao</t>
  </si>
  <si>
    <t>shankarktdm@gmail.com</t>
  </si>
  <si>
    <t>15-Sep-1988</t>
  </si>
  <si>
    <t>English, Hindhi</t>
  </si>
  <si>
    <t>APPARAO</t>
  </si>
  <si>
    <t>H.No 6-2, HEMACHANDRAPURAM (v)
LAXMIDEVIPALLI (M), TELANGANA (S), 507101</t>
  </si>
  <si>
    <t>Sree Vivekavardani High School</t>
  </si>
  <si>
    <t>Board of Secondary Education-Andrapradeshq</t>
  </si>
  <si>
    <t>Maths, Science, Social, Telugu</t>
  </si>
  <si>
    <t>Sree Margadarsini Jr. College</t>
  </si>
  <si>
    <t>Board of Intermediate Education-Andrapradesh</t>
  </si>
  <si>
    <t>Jawaharlal Nehru Technology University-Hyderabad</t>
  </si>
  <si>
    <t>Sree Kavitha Engineering College</t>
  </si>
  <si>
    <t>Electronics and Communications Engineering</t>
  </si>
  <si>
    <t>B.Tech (Electronics and Communication Engineering)</t>
  </si>
  <si>
    <t>National Institute of Technology Rourkela</t>
  </si>
  <si>
    <t>School of Management</t>
  </si>
  <si>
    <t>Markeitng and Finance</t>
  </si>
  <si>
    <t>Indian Institute of Management Kozhikode</t>
  </si>
  <si>
    <t>Data Analytics for Marketing</t>
  </si>
  <si>
    <t>Indian Institute of Technology Kharagpur</t>
  </si>
  <si>
    <t>• Professional Certificate Program in Data Analytics for Marketing, Indian Institute of Management Kozhikode (2020&amp;nda</t>
  </si>
  <si>
    <t>• Dr. Akuthota Sankar Rao serves as a reviewer for leading international journals, including the International Journal of Consumer Studies, the The TQM Journal, the European Journal of Marketing, and the International Journal of Consumer Studies (IJCS), contributing to the peer-review process and maintaining high scholarly standards in marketing and consumer research. He also served as a Session Chair for the 14th ICONSWM-CE &amp; IPLA GF 2024 Conference organized by GITAM School of Business, GITAM (Deemed to be) University, Visakhapatnam. In addition, he is a Life Member of the Scientific and Technical Research Association (STRA) and the Teaching and Education Research Association (TERA), reflecting his sustained engagement and commitment to academic and professional bodies.</t>
  </si>
  <si>
    <t>["https:\/\/www.inderscienceonline.com\/doi\/abs\/10.1504\/IJSOM.2024.143064","https:\/\/www.emerald.com\/tqm\/article-abstract\/38\/1\/175\/1258498\/Effects-of-employee-competency-on-customer-loyalty?redirectedFrom=fulltext","https:\/\/www.sciencedirect.com\/science\/article\/abs\/pii\/S1047831023000135","https:\/\/www.sciencedirect.com\/science\/article\/abs\/pii\/S104783102400004X","https:\/\/link.springer.com\/chapter\/10.1007\/978-3-031-25194-8_27","https:\/\/link.springer.com\/article\/10.1007\/s43621-024-00338-8","https:\/\/link.springer.com\/chapter\/10.1007\/978-3-031-25194-8_16","https:\/\/www.proquest.com\/openview\/91a5f92f04e9931f2159121fa2c36c46\/1?pq-origsite=gscholar&amp;cbl=546310",""]</t>
  </si>
  <si>
    <t>Consumer Behavior , Services Marketing ,Marketing analytics ,Digital Marketing</t>
  </si>
  <si>
    <t>• 21 out of 5</t>
  </si>
  <si>
    <t>SIP Incharge, Placement Incharge</t>
  </si>
  <si>
    <t>• Dr. Akuthota Sankar Rao has participated in international collaborative research with scholars from different institutions and countries, focusing on interdisciplinary applications of analytics and artificial intelligence in business and education. As part of these collaborations, he co-authored the research work titled “A Stochastic Process of Software Fault Detection and Correction for Business Operations,” which applies stochastic modeling techniques to improve software reliability and operational efficiency in business environments. This study involved collaborative efforts in model development, analytical interpretation, and integration of quantitative methods for decision support.
• He has also collaborated internationally on the research study titled “Artificial Intelligence Enhanced Digital Learning for the Sustainability of Education Management System,” which explores the role of artificial intelligence in improving digital learning environments and sustainable education management practices. His contributions included conceptual development, data interpretation, and methodological support using advanced analytical techniques.
• These collaborative works demonstrate his engagement in interdisciplinary and international research networks, integrating marketing analytics, business analytics, and artificial intelligence to address contemporary business and educational challenges.</t>
  </si>
  <si>
    <t>20-Feb-26 03:17 PM</t>
  </si>
  <si>
    <t>GITAM University</t>
  </si>
  <si>
    <t>Assistant Professor for Marketing</t>
  </si>
  <si>
    <t>Vizaq</t>
  </si>
  <si>
    <t>SRM-AP University</t>
  </si>
  <si>
    <t>Guest faculty</t>
  </si>
  <si>
    <t xml:space="preserve">Reliance Retail-AJIO </t>
  </si>
  <si>
    <t>Territory Sales Manager-Analyst</t>
  </si>
  <si>
    <t>Realshoppee Retail Pvt Ltd</t>
  </si>
  <si>
    <t>Business Development Executive-Sales</t>
  </si>
  <si>
    <t>Harshali Satchidanand Umalkar</t>
  </si>
  <si>
    <t>harshalibhalerao@gmail.com</t>
  </si>
  <si>
    <t>15-Feb-1976</t>
  </si>
  <si>
    <t>Rahul Bhalerao</t>
  </si>
  <si>
    <t>1 Prajakta Apartments, 29 Swastishree Society,
Karve Nagar, Pune 411052</t>
  </si>
  <si>
    <t>Abhinav Vidyalaya English Medium School</t>
  </si>
  <si>
    <t>English,German, Hindi,Mathematics, Science</t>
  </si>
  <si>
    <t>Abasaheb Garware College, Pune</t>
  </si>
  <si>
    <t>Emglish. German, Maths and Stats,Physics, Chemistry</t>
  </si>
  <si>
    <t>Chemistry,Zoology</t>
  </si>
  <si>
    <t>BSc Microbiology</t>
  </si>
  <si>
    <t>Prestige College, Pune</t>
  </si>
  <si>
    <t>Masters in Marketing Management</t>
  </si>
  <si>
    <t>Microbiology</t>
  </si>
  <si>
    <t>Sinhgad Institute of Management, Pune (SIOM)</t>
  </si>
  <si>
    <t>["https:\/\/iopscience.iop.org\/article\/10.1149\/10701.4957ecst\/meta","https:\/\/iopscience.iop.org\/article\/10.1149\/10701.1781ecst\/meta","https:\/\/www.msibm.edu.in\/wp-content\/uploads\/2022\/03\/3.Defining-and-Understanding-Centinnials_21-Jan-2021.pdf","https:\/\/www.pnrjournal.com\/index.php\/home\/article\/view\/7947","https:\/\/doi.org\/10.63931\/ijchr.v7iSI2.525"]</t>
  </si>
  <si>
    <t>Marketing Management, Services Marketing, Retail Marketing,German Language</t>
  </si>
  <si>
    <t>Head for Entrepreneurship Development and Innovation Management, Convener of Conference</t>
  </si>
  <si>
    <t>20-Feb-26 03:51 PM</t>
  </si>
  <si>
    <t>21Y 0M</t>
  </si>
  <si>
    <t>DY Patil Global University</t>
  </si>
  <si>
    <t>Modern Institute of Business Management</t>
  </si>
  <si>
    <t>Sadhu Vaswani Institute of Business Management, Pune</t>
  </si>
  <si>
    <t>Sinhgad Business School, Erandwane, Pune</t>
  </si>
  <si>
    <t>Jan 2010</t>
  </si>
  <si>
    <t>12Y 3M</t>
  </si>
  <si>
    <t>Indian Institute of e- Business Management, Wakad, Pune</t>
  </si>
  <si>
    <t>Nov 2007</t>
  </si>
  <si>
    <t>Mathew  M  George</t>
  </si>
  <si>
    <t>mathewmattathil9@gmail.com</t>
  </si>
  <si>
    <t>23-Oct-1993</t>
  </si>
  <si>
    <t>Hindi, English, Malayalam, Tamil, French</t>
  </si>
  <si>
    <t>Mattathil House Thottackad P.O Kottayam Kerala India</t>
  </si>
  <si>
    <t>Don Bosco HSS</t>
  </si>
  <si>
    <t>SSLC Kerala State</t>
  </si>
  <si>
    <t>Physics,Chemistry,IT, English, Social Science</t>
  </si>
  <si>
    <t>Don Bosco H.S.S</t>
  </si>
  <si>
    <t>Higher Secondary Examination Kerala State</t>
  </si>
  <si>
    <t>Physics, Chemistry, Mathematics, Biology</t>
  </si>
  <si>
    <t>University of Kerala</t>
  </si>
  <si>
    <t>Mar Ivanios College Trivandrum, Kerala</t>
  </si>
  <si>
    <t>Botany, Zooloy, Chemistry, English</t>
  </si>
  <si>
    <t>Bsc Botany</t>
  </si>
  <si>
    <t>Botany Zoology and Chemistry</t>
  </si>
  <si>
    <t>Central University of Haryana</t>
  </si>
  <si>
    <t>Central University of Haryana, Mahendragarh</t>
  </si>
  <si>
    <t>English Literature, Literary Criticism</t>
  </si>
  <si>
    <t>MA English</t>
  </si>
  <si>
    <t>English Literature</t>
  </si>
  <si>
    <t>Azim Premji University</t>
  </si>
  <si>
    <t>Azim Premji University Bangalore/Karnataka</t>
  </si>
  <si>
    <t>Education Psychology</t>
  </si>
  <si>
    <t>Vellore Institute of Technology Vellore/Tamil Nadu</t>
  </si>
  <si>
    <t>• Digital Humanities: Humanities
• Research in the Digital Age, The Open
• University, UK
• Digital Humanities
• Developed skills in integrating digital tools with humanities research and teaching</t>
  </si>
  <si>
    <t>• Completed a B.Sc. graduation research project titled “A Comparative
• Study of the Effect of Green Manures, Gliricidia sepium, and Terminalia
• catappa on the Growth of Okra (Abelmoschus esculentus L. Moench)”.
• Served as Programme Coordinator and Volunteer for a ten-day
• National Service Scheme (NSS) camp (2013).
• Held leadership roles as Food Committee Head and Mess Secretary
• at St. Thomas Hostel, Mar Ivanios College, Trivandrum.
• Active member of Jesus Youth, an international youth movement.
• Participated as a Delegate and Compère at state- and college-level
• Botany and Biotechnology conferences held at Mar Ivanios College,
• Trivandrum (2014).
• Member and donor of Pallium India, a charitable trust based in
• Trivandrum, Kerala.
• Premji Foundation, Sirohi, Rajasthan.
• Undertook research on the role of family and socio-cultural factors
• influencing girls' access to education, with the Azim Premji
• Foundation, Khargone Tribal region, Madhya Pradesh.
• Completed a research study titled “The Impact of Kerala Sastra Sahitya
• Parishad (KSSP): A Comparative Study of Two Schools in Kerala.”
• Conducted Minimum Learning Level (MLL) assessments in
• backward regions of Jammu &amp; Kashmir in collaboration with the
• Department of School Education, Jammu &amp; Kashmir (May 2016).
• Awarded prizes at district-level philately and coin-collection
• exhibitions in Kerala.
• Awarded prizes at district-level philately and coin-collection
• exhibitions in Kerala.
• Secured Fourth Rank in M.A. English at the Central University of
• Haryana.
• Authored the book Wings of Fancy, published in February 2021.
• Served as a Volunteer at the AMI International Symposium on
• Microbial Technologies in Sustainable Development of Energy,
• Environment, Agriculture, and Health, held at the Central University
• f Haryana, Mahendragarh.
• Completed a 25-day internship with the Teach For India
• Foundation, focusing on teaching methodologies and curriculum
• development (December 2020).
• Demonstrated teaching and research experience through a sustained
• three-year academic appointment
• 
• Authored research articles published in national, international, and
• Scopus-indexed Q1 and Q2 journals
• 
• Presented research papers at several international conferences on
• Language, Communication, and Culture
• 
• Participated in, and presented scholarly work at, international
• conferences hosted by Rostov State University, Russia
• 
• Successfully completed a certified course in Digital Humanities:
• Humanities Research in the Digital Age from The Open University,
• United Kingdom
• 
• Canadian Literature • and Campus Fiction
• Narratology
• Feminism and Gender Studies</t>
  </si>
  <si>
    <t>MS office, Powerpoint, Primavera,Project Management</t>
  </si>
  <si>
    <t>["https:\/\/scholar.google.com\/citations?user=o1dx1uIAAAAJ&amp;hl=en"]</t>
  </si>
  <si>
    <t>• Raman Research Award for two scopus publications</t>
  </si>
  <si>
    <t>Bussiness Communication, Technical English</t>
  </si>
  <si>
    <t>• Semester
• Institution
• Enrollment
• Avg. Score (out of 5)
• Key Strengths
• Areas Noted
• Sem 1 (2024)
• Shriram Matriculation School
• 45
• 4
• Clear explanations, engaging methods
• More practical activities [memory]
• Sem 2 (2024)
• Shriram Matriculation School
• 48
• 5
• Strong communication, fair assessment
• Grade transparency
• Sem 3 (2024)
• Christ College
• 52
• 3
• Student engagement, syllabus coverage
• Career counseling integration [memory]
• Sem 4 (2025)
• Christ College
• 50
• 6
• Effective teaching strategies
• N/A
• Sem 5 (2025)
• Christ College
• 47
• 5
• Positive environment, support
• N/A
• Sem 6 (2025)
• Christ College
• 49
• 4
• Overall satisfaction (76.5% admin support)
• N/A [memory]
• Overall Average: 4.45/5 (based on 291 students). Feedback consistently praises teaching effectiveness and student-centered approaches, with minor suggestions for practical enhancements.[memory]</t>
  </si>
  <si>
    <t>Research Forum Coordinator at VIT Vellore, Faculty Incharge of Karnataka Rajyotsava Programe held at Christ College Malur.</t>
  </si>
  <si>
    <t>• Raman Research Award</t>
  </si>
  <si>
    <t>• Publication and preseanting of two articles related to Language teaching at Roatov State University Russia with Guide Dr. Evangeline. Three papers are under review in reputed journals in Social Sciences.</t>
  </si>
  <si>
    <t>VIT Vellore</t>
  </si>
  <si>
    <t>Teaching Research Assistant</t>
  </si>
  <si>
    <t>20-Feb-26 03:58 PM</t>
  </si>
  <si>
    <t>Saumya Singh</t>
  </si>
  <si>
    <t>saumyaa.singhh.1304@gmail.com</t>
  </si>
  <si>
    <t>13-Apr-1996</t>
  </si>
  <si>
    <t>Ajay Singh</t>
  </si>
  <si>
    <t>Flat no 701, A2 wing, Royal Oak Society, Wakad.</t>
  </si>
  <si>
    <t>St. Johns Marhauli</t>
  </si>
  <si>
    <t>ISCE Varanasi Uttar Pradesh</t>
  </si>
  <si>
    <t>Scienc,COMPUTER ,Social Studies, English</t>
  </si>
  <si>
    <t xml:space="preserve">PGDM part time </t>
  </si>
  <si>
    <t>Human Resource Management and Industrial Law</t>
  </si>
  <si>
    <t>Banaras Hindu University (Faculty of Law) Varanasi Uttar Pradesh</t>
  </si>
  <si>
    <t>Financial Markets Management</t>
  </si>
  <si>
    <t>BCom Hons + Financial Markets Management</t>
  </si>
  <si>
    <t>IGNOU Delhi</t>
  </si>
  <si>
    <t xml:space="preserve">Symbiosis International (Deemed) University </t>
  </si>
  <si>
    <t>• I hold UGC NET in Commerce. Qualified twice in a row. I am a certified CESIM instructor, and attended IIM A FDP on case study</t>
  </si>
  <si>
    <t>• I have achieved 11 Scopus publications in Q1-indexed journals and international conferences in a span of 2.5 years. I have received appreciation o0ver mail for my administrative support to my current institution, my class feedback is outstanding as well.</t>
  </si>
  <si>
    <t>q1</t>
  </si>
  <si>
    <t>["https:\/\/www.scopus.com\/authid\/detail.uri?authorId=58115858900","https:\/\/www.scopus.com\/results\/results.uri?sort=plf-f&amp;src=s&amp;st1=singh&amp;st2=saumya&amp;nlo=21&amp;nlr=20&amp;nls=count-f&amp;sid=0a534cf96e8ea085ae7759fcb4a57e06&amp;sot=anl&amp;sdt=aut&amp;sl=34&amp;s=AU-ID%28%22Singh%2C+Saumya%22+59491211700%29&amp;txGid=5625a24da00767e0f803593f34912511&amp;sessionSearchId=0a534cf96e8ea085ae7759fcb4a57e06&amp;limit=10","",""]</t>
  </si>
  <si>
    <t>• 5 is the average feedback received. I have taken subjects of cost accountancy, financial analysis, and financial services.</t>
  </si>
  <si>
    <t>FDP on Case Study and FDP on AI integration</t>
  </si>
  <si>
    <t>• Recognised in university for administrative work,
• Received multiple increments for excellence in performnce
• Got a First author Q1 paper for the current University (Journal of Innovation and Entrepreneurship). It will be indexed and published within the next 20 days. Got best paper award for conference paper which also got indexed in Scopus.</t>
  </si>
  <si>
    <t>20-Feb-26 04:02 PM</t>
  </si>
  <si>
    <t>Rijwan Ahmed Mushtak Ahmed Shaikh</t>
  </si>
  <si>
    <t>rijwans@gmail.com</t>
  </si>
  <si>
    <t>13-Jun-1982</t>
  </si>
  <si>
    <t>English,Hindi,Marathi,Arabic,Urdu</t>
  </si>
  <si>
    <t>Mushtak Ahmed Nazir Ahmed Shaikh</t>
  </si>
  <si>
    <t>Flat No.: 702, Wing No. 2, Royal Exotica, Opp. Talab Factory, Kondhwa, Pune. PIN:411048</t>
  </si>
  <si>
    <t>Modern High School, Shrirampur</t>
  </si>
  <si>
    <t>SSC Board Pune, Maharashtra</t>
  </si>
  <si>
    <t>English, Maths, Science, Marathi</t>
  </si>
  <si>
    <t>R B N B College, Shrirampur</t>
  </si>
  <si>
    <t>HSC Board Pune, Maharashtra</t>
  </si>
  <si>
    <t>Maths, Physics, Chemistry, Biology,English</t>
  </si>
  <si>
    <t>Pravara Ruaral College of Pharmacy, Loni, Ahilyanagar, Maharashtra</t>
  </si>
  <si>
    <t>Pharmaceutics, Pharmaceutical Analysis, Pharmaceutical Chemistry, Pharmacognosy</t>
  </si>
  <si>
    <t>B. Pharm.</t>
  </si>
  <si>
    <t>PIRENS IBMA, Loni, Ahilyanagar, Maharashtra</t>
  </si>
  <si>
    <t>Marketing Management, Management Accounting, Marketing Strategy,Product &amp; Brand Managment, Sales &amp; Distribution ,Materials &amp; Logistics Management,Manufacturing &amp; Operations Management</t>
  </si>
  <si>
    <t>MBA (Marketing Management)</t>
  </si>
  <si>
    <t>University Grants Commission</t>
  </si>
  <si>
    <t>Savitiribai Phule Pune University</t>
  </si>
  <si>
    <t>• AI in Product Management
• Consumer Behaviour
• Marketing Research &amp; Analytics
• Marketing Management
• UGC NET Qualified</t>
  </si>
  <si>
    <t>• Qualified UGC NET June 2025.</t>
  </si>
  <si>
    <t>MS Office,AI in Product Management</t>
  </si>
  <si>
    <t>["https:\/\/www.viirj.org\/vol11issue1\/4.pdf","https:\/\/www.viirj.org\/vol10issue2\/25.pdf","https:\/\/ibmrdfinal.srels.org\/index.php\/ibmrd\/article\/view\/111658","https:\/\/www.viirj.org\/vol10issue1\/25.pdf","https:\/\/openurl.ebsco.com\/EPDB%3Agcd%3A12%3A5738876\/detailv2?sid=ebsco%3Aplink%3Ascholar&amp;id=ebsco%3Agcd%3A123164642&amp;crl=c&amp;link_origin=scholar.google.com","https:\/\/journal.krrishpub.com\/index.php\/jassh\/article\/view\/20"]</t>
  </si>
  <si>
    <t>Marketing Analytics,AI in Product Management, Digital Marketing, Marketing Management</t>
  </si>
  <si>
    <t>85/5</t>
  </si>
  <si>
    <t>Alumni Panel Discussion, Admssions Coordinator, University Exams Senior Supervisor</t>
  </si>
  <si>
    <t>AI in Product Mangement, Consumer Behaviour</t>
  </si>
  <si>
    <t>20-Feb-26 04:08 PM</t>
  </si>
  <si>
    <t>Sinhgad Institute of Management</t>
  </si>
  <si>
    <t>Oct 2018</t>
  </si>
  <si>
    <t>College of Engineering &amp; Management Studies</t>
  </si>
  <si>
    <t>Feb 2011</t>
  </si>
  <si>
    <t>7Y 7M</t>
  </si>
  <si>
    <t>Iatros Pharmaceuticals Pvt. Ltd.</t>
  </si>
  <si>
    <t>Product Manager</t>
  </si>
  <si>
    <t>Mar 2007</t>
  </si>
  <si>
    <t>Nicholas Piramal India Ltd.</t>
  </si>
  <si>
    <t>Territory Business Manager</t>
  </si>
  <si>
    <t>Chejarla Venkatesh Reddy</t>
  </si>
  <si>
    <t>venkatesh.venky1090@gmail.com</t>
  </si>
  <si>
    <t>English, Telugu</t>
  </si>
  <si>
    <t>CHEJARLA KRISHNA REDDY</t>
  </si>
  <si>
    <t>Department of Earth Resources and Environmental Engineering, Room 1105-2, ITBT Bldg., Hanyang University, 222 Wangsimni-ro, Seongdong-gu, Seoul 04763, Republic of Korea</t>
  </si>
  <si>
    <t xml:space="preserve">Veda Vyasa EM High School </t>
  </si>
  <si>
    <t>Science, Maths, Physics,English</t>
  </si>
  <si>
    <t>Maths, Chemistry, Physics ,English</t>
  </si>
  <si>
    <t>Sri Venkateswara University</t>
  </si>
  <si>
    <t>Sri Venkateswara University, Tirupati, Andhra Pradesh</t>
  </si>
  <si>
    <t xml:space="preserve">VIT University </t>
  </si>
  <si>
    <t>VIT University, Vellore, Tamil Nadu</t>
  </si>
  <si>
    <t xml:space="preserve">Energy and Environmental Engineering </t>
  </si>
  <si>
    <t>Environmental Engineering (Research area: Solid Waste Management)</t>
  </si>
  <si>
    <t>• Authored 10 Q1 SCIE-indexed journal publications in leading environmental and chemical engineering journals.
• Filed a patent with the Korean Intellectual Property Office (KIPO), 2025, on an integrated pretreatment method for demineralization and dehydration of pyrolysis-derived lignin-rich biocrude oil.
• Recipient of the MHRD Doctoral Fellowship at IIT Guwahati (2016–2020).
• Awarded the SERB-DST Young Scientist International Travel Grant for presenting research at ICSW 2019, China.
• Delivered an invited talk at the 10th International Conference on Sustainable Energy &amp; Environment Challenges (IIT Jodhpur, 2025).</t>
  </si>
  <si>
    <t>GaBi, ArcGIS, QGIS, ENVI, SPSS, Origin, GC, IC, AAS, ICP-OES, GC–MS, MS Office</t>
  </si>
  <si>
    <t>Q1-10,Q2-1</t>
  </si>
  <si>
    <t>["https:\/\/doi.org\/10.1016\/j.biortech.2026.134035","https:\/\/doi.org\/10.1016\/j.jenvman.2025.128289","https:\/\/doi.org\/10.1016\/j.cej.2024.152272","https:\/\/doi.org\/10.1016\/j.jenvman.2023.117727","https:\/\/doi.org\/10.1016\/j.jwpe.2021.102554","https:\/\/doi.org\/10.1007\/s10661-021-09510-3","https:\/\/doi.org\/10.1177\/0734242X20954280","https:\/\/doi.org\/10.1016\/j.chemosphere.2020.126969","https:\/\/doi.org\/10.1080\/10106049.2016.1161079","https:\/\/doi.org\/10.1080\/10106049.2015.1094522"]</t>
  </si>
  <si>
    <t>Environmental Engineering I,Environmental Engineering II,Transportation Engineering,Environmental Engineering Laboratory,Surveying</t>
  </si>
  <si>
    <t>• Not Available (Adhoc position)</t>
  </si>
  <si>
    <t>• Awarded the Ministry of Human Resource Development (MHRD) Doctoral Fellowship for pursuing a Ph.D. at IIT Guwahati (Jan 2016 - Dec 2020).
• Recipient of the SERB-DST Young Scientist International Travel Grant to present at the International Conference on Solid Waste (ICSW 2019), Hangzhou, China (Nov 13 - 16, 2019).
• Received a Partial Scholarship to attend the ISWA-SWIS Winter School 2020, University of Texas at Arlington, USA (Jan 13-24, 2020).
• Awarded the IIT Guwahati Student Travel Assistance Fund for participation in the ISWA–SWIS Winter School 2020, University of Texas at Arlington, USA (Jan 13-24, 2020).</t>
  </si>
  <si>
    <t>• I Facilitated and initiated a Memorandum of Understanding (MoU) between Hanyang University (South Korea) and IIT Indore (India) to promote collaborative research in bioenergy, clean energy systems, and advanced waste valorization. Currently engaged in academia-industry collaborative research projects under the Korea Institute of Energy Technology Evaluation and Planning (KETEP), focusing on sustainable biofuels production and lithium resource recovery</t>
  </si>
  <si>
    <t>20-Feb-26 04:35 PM</t>
  </si>
  <si>
    <t xml:space="preserve">Hanyang University </t>
  </si>
  <si>
    <t xml:space="preserve">Postdoctoral researcher </t>
  </si>
  <si>
    <t>Seoul, South Korea</t>
  </si>
  <si>
    <t xml:space="preserve">National Institute of Technology Goa </t>
  </si>
  <si>
    <t>Assistant Professor (Adhoc)</t>
  </si>
  <si>
    <t>AMER PVT .LTD</t>
  </si>
  <si>
    <t xml:space="preserve">Environmental Engineer </t>
  </si>
  <si>
    <t>Christeena Singh</t>
  </si>
  <si>
    <t>christeenasingh22@gmail.com</t>
  </si>
  <si>
    <t>23-Nov-1994</t>
  </si>
  <si>
    <t xml:space="preserve">Hindi english Gujarati ,English.    Gujarati.    </t>
  </si>
  <si>
    <t xml:space="preserve">Richard Dass </t>
  </si>
  <si>
    <t>E 419A Shree pushpanjali CHS vaswani Marg versova Andheri West</t>
  </si>
  <si>
    <t xml:space="preserve">MBM convent High school </t>
  </si>
  <si>
    <t xml:space="preserve">Vidya Bharti school </t>
  </si>
  <si>
    <t xml:space="preserve">Gujarat </t>
  </si>
  <si>
    <t>RGPV</t>
  </si>
  <si>
    <t xml:space="preserve">Btirt College </t>
  </si>
  <si>
    <t xml:space="preserve">Civil engineering </t>
  </si>
  <si>
    <t xml:space="preserve">Welingkar institute of technology </t>
  </si>
  <si>
    <t xml:space="preserve">Operations management </t>
  </si>
  <si>
    <t xml:space="preserve">NICMAR </t>
  </si>
  <si>
    <t xml:space="preserve">Quantity surveying and contract management </t>
  </si>
  <si>
    <t>• ..</t>
  </si>
  <si>
    <t xml:space="preserve">Government projects </t>
  </si>
  <si>
    <t>20-Feb-26 04:49 PM</t>
  </si>
  <si>
    <t xml:space="preserve">Bureau of Indian Standards </t>
  </si>
  <si>
    <t xml:space="preserve">Young professional </t>
  </si>
  <si>
    <t xml:space="preserve">Sagar </t>
  </si>
  <si>
    <t>Egis India</t>
  </si>
  <si>
    <t xml:space="preserve">Field engineer </t>
  </si>
  <si>
    <t xml:space="preserve">Khandwa </t>
  </si>
  <si>
    <t>Sunil Yadav Kshirsagar</t>
  </si>
  <si>
    <t>sunilksagar143@gmail.com</t>
  </si>
  <si>
    <t>25-Jan-1995</t>
  </si>
  <si>
    <t>Marathi ,Hindi</t>
  </si>
  <si>
    <t>Yadav Sahebrao Kshirsagar</t>
  </si>
  <si>
    <t xml:space="preserve">VIT-AP University, Besides AP Secretariat, Amaravathi, Guntur Dist, Andhra Pradesh-522241. </t>
  </si>
  <si>
    <t>Deulgaon Raja Highschool Deulgaon Raja</t>
  </si>
  <si>
    <t>Marathi Medium</t>
  </si>
  <si>
    <t xml:space="preserve">Deulgaon Raja Junior College, Deulgaon Raja </t>
  </si>
  <si>
    <t>Dr. Babasheb Ambedkar Marathwada University, Chhatrapati Sambhajinagar</t>
  </si>
  <si>
    <t>Barwale Mahavidyalya, Jalna</t>
  </si>
  <si>
    <t xml:space="preserve">B.Sc. </t>
  </si>
  <si>
    <t xml:space="preserve">Swami Ramanand Teerth Marathwada University, Nanded </t>
  </si>
  <si>
    <t>School of Mathematical Sciences, SRTMU, Nanded.</t>
  </si>
  <si>
    <t>Coding Theory</t>
  </si>
  <si>
    <t>VIT-AP University, Andhra Pradesh.</t>
  </si>
  <si>
    <t>• I qualified GATE and CSIR-UGC NET in the subject of Mathematics in 2019 and Maharashtra SET in the subject of Mathematics in 2021.</t>
  </si>
  <si>
    <t>MS Office,LaTeX,MATLAB,Python</t>
  </si>
  <si>
    <t>• NA.</t>
  </si>
  <si>
    <t>• I awarded Chhatrapati Shahu Maharaj National Research Fellowship under CSMNRF-2021 from SARTHI, Pune.</t>
  </si>
  <si>
    <t>20-Feb-26 04:55 PM</t>
  </si>
  <si>
    <t>Shri sant Gadge Maharaj College, Loha</t>
  </si>
  <si>
    <t>Loha, Nanded</t>
  </si>
  <si>
    <t>Prajakta Rajendra  Mane</t>
  </si>
  <si>
    <t>prajaktamane11.pm@gmail.com</t>
  </si>
  <si>
    <t>03-Nov-1995</t>
  </si>
  <si>
    <t xml:space="preserve">Marathi, Hindi, English ,Hindi English marathi </t>
  </si>
  <si>
    <t>Rajendra Mane</t>
  </si>
  <si>
    <t xml:space="preserve">Karjat, Ahilyanagar, Maharashtra </t>
  </si>
  <si>
    <t xml:space="preserve">Kanya Vidya Mandir, karjat </t>
  </si>
  <si>
    <t xml:space="preserve">SSC </t>
  </si>
  <si>
    <t xml:space="preserve">Hindi English marathi history science maths </t>
  </si>
  <si>
    <t xml:space="preserve">MG junior college, Karjat </t>
  </si>
  <si>
    <t xml:space="preserve">English marathi maths physics chemistry biology </t>
  </si>
  <si>
    <t xml:space="preserve">Government College of engineering and research, awasari, pune </t>
  </si>
  <si>
    <t xml:space="preserve">G H raisoni College of engineering and management, chas, Ahmednagar </t>
  </si>
  <si>
    <t xml:space="preserve">Structural engineering </t>
  </si>
  <si>
    <t>AISSMS College of engineering, pune</t>
  </si>
  <si>
    <t xml:space="preserve">Environment engineering </t>
  </si>
  <si>
    <t xml:space="preserve">AISSMS College of engineering, pune </t>
  </si>
  <si>
    <t>• Acquired formal certification in Research and Publication Ethics through the Centre of Publication Ethics,Savitribai Phule Pune University (SPPU), held from August 18 to September 23, 2025.
• Completed an online course conducted by NPTEL on "Adsor</t>
  </si>
  <si>
    <t>• Published research paper in International Research Journal of Engineering and Technology (IRJET) (July 2022) on Shear Strengthening of Reinforced Pre-Stressed Concrete Beam using FRP.
• Published review paper in Indian Journal of Environment Protection (IJEP) (Feb 2025) on Water Quality Assessment and Remediation using MgO Nanoparticles – Mithi River Case Study.
• Successfully completed Ph.D. coursework and actively contributing to research in Structural &amp; Environmental Engineering.
• Acquired formal certification in Research and Publication Ethics from Savitribai Phule Pune University (SPPU) (2025).
• Completed AICTE ATAL Faculty Development Program on Earthquake Engineering &amp; Vibration Control.
• Appointed Understudy Supervisor (Exam Cell) at Lokmanya Tilak Institute of Architecture and Design Studies (LTIADS) (2025).
• Entrusted with ERP HOD responsibilities, handling complete departmental ERP coordination.
• Served as Chairman for Winter Semester Examination 2019 under Dr. Babasaheb Ambedkar Technological University.
• Recognized University Paper Moderator.
• Organized and conducted technical workshops including:
• Bridge It (Structural Model Making)
• Concrete Crafts
• Structure Sense with STAAD
• Paper Quilling
• Tied &amp; Totes
• Coordinated and successfully managed national study tours (Ahmedabad–Bhuj, Delhi–Agra, Gwalior–Khajuraho, etc.).
• Attended multiple National-Level FDPs on AI, Automation, Coastal Engineering, Soft Computing &amp; Water Resources.</t>
  </si>
  <si>
    <t>AutoCAD, MS OFFICE, MSCIT COURSE,.</t>
  </si>
  <si>
    <t>["https:\/\/www.irjet.net\/archives\/V9\/i7\/IRJET-V9I7553.pdf","https:\/\/www.e-ijep.co.in\/45-2-187-196\/",""]</t>
  </si>
  <si>
    <t>• Consistently rated between 4.3 – 4.7 out of 5, reflecting strong subject expertise, effective teaching methodology, practical exposure integration, and positive student engagement.</t>
  </si>
  <si>
    <t>Chairman – Winter Semester Examination 2019 Appointed by Dr. Babasaheb Ambedkar Technological University, Understudy Supervisor (Exam Cell) at Lokmanya Tilak Institute of Architecture and Design Studies, ERP HOD Coordinator (Departmental ERP Handling), Fa</t>
  </si>
  <si>
    <t>20-Feb-26 05:18 PM</t>
  </si>
  <si>
    <t xml:space="preserve">Lokmanya Tilak Institute of Architecture and Design Studies, Navi Mumbai </t>
  </si>
  <si>
    <t xml:space="preserve">Navi Mumbai </t>
  </si>
  <si>
    <t>Satish Shripatrao Deshmukh</t>
  </si>
  <si>
    <t>ssdbaramati@gmail.com</t>
  </si>
  <si>
    <t>01-Jun-1970</t>
  </si>
  <si>
    <t>Shripatrao</t>
  </si>
  <si>
    <t>Flat No. I-503, Wonder City Katraj Pune Pin-411046</t>
  </si>
  <si>
    <t xml:space="preserve">Sanjeevani Vidyalaya Manegaon </t>
  </si>
  <si>
    <t>SSC Board Maharashtra Pune</t>
  </si>
  <si>
    <t>Marathi, Hindi,English,Mathematics,Science</t>
  </si>
  <si>
    <t xml:space="preserve"> Vivek Vardhini Vidyalaya and Junior College Pandharpur</t>
  </si>
  <si>
    <t>HSC Board Maharashtra Pune</t>
  </si>
  <si>
    <t>Marathi,English,Mathematics,Physics</t>
  </si>
  <si>
    <t>Shri Tulja Bhavani College Of Engineering, Tuljapur</t>
  </si>
  <si>
    <t>Bharati Vidyapeeth Deemed University, Pune</t>
  </si>
  <si>
    <t>Bharati Vidyapeeth College of Engineering, Pune. Maharashtra</t>
  </si>
  <si>
    <t>Hydraulic Engineering</t>
  </si>
  <si>
    <t>M. Tech in Civil Hydraulic Engineering</t>
  </si>
  <si>
    <t>Water Resources Engineering</t>
  </si>
  <si>
    <t>Veermata Jijabai Technological Institute (VJTI), Matunga Mumbai</t>
  </si>
  <si>
    <t>• Institutional Leadership &amp; Quality Assurance:
• NAAC 'A+' Grade: Successfully spearheaded the NAAC Cycle-II accreditation process as the IQAC Coordinator for Trinity Academy of Engineering, achieving a prestigious 'A+' grade.
• Infrastructure &amp; Institutional Development: Played a foundational role in establishing multiple engineering institutes under KJEI (TCOER, KJCOEMR, PCOEMR) since 2008. Directed the planning and procurement for civil engineering laboratories, academic buildings, and campus infrastructure.
• Academic Administration: Served effectively as Head of the Civil Engineering Department and In-Charge of the Admission Committee, driving both academic rigor and enrollment growth.
• Industry Collaboration &amp; Consultancy:
• Revenue Generation: Actively drove the departmental Consultancy Cell, successfully raising funds of Rs. 25 Lakhs through industry-academia collaboration, material testing, and applied engineering solutions.
• National Infrastructure Projects: Currently serving as Mentor and Nodal Officer for the National Jal Jeevan Mission (JJM) third-party audits (in collaboration with AICTE), leading critical water infrastructure field audits in districts like Gir Somnath and Devbhumi Dwarka.
• Research &amp; Academic Excellence:
• National Recognition: Awarded the "Best Research Paper National Award" by the Institution of Engineers India (IEI) in September 2022 at New Delhi.
• Subject Matter Expertise: Frequently invited as an expert resource person to deliver lectures on "Innovative and Sustainable Construction Technology" across various engineering institutions.
• Student Development &amp; Mentorship:
• Innovation Mentorship: Successfully mentored student project groups selected for national-level competitions, including the Smart India Hackathon at Gandhinagar.
• Platform Creation: Organized and successfully conducted major academic events such as the Avishkar competition to foster technical and research skills among engineering students.</t>
  </si>
  <si>
    <t>["https:\/\/link.springer.com\/article\/10.1007\/s40030-018-00355-7","http:\/\/www.scopus.com\/inward\/record.url?eid=2-s2.0-85017439400&amp;partnerID=MN8TOARS","https:\/\/tribology.rs\/journals\/2024\/2024-2\/2024-2-06.html","http:\/\/www.journal-iiie-india.com\/1_may_24\/11.5.pdf","http:\/\/www.journal-iiie-india.com\/1_may_24\/21.9.pdf","http:\/\/www.journal-iiie-india.com\/1_may_24\/22.9.pdf","http:\/\/www.journal-iiie-india.com\/1_may_24\/24.9.pdf","http:\/\/www.journal-iiie-india.com\/1_may_24\/23.9.pdf","",""]</t>
  </si>
  <si>
    <t>• PhD. Students guided= 09
• PhD Degree Awarded= 03</t>
  </si>
  <si>
    <t>UG- 1. Concrete Technology 2. Rural water supply and Sanitation,PG-1. Sustainable Construction Materials 2. ,PG. 2. TQM in Construction</t>
  </si>
  <si>
    <t>• Over the last six semesters, my students have evaluated my courses with an average feedback score of 95%. This consistent rating is a point of great pride for me, as it validates my student-centric approach to teaching.</t>
  </si>
  <si>
    <t>Head of Department Civil Engineering since 2014</t>
  </si>
  <si>
    <t>Five Days STTP Approved by ISTE On “Emerging Technological Advancements and Practical Applications of Data Science” by SKN Sinhgad Institute Technology &amp; Science, Lonavala</t>
  </si>
  <si>
    <t>07</t>
  </si>
  <si>
    <t>AWARDS:
• Sr No
• Name of Awarding Body
• Name of Award/Honor
• Date
• Level
• 1
• KJ's Educational Institute, Pune
• Outstanding Recognition Award- 2022
2022-01-26
• Institute
• 2
• The Institution of Engineers (India) [IEI]
• S. N. Gupta- Best Research Paper Award
2021-12-26
• National</t>
  </si>
  <si>
    <t>20-Feb-26 05:26 PM</t>
  </si>
  <si>
    <t>32Y 6M</t>
  </si>
  <si>
    <t>Trinity Academy of Engineering, Pune</t>
  </si>
  <si>
    <t>Sinhgad Technical Education Society, RMD Sinhgad School of Engg. Warje, Pune</t>
  </si>
  <si>
    <t>KJEI’s K. J. College of Engg. &amp; Mgt. Research, Pune-48</t>
  </si>
  <si>
    <t>Senior Lecturer</t>
  </si>
  <si>
    <t>KJEI’s Trinity College of Engineering &amp; Research, Pune-48</t>
  </si>
  <si>
    <t>Vidya Pratishthan’s, college of Engineering Baramati Dist-Pune</t>
  </si>
  <si>
    <t>BARAMATI</t>
  </si>
  <si>
    <t>Aug 2000</t>
  </si>
  <si>
    <t>Rutuja Sadashiv Mane</t>
  </si>
  <si>
    <t>ar.rutu@gmail.com</t>
  </si>
  <si>
    <t>11-Apr-1984</t>
  </si>
  <si>
    <t>Sadashiv B. Mane</t>
  </si>
  <si>
    <t>D-501. Windsor Residency, Balewadi Phata, Baner, Pune-411045, Maharashtra</t>
  </si>
  <si>
    <t>Paranjape Highschool</t>
  </si>
  <si>
    <t>Nagpur/ Maharashtra</t>
  </si>
  <si>
    <t>Mathematics, English, Hindi, Marathi</t>
  </si>
  <si>
    <t>Dharampeth M P Dev Memorial Science College</t>
  </si>
  <si>
    <t>Mathematics, English, Hindi, Science</t>
  </si>
  <si>
    <t xml:space="preserve">Rashtrasant Tukadoji Maharaj, Nagpur University </t>
  </si>
  <si>
    <t>L. A. D. College of Women, Seminary Hills, Nagpur Maharashtra</t>
  </si>
  <si>
    <t>Construction Management, Building COnstruction, History of Architecture , Building Services</t>
  </si>
  <si>
    <t>Vishwesvaraya Institute of Technology</t>
  </si>
  <si>
    <t>Vishwesvaraya Institute of Technology, Nagpur. Maharashtra</t>
  </si>
  <si>
    <t>Housing,Transportation Planning,Infrastructure Planning</t>
  </si>
  <si>
    <t>• Published research paper titled "Design Competitions as Experiential Pedagogy in Architectural Education: An Integrated Approach" in the conference organized by IES’s College of Architecture Mumbai - MIMANSA 2025: The Maidan and the Mall , Paper selected for Publication in SCOPUS Journal.
• Paper got accepted in conference for presentation, titled ‘Role of Urban designers in controlling AQI(Air quality index of Indian metro cities) organized by BKPS college, Pune राज्य स्तरीय वास्तुकला मराठी परिषद, २०२६ – वर्ष पाचवे.
• Mentored students for a project which resulted in third prize at national level ‘Our Godavari - Riverfront and Cultural Design Competition organized by Nashik Municipal Corporation.</t>
  </si>
  <si>
    <t>AutoCAD, MS Office</t>
  </si>
  <si>
    <t>["publication in process"]</t>
  </si>
  <si>
    <t>Architecture Design,Building Services</t>
  </si>
  <si>
    <t>• write Average Course Feedback for last 6 semesters for Architecture stream from POV of teacher. Consider below points.
• Significant difference between theoretical knowledge and practice insight. The subjects talks about construction methods that were used in past and are rarely used now. The course must be restructured with new trends in construction management that are widely used in todays time.
• Site experience should be considered as one of the key factor so that students can connect their theoretical knowledge in the practical world.
• Student should also focus on sketching in addition to newer technologies so that their thinking abilities shall be improved.
• Overall participation in class discussions, critiques, and group activities should be focused. Collaborative work in group projects is well-handled, although occasional gaps in time management and coordination have been observed.</t>
  </si>
  <si>
    <t>Mentor towards competition projects</t>
  </si>
  <si>
    <t>• Awarded with third prize at national level towards our team project of our institute "Our Godavari - Riverfront and Cultural Design" Competition organized by Nashik Municipal Corporation.
• Awarded second prize for a team project "Integrating Master plan for APTDC, Bhongir fort, Nalgonda district, Andhra Pradesh".</t>
  </si>
  <si>
    <t>8Y 6M</t>
  </si>
  <si>
    <t xml:space="preserve">S. B. Patil College of Architecture </t>
  </si>
  <si>
    <t>Asst. Professor</t>
  </si>
  <si>
    <t>S. B. Patil College of Architecture</t>
  </si>
  <si>
    <t>Dec 2015</t>
  </si>
  <si>
    <t>Genesis Architects and Planners</t>
  </si>
  <si>
    <t>Junior Project Architect</t>
  </si>
  <si>
    <t>Sep 2013</t>
  </si>
  <si>
    <t>Matrix Consultants</t>
  </si>
  <si>
    <t>Jr. Architect</t>
  </si>
  <si>
    <t>Shiva's Architects and Planners</t>
  </si>
  <si>
    <t>Trainee Architect</t>
  </si>
  <si>
    <t>Geetopriyo Roy</t>
  </si>
  <si>
    <t>geetopriyoroy8@gmail.com</t>
  </si>
  <si>
    <t>14-Dec-1992</t>
  </si>
  <si>
    <t>English, Hindi,Bengali,Assamese</t>
  </si>
  <si>
    <t>GAUTAM ROY</t>
  </si>
  <si>
    <t>PLOT NUMBER 31, JOSHIWADI, GOPAL NAGAR, NAGPUR, MAHARASHTRA 440022</t>
  </si>
  <si>
    <t>English, Hindi, Mathermatics,Science,Social science</t>
  </si>
  <si>
    <t>RTM Nagpur University</t>
  </si>
  <si>
    <t>Bapurao Deshmukh College of Engineering, Sewagram, Maharashtra</t>
  </si>
  <si>
    <t>NIT Silchar</t>
  </si>
  <si>
    <t>Structural Dynamics and Earthquake Engineering</t>
  </si>
  <si>
    <t>M.Tech in Structural Dynamics and Earthquake Engineering</t>
  </si>
  <si>
    <t>• I am a recipient of the prestigious Coalition for Disaster Resilient Infrastructure (CDRI) Fellowship (2025–2026), awarded with an international research grant of USD 15,000 for my project titled “Resilience of Social and Critical Infrastructure against Seismic Hazard using Markov Chain."
• I was also honored with the Best Paper Award at the International Conference on Advances in Structural Mechanics and Applications (ASMA-2021) for my work on probabilistic seismic hazard analysis.
• I served as a reviewer for international journals, including the Journal of Seismology, Journal of the Institution of Engineers (India): Series A, and Innovative Infrastructure Solutions.</t>
  </si>
  <si>
    <t>SAP2000</t>
  </si>
  <si>
    <t>["https:\/\/ascelibrary.org\/doi\/full\/10.1061\/AJRUA6.RUENG-1035","https:\/\/ascelibrary.org\/doi\/full\/10.1061\/(ASCE)CF.1943-5509.0001672","https:\/\/www.oaepublish.com\/articles\/dpr.2023.08","https:\/\/link.springer.com\/article\/10.1007\/s42107-023-00958-x","https:\/\/link.springer.com\/chapter\/10.1007\/978-3-030-98335-2_32","https:\/\/jmcms.s3.amazonaws.com\/wp-content\/uploads\/2022\/09\/24094614\/12-Noble-methods-to-Prevent-pounding-Gitoriyo-Roy-Vol-13-No-4.pdf",""]</t>
  </si>
  <si>
    <t>• Recipient of the prestigious Coalition for Disaster Resilient Infrastructure (CDRI) Fellowship (2025–2026), awarded with an international research grant of USD 15,000 for my project titled “Resilience of Social and Critical Infrastructure against Seismic Hazard using Markov Chain”.</t>
  </si>
  <si>
    <t>Reinforced Cement Concrete Design, Engineering Mechanics</t>
  </si>
  <si>
    <t>• Since I have been teaching from July 2024 at VNIT Nagpur, I can share for the last three semesters only. I have consistently received positive course feedback from both undergraduate and postgraduate students. The evaluations reflect strong appreciation for conceptual clarity, structured content delivery, practical orientation, and effective integration of computational tools in teaching.</t>
  </si>
  <si>
    <t>• Best Paper Award at the International Conference on Advances in Structural Mechanics and Applications (ASMA-2021) for my work on probabilistic seismic hazard analysis.</t>
  </si>
  <si>
    <t>20-Feb-26 05:40 PM</t>
  </si>
  <si>
    <t>VNIT Nagpur</t>
  </si>
  <si>
    <t>Ayushi Deb Roy</t>
  </si>
  <si>
    <t>ayushi.debroy@gmail.com</t>
  </si>
  <si>
    <t>18-Oct-1993</t>
  </si>
  <si>
    <t>Engish,hindi,bengali</t>
  </si>
  <si>
    <t>Tuhin Sen</t>
  </si>
  <si>
    <t>604, Manas Residency, Airoli Sector 8A, Navi Mumbai, Maharashtra, 400708</t>
  </si>
  <si>
    <t xml:space="preserve">Sunbeam English School Lanka </t>
  </si>
  <si>
    <t>CBSE, Varanasi, UP</t>
  </si>
  <si>
    <t>English,sanskrit,mathematics,Science,Social science,Introductory IT</t>
  </si>
  <si>
    <t>English,sanskrit,chemistry,biology,physics</t>
  </si>
  <si>
    <t>Varanasi, UP</t>
  </si>
  <si>
    <t>Zoology,Chemistry,Psychology</t>
  </si>
  <si>
    <t>B.Sc (Hons)</t>
  </si>
  <si>
    <t>University of Delhi Soith Campus, Delhi</t>
  </si>
  <si>
    <t>Applied Psychology</t>
  </si>
  <si>
    <t>Indian Institute of Technology, Delhi</t>
  </si>
  <si>
    <t>• Presented full paper on “Acquiescent Non-whistleblowing: Exploring the causal mechanisms” at British Academy of Management 2024 Conference in September 2024Participated and presented a short paper in the 4th IR- Challenges and Opportunities for the Future of Work, a conference held by IIT Delhi and University of Newcastle, Australia on 17th January 2020 at DMS, IIT Delhi.Attended “2nd International Conference of Indian Academy of Health Psychology, 2016: Presented paper on “Influence of Servant Leadership on Achievement Motivation of private and public sector employees”, Paper selected for Session for Best Paper Award.• Lifetime Member of Indian Academy of Health PsychologyCertification of Merit for outstanding academic performance and for being among the top 0.1 percent of successful candidates of All India Secondary School Examination 2009 in English and Introductory IT.</t>
  </si>
  <si>
    <t>MS Office,SPSS,AMOS,SmartPLS,MAXQDA</t>
  </si>
  <si>
    <t>20-Feb-26 06:21 PM</t>
  </si>
  <si>
    <t>Karvy Insight</t>
  </si>
  <si>
    <t>Yachna Ramesh Gharde</t>
  </si>
  <si>
    <t>ghardeyachna@gmail.com</t>
  </si>
  <si>
    <t>27-Oct-1982</t>
  </si>
  <si>
    <t>Ramesh</t>
  </si>
  <si>
    <t>Flat No 1302 SOMMET Building TOWER B
near Manas lake bhugaon</t>
  </si>
  <si>
    <t>K. T. Rughwani Sindhu English High School NAGPUR</t>
  </si>
  <si>
    <t>Maharashtra State Board of Technical Education,</t>
  </si>
  <si>
    <t>english maths social science marathi history</t>
  </si>
  <si>
    <t>S.C.S. Girls High School nagpur</t>
  </si>
  <si>
    <t>Maharashtra state board</t>
  </si>
  <si>
    <t>Dada Ramchand Bakhru Sindhu Mahavidyalaya NAGPUR</t>
  </si>
  <si>
    <t>CHEMISTRY BOTANY ,ZOOLOGY</t>
  </si>
  <si>
    <t>Rashtrasant Tukadoji Maharaj Nagpur University,</t>
  </si>
  <si>
    <t>CHEMISTRY BOTANY ZOOLOGY</t>
  </si>
  <si>
    <t>Sant Gadge Baba Amravati University India</t>
  </si>
  <si>
    <t xml:space="preserve">Prof.Ram Meghe Institute of Technology &amp; Research </t>
  </si>
  <si>
    <t>Marketing &amp; HRM</t>
  </si>
  <si>
    <t>Department Of Business Management NAGPUR</t>
  </si>
  <si>
    <t>• My professional identity is shaped as much by the library as it is by the football field. As a Research Scholar at DBM, Nagpur, I have honed the analytical discipline required for Scopus-indexed scholarship. However, it was playing University-level Football that taught me the true meaning of grit and team synergy. In the CRIP sector, where projects are won or lost on team coordination, I bring the unique perspective of a scholar-athlete who understands that success requires both a brilliant strategy and the stamina to see it through to the final whistle.</t>
  </si>
  <si>
    <t>SPSS MSOFICE</t>
  </si>
  <si>
    <t>["https:\/\/www.researchgate.net\/profile\/Yachna-Gharde?ev=hdr_xprf"]</t>
  </si>
  <si>
    <t>• My commitment to high-impact research is underscored by my selection as a Maulana Azad National Fellow (MANF). This national scholarship, granted by the UGC, allowed me to pursue my PhD at DBM, Nagpur, with full financial support, validating the social and academic relevance of my work. As a MANF scholar, I have developed the administrative discipline required to manage large-scale research grants—an expertise I intend to utilize at NICMAR to help our department secure national funding and elevate our research standing.</t>
  </si>
  <si>
    <t>Service Marketing basic of marketing marketing management,IKS CONSUMER BEHAVIOUR MARKETING OF FINANCIAL SERVICES</t>
  </si>
  <si>
    <t>• My approach to management education is defined by a commitment to student engagement and measurable excellence, reflected in my consistent average feedback rating of 8 to 9 across every semester. I believe that the modern classroom must move beyond traditional lectures; hence, I have pioneered a practical pedagogy that centers on video-based case studies and immersive classroom activities. This style resonates deeply with students, as it bridges the gap between complex theories and real-world application. By transforming the classroom into a dynamic learning lab, I ensure that my students are not just passive listeners, but active participants in their own professional development.</t>
  </si>
  <si>
    <t>HEAD OF CSR</t>
  </si>
  <si>
    <t>• A recipient of the Best Mentor Award, I have a proven track record of inspiring student excellence and achieving high engagement through personalized career coaching and academic guidance. My scholarly contributions are equally distinguished, marked by a Best Research Paper Award that recognizes my ability to conduct deep-dive analytical research and present findings that resonate with the global academic community. Together with my consistent 8 to 9 student feedback scores, these awards validate my role as a high-performing faculty member dedicated to institutional growth and academic prestige.</t>
  </si>
  <si>
    <t>• My professional journey is defined by my ability to connect local talent with global opportunities. As a Convener of International Conferences for nearly a decade, I have built a robust network of global scholars and industry leaders. This expertise allowed me to facilitate meaningful tie-ups with institutions like EIU, focusing on Student Exchange Programmes that add immense value to the student's portfolio. I don't just organize events; I build ecosystems where international collaboration becomes a sustainable part of the academic culture. At NICMAR, I intend to leverage these existing relationships to position the university as a global hub for construction and management excellence.</t>
  </si>
  <si>
    <t>20-Feb-26 06:34 PM</t>
  </si>
  <si>
    <t>12Y 11M</t>
  </si>
  <si>
    <t>Arihant Institute of Business Management Pune</t>
  </si>
  <si>
    <t>pune</t>
  </si>
  <si>
    <t>Pune Institute of business management pune</t>
  </si>
  <si>
    <t>Department of business Management Nagpur</t>
  </si>
  <si>
    <t>Vodaphone pvt ltd</t>
  </si>
  <si>
    <t>Customer Care Executive</t>
  </si>
  <si>
    <t>Shraddha Mahore Manjrekar</t>
  </si>
  <si>
    <t>iitrshraddha@gmail.com</t>
  </si>
  <si>
    <t>19-Jul-1980</t>
  </si>
  <si>
    <t>Hindi, English,marathi,Sanskrit</t>
  </si>
  <si>
    <t>Himanshu Manjrekar</t>
  </si>
  <si>
    <t>A- 204 Colori, survey 60/2/2, Undri, Pune, 411060, Maharashtra</t>
  </si>
  <si>
    <t>Saraswati Shishu Mandir</t>
  </si>
  <si>
    <t>Madhya Pradesh Board</t>
  </si>
  <si>
    <t>Hindi, English, Sanskrit, Science, Social Science ,Maths</t>
  </si>
  <si>
    <t>Open</t>
  </si>
  <si>
    <t>Physics , Maths,Chemistry</t>
  </si>
  <si>
    <t>Shri Vaishnav Politechnic</t>
  </si>
  <si>
    <t>Mechanics of Structures, Soil mechanics, Quantity Surveying and costing,Surveying and Levelling</t>
  </si>
  <si>
    <t>Rajiv Gandhi Praudyogiki Vishvavidhyalaya</t>
  </si>
  <si>
    <t>Institute of Environment Planning and Technology</t>
  </si>
  <si>
    <t>Architectural Design, Structures, Estimating and Costing, Landscape Architecture</t>
  </si>
  <si>
    <t>Department of Architecture and Planning</t>
  </si>
  <si>
    <t>Ecology, Demographics</t>
  </si>
  <si>
    <t>Master of Urban and Rural Planning</t>
  </si>
  <si>
    <t>Urban and Rural Planning</t>
  </si>
  <si>
    <t>Amity University Haryana</t>
  </si>
  <si>
    <t>• Recipient of the MASA Best Teachers Award (2021) and Best Paper Presentation Award (2020) for contributions to architectural pedagogy and research. Awarded Special Mention in the Ultratech India Next – Build with Speed Rural Housing Design Competition (2022) and recognized for Outstanding Contribution at Lunkad Realty (2015) and Outstanding Performance at TERI (2007). Played a key role in securing NAAC accreditation through leadership in IQAC and academic governance. Principal investigator/contributor to funded research projects including ICSSR WRC and Unnat Bharat Abhiyan grants, with publications in reputed national and international forums.</t>
  </si>
  <si>
    <t>AutoCAD, MS Office,Ecotect, Climate consultant</t>
  </si>
  <si>
    <t>["https:\/\/journals.sagepub.com\/doi\/10.1177\/09730052241288933?utm_source=researchgate.net&amp;utm_medium=article","https:\/\/www.academia.edu\/115092293\/A_Study_of_Water_Management_in_Built_Environment_in_Rural_Part_of_Western_Maharashtra?source=swp_share","https:\/\/www.researchgate.net\/publication\/382046218_Role_of_Spatial_Elements_of_an_Urban_Street_that_Makes_It_Vital","https:\/\/www.researchgate.net\/publication\/390343124_Festivals_of_India_Temporary_on_the_ground_Permanent_in_lives_Our_culture_touches_the_ground_lightly","https:\/\/www.researchgate.net\/publication\/385174121_Aligning_Architectural_Pedagogy_with_the_Global_and_National_Goals_for_Sustainable_Rural_Development","https:\/\/www.academia.edu\/115092293\/A_Study_of_Water_Management_in_Built_Environment_in_Rural_Part_of_Western_Maharashtra","https:\/\/www.researchgate.net\/publication\/352877304_Exploring_societal_participation_in_making_cities_smart","https:\/\/www.researchgate.net\/publication\/385174121_Aligning_Architectural_Pedagogy_with_the_Global_and_National_Goals_for_Sustainable_Rural_Development","https:\/\/www.researchgate.net\/publication\/378302678_Conducive_Built_Environment_for_the_Promotion_of_Cultural_Artforms_in_Konkan","https:\/\/www.academia.edu\/80652877\/Learning_and_Practice_as_Pedagogy_for_Architecture"]</t>
  </si>
  <si>
    <t>• Special Expert Group Grant by Unnat Bharat Abhiyan (PI: Ar. Shraddha Mahore Manjrekar)
• The UBA–SEG (Unnat Bharat Abhiyan – Socially Engaged Grant) project titled “Creating Awareness Material for Sustainable Built Environment in the Rural Areas of Maharashtra State” was sanctioned under the SEG “Ethos” to S.M.E.F.’s Brick School of Architecture, Pune. The grant aimed to address a critical gap in rural development—the gradual loss of traditional, climate-responsive building knowledge and the limited awareness about architecture as a profession in villages. Rapid urbanization and growing aspirations for RCC-based construction have led many rural communities to move away from sustainable vernacular practices that were once inherently climate-responsive, cost-effective, and environmentally sound. Recognizing this shift, the project focused on generating awareness through structured educational material in Marathi, ensuring accessibility to local communities.
• The key outcome of the grant is the development of two booklets: Vaastu Vidhya Parichay, introducing architecture as a discipline and its relevance to rural life, and Shashwat Ghar, which provides practical guidance on sustainable construction practices suited to Maharashtra’s four climatic zones—hot and dry, warm and humid, composite, and cold. The content was developed through site visits, documentation of case studies, student workshops, and collaborative research by faculty and students. The grant encouraged experiential learning, engaging six students and three faculty members in research, documentation, writing, and graphic development. It strengthened academic–community linkage and promoted socially responsive architectural education. By empowering rural communities with knowledge about locally available materials, passive design strategies, and resource-efficient construction methods, the project envisions long-term impact in improving housing resilience, reducing costs, preserving cultural identity, and fostering environmentally responsible development across Maharashtra.</t>
  </si>
  <si>
    <t>• Over the last six semesters, courses handled have consistently demonstrated high teaching effectiveness, reflected in academic results exceeding 95% across all subjects taught and sustained positive student feedback.
• My pedagogy is anchored in academic leadership through curriculum enrichment, research integration, and outcome-driven learning. I have systematically aligned courses such as Urban Studies and Research in Architecture with the United Nations Sustainable Development Goals (SDGs), embedding sustainability, inclusivity, gender equity, and climate responsiveness into studio and theory frameworks. This approach has strengthened students’ ability to engage with real-world urban and rural development challenges through ethically grounded design thinking.
• A key academic contribution has been the integration of research with teaching. Students are mentored to convert coursework into publishable research papers and conference presentations at national and international platforms. Several students have received recognitions and awards, and continued collaborative publications reflect sustained research mentoring and capacity building.
• Teaching strategies emphasize contextualization, interdisciplinary integration, participatory learning, and application-based exercises including housing case studies, socio-economic assessments, land subdivision planning, and sustainable infrastructure proposals. The consistent academic performance, enhanced research output, and strong student engagement over six semesters demonstrate both instructional effectiveness and academic leadership in fostering research-oriented architectural education.</t>
  </si>
  <si>
    <t>IQAC Coordination for 8 consecutive years</t>
  </si>
  <si>
    <t>There are many, following are few recent ones- •	Curriculum for Climate Action: Towards Sustainable Living Environments, 2025 – AICTE Training and  •	Systematic Literature Review, 2023 – Commacad. •	Data Analysis with R Programming, 2023 – Commacad. •	Gen</t>
  </si>
  <si>
    <t xml:space="preserve">“MS-Excel in Architectural Research”		Bharati Vidyapeeth College of Architecture, Pune			Sep 24th 2022	 "The challenges faced and best practices followed in Unnat Bharat Abhiyan (UBA)"		Conference hall of Jal-Vihar Guest House, IIT Bombay			3rd Nov 2022	 </t>
  </si>
  <si>
    <t>Revit and autocad</t>
  </si>
  <si>
    <t>• ·        2022- Special mention in Ultratech India Next - Build with Speed, Rural Housing Design Competition
• ·        2021 MASA (Maharashtra Association of Schools of Architecture) Best Teachers Award
• ·        2020 Best Paper Presentation award in Relating Education to Profession: A Pedagogical Approach, at Symbiosis Skills University
• ·        2015 -Outstanding Contribution at Lunkad Realty, Pune
• ·        2007- Outstanding performance at TERI Delhi</t>
  </si>
  <si>
    <t>20-Feb-26 07:21 PM</t>
  </si>
  <si>
    <t>S.M.E.F.'s Brick School of Architecture</t>
  </si>
  <si>
    <t>Lifescapes Projects Private Limited</t>
  </si>
  <si>
    <t>Associate, Environment</t>
  </si>
  <si>
    <t>Ecofirst</t>
  </si>
  <si>
    <t>Manager (Architecture)</t>
  </si>
  <si>
    <t>The Energy and Resources Instititute</t>
  </si>
  <si>
    <t>Sep 2006</t>
  </si>
  <si>
    <t>D. Vyas and Associates</t>
  </si>
  <si>
    <t>Associate Architect</t>
  </si>
  <si>
    <t>Apr 2003</t>
  </si>
  <si>
    <t>Sandeep  Prabhudas Tembhurkar</t>
  </si>
  <si>
    <t>stembhurkar@zohomail.com</t>
  </si>
  <si>
    <t>04-May-1983</t>
  </si>
  <si>
    <t>Prabhudas Tembhurkar</t>
  </si>
  <si>
    <t>Flat No 211-A , Manas Vally, bhukum, Pirangut road Pune</t>
  </si>
  <si>
    <t>Mecosabagh Methodist High School</t>
  </si>
  <si>
    <t xml:space="preserve">Maharashtra State Board of secondary and higher secondary education pune </t>
  </si>
  <si>
    <t>Marathi, Mathematics</t>
  </si>
  <si>
    <t>Government Polytechnic College  Nagpur</t>
  </si>
  <si>
    <t>Rashtrasant Tukdoji Maharaj University Nagpur</t>
  </si>
  <si>
    <t>KDK College of Engineering, Nagpur</t>
  </si>
  <si>
    <t>KDK College of Engineering Nagpur</t>
  </si>
  <si>
    <t xml:space="preserve">Construction Technology and Management </t>
  </si>
  <si>
    <t>Visvesvaraya National Institute of Technology (VNIT) nagpur</t>
  </si>
  <si>
    <t>• Diploma In Interier Designing
• , Diploma In MS Office</t>
  </si>
  <si>
    <t>MS Office ,Staat Pro,BIM</t>
  </si>
  <si>
    <t>Design of Prestressed concrete Structure, Design of Steel Structure</t>
  </si>
  <si>
    <t>• Design of prestressed concrete structure subject-85%
• Design of Steel Structure -78%</t>
  </si>
  <si>
    <t>GIAN-1</t>
  </si>
  <si>
    <t>workshop-4</t>
  </si>
  <si>
    <t>• Invite as Judge for the state lavel model competetion at government ITI college Dhule</t>
  </si>
  <si>
    <t>20-Feb-26 07:26 PM</t>
  </si>
  <si>
    <t>SSVPS's Bapusaheb Shivajirao Deore College of Engineering , Dhule</t>
  </si>
  <si>
    <t>Dhule</t>
  </si>
  <si>
    <t xml:space="preserve">KDK College of Engineering </t>
  </si>
  <si>
    <t xml:space="preserve">Nagpur </t>
  </si>
  <si>
    <t>Ishaan Thakur</t>
  </si>
  <si>
    <t>ishaanthakur.ced@gmail.com</t>
  </si>
  <si>
    <t>06-Jul-1994</t>
  </si>
  <si>
    <t>Prem Thakur</t>
  </si>
  <si>
    <t>AG20, Tagore Bhawan, SVNIT Campus, Surat, Gujarat, 395007</t>
  </si>
  <si>
    <t>Chapslee School</t>
  </si>
  <si>
    <t>Mathematics,English,Hindi,Social Science,Science,computer science,physical education</t>
  </si>
  <si>
    <t>DAV Lakkar Bazaar</t>
  </si>
  <si>
    <t>Physics,Chemistry,Mathematics,Physical Education,English</t>
  </si>
  <si>
    <t>Bahra University</t>
  </si>
  <si>
    <t>Bahra University, Solan (HP)</t>
  </si>
  <si>
    <t>Sardar Vallabhbhai National Institute of Technology, Surat, Gujarat</t>
  </si>
  <si>
    <t>M.Tech. Urban Planning</t>
  </si>
  <si>
    <t>• Microsoft and Coursera Professional Development Courses 2024Project Management FundamentalsTeam Building and Leadersh</t>
  </si>
  <si>
    <t>• Peer reviewed journal publications in International Journal of Building Pathology and Adaptation and Property Management
• Indian Patent Application filed for System and Method for Occupant Centric Property Valuation using perception scores
• International research collaboration under Government of India SPARC Project P2294 with London South Bank University and University of Naples Federico II
• Qualified HPPSC Assistant Town Planner Class I Gazetted Mains Examination
• GATE Qualified Civil Engineer
• Founding Chairman of Indian Plumbing Association Student Chapter at SVNIT</t>
  </si>
  <si>
    <t>MS Office,MS Project,Primavera,Revit</t>
  </si>
  <si>
    <t>03</t>
  </si>
  <si>
    <t>["https:\/\/doi.org\/10.1108\/IJBPA-05-2025-0105","https:\/\/doi.org\/10.1108\/PM-06-2025-0078",""]</t>
  </si>
  <si>
    <t>• Government of India SPARC Project P2294, Enhancing Cultural Resilience of the Third Generation Diaspora through Digital Technologies and Storytelling of Indian Tangible and Intangible Heritage. Consortium includes SVNIT Surat, London South Bank University UK, and University of Naples Federico II Italy. Role included international research coordination, workshop organization, fieldwork in London, and contribution to monograph and research outputs.</t>
  </si>
  <si>
    <t>Construction Project Planning and Control,Construction Contract and Law,Construction Quality and Safety,Project Appraisal and Finance,Industry 4.0 Lab,Heavy Construction Planning and Management,Professional Practice</t>
  </si>
  <si>
    <t>• Participated in postgraduate and undergraduate course delivery as Teaching Assistant at SVNIT Surat. Feedback from students and faculty supervisors has consistently reflected clarity in concept explanation, industry oriented examples, and strong classroom coordination. Formal numerical evaluation records were maintained at course instructor level.</t>
  </si>
  <si>
    <t>IPA SVNIT Student Chapter Chairman</t>
  </si>
  <si>
    <t>Short Term Training Programme on Performance Evaluation for Improved Design and Engineering of Buildings SVNIT and Short Term Training Programme on Urban Heritage Conservation Issues and Challenges SVNIT.</t>
  </si>
  <si>
    <t>Microsoft and Coursera courses including Project Management Fundamentals Team Building and Leadership in Project Management and Project Manager Engagement with Stakeholders.</t>
  </si>
  <si>
    <t>International Training at IIT Delhi on Road Safety Audit Construction Safety Biomechanics and Crashworthiness and NPTEL IIT Madras course on Maintenance and Repair of Concrete Structures.</t>
  </si>
  <si>
    <t>Introductory Course on Internet of Things TIH IIT Bombay and participation in SSIP Gujarat Hackathon regional round.</t>
  </si>
  <si>
    <t>• Qualified HPPSC Assistant Town Planner Class I Gazetted Mains Examination and GATE Civil Engineering examinations 2018 and 2019. Co-inventor of Indian Patent Application on occupant centric property valuation framework.</t>
  </si>
  <si>
    <t>• Government of India SPARC Project P2294 in collaboration with London South Bank University UK and University of Naples Federico II Italy. Contributed as research scholar in coordination of international workshops academic meetings and fieldwork activities including research visit to London. Supported preparation of research outputs and interdisciplinary academic collaboration.</t>
  </si>
  <si>
    <t>20-Feb-26 08:11 PM</t>
  </si>
  <si>
    <t>Padmaja Ajit Ganpatye</t>
  </si>
  <si>
    <t>padmaja.fpna@gmail.com</t>
  </si>
  <si>
    <t>15-Sep-1977</t>
  </si>
  <si>
    <t>Ajit</t>
  </si>
  <si>
    <t>B wing 3rd floor, Bliss Apartment, Laxman Nagar, Balewadi Baner, 411045</t>
  </si>
  <si>
    <t>K.M.S.P. Mandals High School</t>
  </si>
  <si>
    <t xml:space="preserve">Science, Mathematics,english,social science </t>
  </si>
  <si>
    <t>K.J. Somaiya College of Arts and Commerce</t>
  </si>
  <si>
    <t>Accounts,Mathematics</t>
  </si>
  <si>
    <t>Financial Accounting and Auditing,cost accounting,Management Accounting,tax</t>
  </si>
  <si>
    <t>Bachelor in Commerce</t>
  </si>
  <si>
    <t>Financial Accounting and Auditing</t>
  </si>
  <si>
    <t>R.A.Podar College of Commerce and Economics</t>
  </si>
  <si>
    <t>Financial Accounting and auditing</t>
  </si>
  <si>
    <t>Master in Commerce</t>
  </si>
  <si>
    <t>Savitribai Phule Pune Univeristy</t>
  </si>
  <si>
    <t>• Certification Program in Financial Modelling and Equity Research (5 Months) by FINXL, Jan 20
• Certification Program in Financial Planning and Analysis (5 Months) by FINXL, Jan 20
• Accountancy &amp; Financial Statement Analysis: Complete tra</t>
  </si>
  <si>
    <t>PAPERS PUBLISHED &amp; PRESENTED
• Paper titled ‘Role of CSR in Inclusive Growth: Indian Experience’ in National conference, Mumbai on Feb 2011 with
ISBN (13)-978-81-888-18-58-5
• Paper titled ‘Effective teaching methods and teaching aids at Higher education level’ in National conference, Mumbai
• n Jan 2012 with ISBN-978-93-81801-50-5
• Paper titled ‘Effects of Globalization on Retailing sector’ in National Conference, Mumbai on Feb 2012 with ISBN-978-
93-5023-618-5
• Paper titled ‘E-Learning and Higher Education in India’ in National Conference, Mumbai on Sept. 2012 with ISBN no:
978-93-82062-56-1
• Paper titled ‘Role of an Educational institutional to empower women - A Case Study” in National conference in Mumbai
• n Nov 2012 with ISBN no: 978-93-82429-94-4
• Paper titled ‘Empowerment of Women in Panchayati Raj System’ in International Seminar, Mumbai on Jan 2014 with
• ISBN no: ISBN 978-93-83072-19-4
• Paper titled ‘Role of youth in Internal Security’ National Conference, Mumbai on Jan 2014 with ISBN : ISBN-978-93-
83681-99-0
• Paper titled ‘Climate change in South Asia’ in National Seminar at University of Mumbai on March 2014
• Paper titled ‘Financial inclusion through financial literacy among youth’ in DCACSCNP - International Research Journal
• f Commerce, Management and Social –Issue, Pune on July-Dec 2015 with ISSN-2321-9831
• Paper titled ‘A Study of saving and spending behaviour of female youth as compared to male youth to address the
• issue of gender sensitization in our society’ in international conference, Mumbai on Dec 2015 with ISSN 2319-2429
• Paper titled ‘Role of financial inclusion policy through Pradhanmantri-Jan Dhan Yojna’ in Research HorizonCompendium of Research, Pune on May 2016 with ISBN:978-93-5158-544-2
• Paper titled ‘The Need of Holistic Approach for Retirement Planning: A Study’ in Episteme: an online interdisciplinary,
• multidisciplinary &amp; multi-cultural online journal with BCAC-ISSN-2278-8794
• Paper titled ‘Indian ports: Issues, Challenges, Measures’ in National Conference, Mumbai on Sept. 2017</t>
  </si>
  <si>
    <t xml:space="preserve">•	“Financial Management” as per the syllabus of University of Business in Wroclaw, Poland “for Global management students  •	“Project Economics and Financial Management” to MBA project construction management students  •	“Cost Accounting” to BBA Students </t>
  </si>
  <si>
    <t>• Need to retrieve feedback reports from previous colleges</t>
  </si>
  <si>
    <t xml:space="preserve">Founder and Director </t>
  </si>
  <si>
    <t>20-Feb-26 08:30 PM</t>
  </si>
  <si>
    <t>Vyapta International Study Advisors</t>
  </si>
  <si>
    <t>Director and Senior Counsellor</t>
  </si>
  <si>
    <t>Earnest and Young</t>
  </si>
  <si>
    <t>Sr. Project Consultant</t>
  </si>
  <si>
    <t>Tolani College of Commerce</t>
  </si>
  <si>
    <t>9Y 6M</t>
  </si>
  <si>
    <t>20-Feb-26 08:35 PM</t>
  </si>
  <si>
    <t>20-Feb-26 08:36 PM</t>
  </si>
  <si>
    <t>Pitamber Kumar Chaudhary</t>
  </si>
  <si>
    <t>chaudharypitamber202@gmail.com</t>
  </si>
  <si>
    <t>02-Mar-1972</t>
  </si>
  <si>
    <t>English Hindi</t>
  </si>
  <si>
    <t>Late Shri D. N. Chaudhary</t>
  </si>
  <si>
    <t>Flat No.: 5, Faculty Rersidence-1, JB Institute of Technology
23 Mile Stone, Chakarata Road, Shankerpur, Dehradun</t>
  </si>
  <si>
    <t>Philip High School, Bariyarpur, Munger, Bihar</t>
  </si>
  <si>
    <t>Bihar School Examination Board, Patna</t>
  </si>
  <si>
    <t>Phy, Chem,Maths,SSC,Hindi, English</t>
  </si>
  <si>
    <t>R S College, Tarapur, Munger, Bihar</t>
  </si>
  <si>
    <t>Bihar Intermediate Education Council, Patna</t>
  </si>
  <si>
    <t>Phy,Chem,Maths,English</t>
  </si>
  <si>
    <t>The Institution of Engineers (India)</t>
  </si>
  <si>
    <t>B. Tech. in Mechanical Engineering</t>
  </si>
  <si>
    <t xml:space="preserve">Mechanical Engineering </t>
  </si>
  <si>
    <t>Banaras Hindu University, Varanasi</t>
  </si>
  <si>
    <t>Institute of Technology</t>
  </si>
  <si>
    <t>Quality Control, Industrial Management, Marketing Management, Production Planning and Control, Operations Research</t>
  </si>
  <si>
    <t>M. Tech. in Industrial Management</t>
  </si>
  <si>
    <t>Industrial Management/ Mathematical Modelling of Supply Chain Management Problems</t>
  </si>
  <si>
    <t>IIT-BHU, Varanasi</t>
  </si>
  <si>
    <t>• Six Sigma Black Belt</t>
  </si>
  <si>
    <t>• ·         Certified Six Sigma (Black Belt), MSME
• ·         Guest of Honor, ISRE’S RASTRTRIYA SEVA SAMMAN SAMARORH, Held on 28 Sept. 2024 at State Center of The Institution of Engineers (India), Dehradun (UK)
• ·         “Distinguished Professor of the Year-2023-24” from World Achievers Summit &amp; Award   held on 20 July 2024,  at Constitution Club of India, Rafi Marg, Sansad Marg, Behind RBI Bank, New Delhi by Institute for Social Reforms and Higher Education, Registered with Govt. of India, NITI Aayog NGO Drapan (MHRD)
• ·         “Outstanding Director of the Year-2023-24” from Bharat Samman Nidhi Puruskar held on 23 February 23, 2024 at Conference Hakll, Delhi Vidhan Sabha, Delhi, by Institute for Social Reforms and Higher Education, Registered with Govt. of India, NITI Aayog NGO Drapan (MHRD)
• ·         Awards for Academic Excellence, for Outstanding Contribution Towards Education Enrichment, in award Ceremony held on 05.09.2023 in JB Institute of Technology, Dehradun (UK).
• ·         Qualified in GATE-2001 with 98.05 percentile and All India Rank 174
• ·         Received stipend during M. Tech @ Rs. 5000 per month
• ·         Received SRF (Senior Research Fellowship) during Ph. D @ Rs. 18000 +15% HRA per month</t>
  </si>
  <si>
    <t>•	C •	Fortran •	COBAL •	LINGO •	SPSS •	Statistica •	Mini Tab •	Design Expert</t>
  </si>
  <si>
    <t>• 01 Completed and 01 Ongoing</t>
  </si>
  <si>
    <t>Operations Research,Statistical Techniques, Production and Operations Management, Supply Chain Management, TQM, Six Sigma, Quality System Management, Engineering Economics, Industrial Management, Research Methodology, Design and And Analysis of Experiment</t>
  </si>
  <si>
    <t>• 7</t>
  </si>
  <si>
    <t>20-Feb-26 09:22 PM</t>
  </si>
  <si>
    <t>JB Institute of Technology</t>
  </si>
  <si>
    <t>Professor and Director</t>
  </si>
  <si>
    <t>Sumeet Chakraborty</t>
  </si>
  <si>
    <t>sumeetchakraborty10@gmail.com</t>
  </si>
  <si>
    <t>10-Aug-1991</t>
  </si>
  <si>
    <t>Hindi, english</t>
  </si>
  <si>
    <t>S K Chakraborty</t>
  </si>
  <si>
    <t>C/M/16,Ayodhya Extention,
Ayodhya Bypass Road</t>
  </si>
  <si>
    <t>Queen Marys Higher Secondary School</t>
  </si>
  <si>
    <t>Board of Secondary Education, Bhopal</t>
  </si>
  <si>
    <t>Common</t>
  </si>
  <si>
    <t>Rajeev Gandhi Technical University</t>
  </si>
  <si>
    <t>Truba College of Engineering and Information Technology</t>
  </si>
  <si>
    <t>National Institute of Technical Teachers Training and Research Bhopal</t>
  </si>
  <si>
    <t>Indian Institute of Technology (Indian School of Mines) Dhanbad</t>
  </si>
  <si>
    <t>• Received Indar Mohan Thapar Award for best research paper in 2021.</t>
  </si>
  <si>
    <t>ABAQUS,AUTOCAD ,MATHEMATICA ,MATLAB</t>
  </si>
  <si>
    <t>Strength of Materials, Engineering Mechanics, Theory of Structures, Reinforced Cement Concrete,Thin walled structures</t>
  </si>
  <si>
    <t>• Indar Mohan Thapar Award 2021</t>
  </si>
  <si>
    <t>• Currently working as a postdoctoral researcher at Westlake University, Hangzhou, China, under Professor Marco Amabili, and have published 3 SCI Q1 articles in reputable journals like Thin-Walled Structures.</t>
  </si>
  <si>
    <t>20-Feb-26 09:23 PM</t>
  </si>
  <si>
    <t>Westlake University</t>
  </si>
  <si>
    <t>Hangzhou, China</t>
  </si>
  <si>
    <t>Farookh Shaikh</t>
  </si>
  <si>
    <t>farookhshaikh1990@gmail.com</t>
  </si>
  <si>
    <t>13-Dec-1990</t>
  </si>
  <si>
    <t>Abdul Aziz</t>
  </si>
  <si>
    <t>401, E wing, Carol mukul palm building, kamlakarnagar, ambernath west</t>
  </si>
  <si>
    <t>BETHEL CHURCH HIGH SCHOOL</t>
  </si>
  <si>
    <t>MAHARASHTRA</t>
  </si>
  <si>
    <t>ENGLISH</t>
  </si>
  <si>
    <t>SICES</t>
  </si>
  <si>
    <t>CHM COLLEGE</t>
  </si>
  <si>
    <t>MUMBAI</t>
  </si>
  <si>
    <t>BCOM</t>
  </si>
  <si>
    <t>MCOM</t>
  </si>
  <si>
    <t>JJTU</t>
  </si>
  <si>
    <t>AWARDED WITH NATIONAL YOUTH AWARD 2021</t>
  </si>
  <si>
    <t>HOD</t>
  </si>
  <si>
    <t>20-Feb-26 09:33 PM</t>
  </si>
  <si>
    <t>9Y 1M</t>
  </si>
  <si>
    <t>UOPEOPLE</t>
  </si>
  <si>
    <t>Sagar Vijaybhai Nikam</t>
  </si>
  <si>
    <t>ar.sagar.nikam@gmail.com</t>
  </si>
  <si>
    <t>12-Mar-1996</t>
  </si>
  <si>
    <t>Hindi,English,Marathi,Gujarati</t>
  </si>
  <si>
    <t>Vijaybhai</t>
  </si>
  <si>
    <t>Baner, Pune</t>
  </si>
  <si>
    <t>Saraswati International School</t>
  </si>
  <si>
    <t>Valsad, Gujarat</t>
  </si>
  <si>
    <t>Physics,Chemistry,Biology,Mathe,Mathematics</t>
  </si>
  <si>
    <t>Swaminarayan International School</t>
  </si>
  <si>
    <t>D.Y. Patil School of Architecture</t>
  </si>
  <si>
    <t>The University of Manchester</t>
  </si>
  <si>
    <t>Manchester School of Architecture</t>
  </si>
  <si>
    <t>Architecture and Urbanism</t>
  </si>
  <si>
    <t>Masters in Arts</t>
  </si>
  <si>
    <t>Urbanism</t>
  </si>
  <si>
    <t>Autocad,MS Office,Adobe Suite,Enscape,Lumion,V-Ray,Sketchup,Rhino</t>
  </si>
  <si>
    <t>["https:\/\/drive.google.com\/file\/d\/1_Qb1nwmoR6byb0wv9ZTOXZ7FLp-pkdKx\/view?usp=sharing"]</t>
  </si>
  <si>
    <t>• Not Applicable, I am an early-career academic transitioning from professional architectural practice. My teaching-related experience includes facilitating interdisciplinary workshops, mentoring creative practitioners, and contributing to academic discussions and research initiatives.</t>
  </si>
  <si>
    <t>Community Manager (sasCollab), Co-organiser &amp; Member (MSA Debate Union, Manchester), Workshop Facilitator &amp; Research Associate (Future Foundry, Dover, UK)</t>
  </si>
  <si>
    <t>• At Future Foundry, I facilitated interdisciplinary design workshops, mentoring participants in concept development, spatial thinking, and visual articulation. I contributed to research-led discussions on circular-economy and Creative Enterprise, assisted in organising public-facing design events, and built collaborative networks across creative and academic communities. These experiences strengthened my engagement with community-based pedagogy, participatory design processes, and research-driven practice.
• I manage the sascollab community of artists, coordinating collaborations, creative projects, and knowledge-sharing initiatives. My role involves mentoring emerging artists, facilitating networking and collaborative opportunities, and organising events and exhibitions that promote cross-disciplinary dialogue. This experience has strengthened my community engagement, project coordination, and mentorship skills, complementing my academic practice.</t>
  </si>
  <si>
    <t>20-Feb-26 10:03 PM</t>
  </si>
  <si>
    <t>sasLab</t>
  </si>
  <si>
    <t>Architect</t>
  </si>
  <si>
    <t>London</t>
  </si>
  <si>
    <t>NilaA Studio</t>
  </si>
  <si>
    <t>M.A.D Studio</t>
  </si>
  <si>
    <t>S.G Associates</t>
  </si>
  <si>
    <t>Junior Architect</t>
  </si>
  <si>
    <t>Sutapa Deb</t>
  </si>
  <si>
    <t>sutapa.ce@gmail.com</t>
  </si>
  <si>
    <t>28-Aug-1989</t>
  </si>
  <si>
    <t>Sushil Chandra Deb</t>
  </si>
  <si>
    <t>Dr. Sutapa Deb, Assistant Professor, Department of Civil Engineering, Galgotias University, Greater Noida</t>
  </si>
  <si>
    <t>Khowai Govt. Girls Higher Secondary School</t>
  </si>
  <si>
    <t>Tripura Board of Secondary Education/Tripura</t>
  </si>
  <si>
    <t>English, Bengali, Mathematics, Physical Science, Life Science,History</t>
  </si>
  <si>
    <t>English,Bengali, Mathematics, Physics, Chemistry</t>
  </si>
  <si>
    <t>National Institute of Technology, Agartala</t>
  </si>
  <si>
    <t>Bengal Engineering and Science University, Shibpur (Presently IIEST Shibpur)</t>
  </si>
  <si>
    <t>IIEST Shibpur/ West Bengal</t>
  </si>
  <si>
    <t>Fiber-reinforced cementitious composite materials</t>
  </si>
  <si>
    <t>Indian Institute of Technology, Kharagpur</t>
  </si>
  <si>
    <t>• MHRD Doctoral Fellowship</t>
  </si>
  <si>
    <t>AutoCAD, MS Office, STAADPro, Primavera</t>
  </si>
  <si>
    <t>["https:\/\/scholar.google.com\/citations?user=vGJgDxMAAAAJ&amp;hl=en"]</t>
  </si>
  <si>
    <t>Construction Engineering</t>
  </si>
  <si>
    <t>Project Coordinator, NAAC Criteria 2 Coordinator</t>
  </si>
  <si>
    <t>• Session chair of international conference</t>
  </si>
  <si>
    <t>• Machine Learning approach for determining different tests for cementitious materials</t>
  </si>
  <si>
    <t>20-Feb-26 10:57 PM</t>
  </si>
  <si>
    <t>Galgotias University, Greater Noida</t>
  </si>
  <si>
    <t>Assistant Professor Grade 1</t>
  </si>
  <si>
    <t>Post-Doctoral Researcher</t>
  </si>
  <si>
    <t>Madras</t>
  </si>
  <si>
    <t>Urban Development Department, Govt. of Tripura</t>
  </si>
  <si>
    <t>Solid Waste Management Expert</t>
  </si>
  <si>
    <t>Agartala</t>
  </si>
  <si>
    <t>SDET-Brainware Group of Institutions, Barasat, West Bengal</t>
  </si>
  <si>
    <t>West Bengal</t>
  </si>
  <si>
    <t>Bengal Engineering and Science University,Shibpur</t>
  </si>
  <si>
    <t>20-Feb-26 10:59 PM</t>
  </si>
  <si>
    <t>20-Feb-26 11:00 PM</t>
  </si>
  <si>
    <t>Nithin Vl</t>
  </si>
  <si>
    <t>nithinvl123@gmail.com</t>
  </si>
  <si>
    <t>07-Feb-1986</t>
  </si>
  <si>
    <t>English,Malayalam,Hindi,Tamil</t>
  </si>
  <si>
    <t>K Vijayakumar</t>
  </si>
  <si>
    <t>Sreelayam, B-21, S.S.Kovil Lane, Kowdiar, Thiruvananthapuram, Kerala-695003</t>
  </si>
  <si>
    <t>St. Thomas Central School, Thiruvananthapuram, Kerala</t>
  </si>
  <si>
    <t>CBSE, Thiruvananthapuram, Kerala</t>
  </si>
  <si>
    <t>English, Malayalam,Mathematics,Science</t>
  </si>
  <si>
    <t>English,Mathematics,Physics,Chemistry,Biology</t>
  </si>
  <si>
    <t>NIT Tiruchirappalli</t>
  </si>
  <si>
    <t>NIT Tiruchirappalli, Tiruchirappalli, Tamil Nadu</t>
  </si>
  <si>
    <t>IIT Guwahati, Guwahati, Assam</t>
  </si>
  <si>
    <t>• Publications in peer-reviewed journals - 2 nos.
• Papers presented in Conference - 4 nos. (1 National and 3 International)
• Developed a earthquake ground motion simulation technique as part of doctoral work</t>
  </si>
  <si>
    <t>AutoCAD,MS Office,FreeCAD,Latex,Gnuplot,OpenSees,MIDAS-Gen,ETABS,STAAD Pro,PrePoMax,IDEA-Statica,Fortran,Python,Tcl,MATLAB,Octave,Calcpad,R</t>
  </si>
  <si>
    <t>Construction Technology and Project Management,Structural Analysis,Design of Steel Structures,Design of Concrete Structures</t>
  </si>
  <si>
    <t>• Classes were very interactive and interesting.
• Different ideas and concepts were discussed thoroughly and with sufficient examples.
• Sufficient numerical examples were discussed to understand the respective topic.</t>
  </si>
  <si>
    <t>20-Feb-26 11:41 PM</t>
  </si>
  <si>
    <t>Adhoc Faculty</t>
  </si>
  <si>
    <t>NIT Goa</t>
  </si>
  <si>
    <t>Ponda, Goa</t>
  </si>
  <si>
    <t>Hitesh Kumar Mavoori</t>
  </si>
  <si>
    <t>hiteshmavoori@gmail.com</t>
  </si>
  <si>
    <t>12-Oct-1990</t>
  </si>
  <si>
    <t>Mavoori Appa Rao</t>
  </si>
  <si>
    <t>Department of Civil Engineering,
National Institute of Technology, Tiruchirappalli-620015, Tamil Nadu</t>
  </si>
  <si>
    <t>St. Augustine's Day School, Shyamnagar, West Bengal</t>
  </si>
  <si>
    <t>ICSE Examination</t>
  </si>
  <si>
    <t xml:space="preserve"> Maths, Physics, Biology,Chemistry</t>
  </si>
  <si>
    <t>Narayan Junior College, Kukatpally, Hyderabad</t>
  </si>
  <si>
    <t>Jawaharlal Nehru Technological University, Hyderabad</t>
  </si>
  <si>
    <t>Aurora Engineering College, Bhongir, Hyderabad</t>
  </si>
  <si>
    <t>Strength of Materials,Structural Engineering</t>
  </si>
  <si>
    <t>Advanced Structural Engineering,Structural Dynamics</t>
  </si>
  <si>
    <t>National Institute of Technology Tiruchirappalli</t>
  </si>
  <si>
    <t>• Member of American Concrete Institute (ACI)
• Member of Institute of Engineers, India (IEI)</t>
  </si>
  <si>
    <t>• Best paper presentation award at 24th Energy Efficiency Summit 2025 organised by Confederation of Indian Industry (CII- GBC).
• Qualified in the Graduate Aptitude Test in Engineering (GATE) in Civil Engineering in 2017, 2020 and 2021.
• Ministry of Education (MoE) fellowship from the Government of India during Ph.D. (2021- 2025).
• Research Grant: Received the contingency grant of INR 1,50,000/- provided by the Science &amp; Engineering Research Board (SERB), Government of India to carry out research work.</t>
  </si>
  <si>
    <t>STAAD PRO, ETABS,AutoCAD,MS Office,ABAQUS,DESIGN EXPERT,EXPERT HIGHSCORE,openLCA</t>
  </si>
  <si>
    <t>["10.1016\/j.conbuildmat.2025.145053","10.1016\/j.conbuildmat.2025.142805","10.1016\/j.matpr.2023.04.656","10.1016\/j.matpr.2023.03.713","10.1007\/978-981-19-4863-3_28","10.1007\/978-981-19-4863-3_30","10.1016\/j.matpr.2022.03.528","10.1007\/s40996-021-00748-y","10.1007\/s42452-021-04422-w","10.1016\/j.matpr.2020.12.092"]</t>
  </si>
  <si>
    <t>• Research Grant: Received the contingency grant of INR 1,50,000/- provided by the Science &amp; Engineering Research Board (SERB), Government of India to carry out research work</t>
  </si>
  <si>
    <t>Engineering Mechanics, Prestressed Concrete Structures, Seismic Design of Structures, Strength of Materials Laboratory</t>
  </si>
  <si>
    <t>• 82</t>
  </si>
  <si>
    <t>I was the main coordinator for few workshops conducted in the department of Civil Engineering</t>
  </si>
  <si>
    <t>• I have worked one of my research objective with Dr. Sivakumar Ramanathan, Professor of Practise at University of Miami, United States and I have got this work published in Q1 Jounal (Construction and Building Materials)</t>
  </si>
  <si>
    <t>20-Feb-26 11:57 PM</t>
  </si>
  <si>
    <t>GIET University, Gunupur, Odisha</t>
  </si>
  <si>
    <t>Gunupur, Odisha</t>
  </si>
  <si>
    <t>Gauri Vishwas  Indurkar</t>
  </si>
  <si>
    <t>gauri.indurkar.2@gmail.com</t>
  </si>
  <si>
    <t>04-Oct-1989</t>
  </si>
  <si>
    <t>EnglishHindi,Marathi</t>
  </si>
  <si>
    <t>Vaibhav Telang</t>
  </si>
  <si>
    <t>A2 1502 Kumar Prospera Hadapsar Pune</t>
  </si>
  <si>
    <t>Mount Carmel</t>
  </si>
  <si>
    <t>English, Maths</t>
  </si>
  <si>
    <t>Lady Amritabai Daga College</t>
  </si>
  <si>
    <t>Accounts Economics Commerce</t>
  </si>
  <si>
    <t>Brihan Maharashtra College of Commerce Pune</t>
  </si>
  <si>
    <t>BBA in Finance</t>
  </si>
  <si>
    <t>ICFAI Hyderabad</t>
  </si>
  <si>
    <t>IBS Hyderabad</t>
  </si>
  <si>
    <t>Psychology</t>
  </si>
  <si>
    <t>• Awarded and recognized for Launching initiateives across various countries</t>
  </si>
  <si>
    <t>MS Excel</t>
  </si>
  <si>
    <t>• very good</t>
  </si>
  <si>
    <t>Vice President</t>
  </si>
  <si>
    <t>21-Feb-26 12:09 AM</t>
  </si>
  <si>
    <t xml:space="preserve">BNY </t>
  </si>
  <si>
    <t>May 2026</t>
  </si>
  <si>
    <t>21-Feb-26 12:15 AM</t>
  </si>
  <si>
    <t>21-Feb-26 12:16 AM</t>
  </si>
  <si>
    <t>21-Feb-26 12:17 AM</t>
  </si>
  <si>
    <t>Sanjeev Shantkumar Doshi</t>
  </si>
  <si>
    <t>sanjeevdoshi@gmail.com</t>
  </si>
  <si>
    <t>24-Jul-1965</t>
  </si>
  <si>
    <t>SHANTKUMAR PANACHAND DOSHI</t>
  </si>
  <si>
    <t>FLAT NO 0007, ZERO FLOOR, PIRAMAL REVANTA RAVIK CHS LTD, BEHIND NIRMAL LIFE STYLE MALL, MULUND WEST, MUMBAI 400080</t>
  </si>
  <si>
    <t>KARTHIKA HIGH SCHOOL, KURLA, MUMBAI</t>
  </si>
  <si>
    <t>PUNE, MAHARASHTRA</t>
  </si>
  <si>
    <t>ENGLISH, HINDI, MARATHI, SOCIAL SCIENCES</t>
  </si>
  <si>
    <t>K J SOMAIYA COLLEGE OF COMMERCE AND ARTS</t>
  </si>
  <si>
    <t>BOOKKEEPING, ORGANISATION OF COMMERCE, SECRETARIAL PRACTICE, MARKETING RESEARCH,ENGLISH</t>
  </si>
  <si>
    <t>UNIVERSITY OF MUMBAI</t>
  </si>
  <si>
    <t>NG ACHARYA AND DK MARATHE COLLEGE OF COMMERCE SCIENCE AND ARTS, MUMBAI, MAHARASHTRA</t>
  </si>
  <si>
    <t>ACCOUNTANCY, AUDIT</t>
  </si>
  <si>
    <t>MAHARASHTRA INSTITUTE OF LABOUR STUDIES, MUMBAI, MAHARASHTRA</t>
  </si>
  <si>
    <t>LABOUR ECONOMICS, INDUSTRIAL AND MANAGERIAL ECONOMICS,INDUSTRIAL SOCILOGY,TRADE UNIONISM AND LABOUR MOVEMENT,MANAGEMENT SCIENCE,LABOUR LEGISLATION,INDUSTRIAL PSYCHOLOGY AND ORGANISATIONAL BEHAVIOR,LABOUR WELFARE, INDUSTRIAL RELATIONS,PERSONNEL MANAGEMENT</t>
  </si>
  <si>
    <t>MASTER OF LABOUR STUDIES</t>
  </si>
  <si>
    <t>HR, HRD, OB</t>
  </si>
  <si>
    <t>INDIAN SOCIETY FOR TRAINING AND DEVELOPMENT</t>
  </si>
  <si>
    <t>INDIAN SOCIETY FOR TRAINING AND DEVELOPMENT, NEW DELHI</t>
  </si>
  <si>
    <t>ORGANISATIONAL BEHAVIOUR,HUMAN RESOURCE DEVELOPMENT,MANPOWER PLANNING AND TRAINING,TRAINING METHODOLOGY,EVALUATION OF TRAINING</t>
  </si>
  <si>
    <t>CERTIFICATION IN WORK STUDY AND PRODUCTIVITY ENGINEERING, NITIE, POWAI
OFFICIAL APPRAISAL TEAM MEMBER TRAINING FOR PEOPLE CAPABILITY MATURITY MODEL
BASIC AND ADVANCED LAB IN HUMAN PROCESS</t>
  </si>
  <si>
    <t>PUBLISHED CHAPTER ON LEAVE BANK CASE STUDY,  IN INDIAN BUSINESS CASE STUDIES PUBLISHED BY SPRINGER
LIFE MEMBER OF NATIONAL INSTITUTE OF PERSONNEL MANAGEMENT, INDIAN SOCIETY FOR TRAINING AND DEVELOPMENT, QUALITY COUNCIL FORUM OF INDIA</t>
  </si>
  <si>
    <t>SAP HR</t>
  </si>
  <si>
    <t xml:space="preserve">   1	Jamnalal Bajaj Institute of Management Studies 	HRM - MMS Semester III	June to December 2024 and 2025 2	Kohinoor Business School, Vidyavihar	Organisation Theory, Structure and Design – MMS Semester III	August to December 2025 3	XIM University, Bhuban</t>
  </si>
  <si>
    <t>EXCELLENT FEEDBACK</t>
  </si>
  <si>
    <t>ROSE FROM THE POSITION OF MANAGEMENT TRAINEE TO CHEIF GENERAL MANAGER HR CORPORATE AT RASHTRIYA CHEMICALS AND FERTILIZERS LIMITED</t>
  </si>
  <si>
    <t>CASE STUDY ON LEAVE BANK HAS BEEN ADJUDGED AT SECOND PRIZE BY SCOPE ILO CONFERENCE</t>
  </si>
  <si>
    <t>• Global HR Exposure /Coordinator under ITEC Program of Ministry of External Affairs for 2017
• At RCF Ltd we have been empanelled for conducting two eight week courses namely Certificate in Fertilizer Technology and Certificate in Sewage Water Process. I have successfully coordinated the conduct of these courses. The first lot of batches conducted in Feb- March-April 2017 had 31 participants from 12 countries out of which 7 were females and 1 differently abled person.  The second lot batches conducted in Oct - Dec 2017 had 35 participants from 24 countries out of which 9 were females.</t>
  </si>
  <si>
    <t>21-Feb-26 06:29 AM</t>
  </si>
  <si>
    <t>34Y 8M</t>
  </si>
  <si>
    <t>RASHTRIYA CHEMICALS AND FERTILIZERS LIMITED</t>
  </si>
  <si>
    <t>CHIEF GENERAL MANAGER HR CORPORATE</t>
  </si>
  <si>
    <t>May 1991</t>
  </si>
  <si>
    <t>34Y 2M</t>
  </si>
  <si>
    <t>TATA INSTITUTE OF SOCIAL SCIENCES</t>
  </si>
  <si>
    <t xml:space="preserve">VISITNG FACULTY </t>
  </si>
  <si>
    <t>JAMNALAL BAJAJ INSTITUTE OF MANAGEMENT STUDIES</t>
  </si>
  <si>
    <t>VISITING FACULTY HRM</t>
  </si>
  <si>
    <t>21-Feb-26 06:45 AM</t>
  </si>
  <si>
    <t xml:space="preserve">Amar  Babanrao  Naik </t>
  </si>
  <si>
    <t>amar11naik@gmail.com</t>
  </si>
  <si>
    <t>11-Jan-1984</t>
  </si>
  <si>
    <t xml:space="preserve">English Hindi </t>
  </si>
  <si>
    <t xml:space="preserve">Babanrao Naik </t>
  </si>
  <si>
    <t xml:space="preserve">At Post Kolhapur
KOLHAPUR Maharashtra </t>
  </si>
  <si>
    <t xml:space="preserve">Ingawale Highschool </t>
  </si>
  <si>
    <t xml:space="preserve">Kolhapur Maharashtra </t>
  </si>
  <si>
    <t>Marathi Hindi Science Maths</t>
  </si>
  <si>
    <t xml:space="preserve">DKASC College Ichalkaranji Maharashtra </t>
  </si>
  <si>
    <t xml:space="preserve">Kolhapur Board </t>
  </si>
  <si>
    <t xml:space="preserve">Shivaji University Kolhapur </t>
  </si>
  <si>
    <t xml:space="preserve">Physics </t>
  </si>
  <si>
    <t xml:space="preserve">Bharati Vidyapeeth Pune </t>
  </si>
  <si>
    <t xml:space="preserve">Institute of Management Kolhapur </t>
  </si>
  <si>
    <t xml:space="preserve">HR Marketing </t>
  </si>
  <si>
    <t xml:space="preserve">Human Resource and Marketing </t>
  </si>
  <si>
    <t>Laws</t>
  </si>
  <si>
    <t>21-Feb-26 09:40 AM</t>
  </si>
  <si>
    <t xml:space="preserve">Athani Sugars ltd </t>
  </si>
  <si>
    <t xml:space="preserve">Labour Officer </t>
  </si>
  <si>
    <t>Keerthana Padmanaban</t>
  </si>
  <si>
    <t>spkeerthipadmanaban@gmail.com</t>
  </si>
  <si>
    <t>19-Jan-1999</t>
  </si>
  <si>
    <t>Tamil,English ,Telugu</t>
  </si>
  <si>
    <t xml:space="preserve">Padmanaban </t>
  </si>
  <si>
    <t>VGN BRIXTON - C8 - 4F, Irungaatukottai, Thiruvallur,Tamilnadu</t>
  </si>
  <si>
    <t>Mohamed Sathak Matriculation Higher Secondary School</t>
  </si>
  <si>
    <t>State Board, Chennai/Tamil Nadu</t>
  </si>
  <si>
    <t>English,Tamil,Mathematics,Scieence</t>
  </si>
  <si>
    <t>Physics,Chemistry,Mathematics,Computer Science</t>
  </si>
  <si>
    <t>Saveetha Engineering College , Chennai ,Tamil Nadu</t>
  </si>
  <si>
    <t>Strength of Materials,Structural Analysis I,Structural Analysis ii,Foundation Engineering,Design of Reinforced Concrete Elements,Surveying I,Surveying II,Environmental Engineering I,Environmental Engineering II,Repair and Rehabilitation of Structures,Wate</t>
  </si>
  <si>
    <t>Vel Tech High Tech Dr. Rangarajan Dr. Sakunthala Engineering College , Chennai , Tamil Nadu</t>
  </si>
  <si>
    <t>Advanced Steel Structures,Advanced Concrete Structures,Experimental Technique,Industrial Structures,Dynamics of Structures,Prefabricated Structures,Stability of Structures,Finite Element Analysis of Structures,Earthquake Analysis and Design of Structures,</t>
  </si>
  <si>
    <t xml:space="preserve">Civil Engineering - Structural </t>
  </si>
  <si>
    <t>SRM Institute of Science and Technology</t>
  </si>
  <si>
    <t>• Distinction in M.E Structural Engineering</t>
  </si>
  <si>
    <t>MS Office,Excel,Powerpoint,AutoCAD,Revit,STAAD Pro,3ds max,Origin,Mat Lab,RSM,Abaqus</t>
  </si>
  <si>
    <t>["https:\/\/doi.org\/10.1007\/s40430-025-05570-5","https:\/\/doi.org\/10.1007\/s42107-025-01488-4","doi:10.1088\/1757-899X\/1026\/1\/012013"]</t>
  </si>
  <si>
    <t>• Not Applicable</t>
  </si>
  <si>
    <t>Coordinator for Engineers day Event</t>
  </si>
  <si>
    <t>21-Feb-26 10:44 AM</t>
  </si>
  <si>
    <t>Research Scholoar</t>
  </si>
  <si>
    <t>Smita Nigam</t>
  </si>
  <si>
    <t>smita.nigam03@gmail.com</t>
  </si>
  <si>
    <t>03-Sep-1988</t>
  </si>
  <si>
    <t>Nilesh Kumar Nigam</t>
  </si>
  <si>
    <t>Flat No. C-602 Sukhwani Panorama Next to HP Petrol Pump Pashan Sus Link Road SUS Pune-411021</t>
  </si>
  <si>
    <t>VIP Campion English Medium School Satna</t>
  </si>
  <si>
    <t>MP Board &amp; Satna</t>
  </si>
  <si>
    <t xml:space="preserve">English, Hindi,Social Science ,Maths,Science </t>
  </si>
  <si>
    <t>Physics ,chemistry</t>
  </si>
  <si>
    <t>Awadesh Pratap Singh University Rewa (M.P.)</t>
  </si>
  <si>
    <t>Govt. P G College Satna (M.P)</t>
  </si>
  <si>
    <t>B.SC. in Mathematics</t>
  </si>
  <si>
    <t>Pt. S. N. S  College Shahdol M.P</t>
  </si>
  <si>
    <t>A study Of Multivariable I-Function &amp; Its application in Bio- mathematics</t>
  </si>
  <si>
    <t>• Received Faculty of THE YEAR AWARD “LEAP 2025”organized by LONDON SCHOOL of digital business</t>
  </si>
  <si>
    <t>["https:\/\/www.scopus.com\/sourceid\/11100153313","https:\/\/www.oriprobe.com\/journals\/hebgydxxb.html","efaidnbmnnnibpcajpcglclefindmkaj\/https:\/\/www.erpublications.com"]</t>
  </si>
  <si>
    <t>Engineering Mathematics, bachelor of sciencse</t>
  </si>
  <si>
    <t>• Over the past six semesters, my teaching has been positively acknowledged through good student feedback, indicating clarity in instruction and an engaging learning environment</t>
  </si>
  <si>
    <t>21-Feb-26 10:51 AM</t>
  </si>
  <si>
    <t>6Y 4M</t>
  </si>
  <si>
    <t>Genba Sopanrao Moze College Of Engineering</t>
  </si>
  <si>
    <t>Bharati Vidyapeeth (Deemed to be University) College of engineering</t>
  </si>
  <si>
    <t>PVPIT College Of Engineering</t>
  </si>
  <si>
    <t>ISBM College of engineering</t>
  </si>
  <si>
    <t>Rajan Nair</t>
  </si>
  <si>
    <t>rajannair19@yahoo.com</t>
  </si>
  <si>
    <t>20-Dec-1953</t>
  </si>
  <si>
    <t>P.P.Raghavan</t>
  </si>
  <si>
    <t>A6,Chidanand, Sus Road, Pashan, Pune 411021</t>
  </si>
  <si>
    <t>St Xavier's School</t>
  </si>
  <si>
    <t>St Xaviers School Durgapur</t>
  </si>
  <si>
    <t xml:space="preserve">ISC -- Old 11 Years curriculam </t>
  </si>
  <si>
    <t xml:space="preserve">NIT Kurukshetra (earlier called REC) </t>
  </si>
  <si>
    <t>Mechanical Engineering 5 years Integrated Course</t>
  </si>
  <si>
    <t>• Business Head Of the Boiler &amp; Heater Division of Thermax Ltd . Executive Council Member of Thermac Ltd from 2008 to 2018 . Managed a P&amp;L acconunt of around Rs 2300 Crores. Pfroject DXSirectot of the Largest Power Project Order Received by Thermax,
• President Operations at AFG Combustion Pvt Ltd Ahmedabad. In addition to running the back end Operations, I also spear headed the Construction of the Largest Refinert Flare installed in India.</t>
  </si>
  <si>
    <t>MS Projects</t>
  </si>
  <si>
    <t>Business Head and Executive Council Member, President Operations</t>
  </si>
  <si>
    <t>21-Feb-26 10:56 AM</t>
  </si>
  <si>
    <t>40Y 6M</t>
  </si>
  <si>
    <t>AFG Combustion Pvt. Ltd Ahmedabad</t>
  </si>
  <si>
    <t>President Operations</t>
  </si>
  <si>
    <t>Thermax Ltd</t>
  </si>
  <si>
    <t>Business Head and Member of the Executive council</t>
  </si>
  <si>
    <t>Pine</t>
  </si>
  <si>
    <t>Aug 1985</t>
  </si>
  <si>
    <t>32Y 10M</t>
  </si>
  <si>
    <t>Mohd Arwab</t>
  </si>
  <si>
    <t>arbabkhan954@gmail.com</t>
  </si>
  <si>
    <t>02-Jan-1995</t>
  </si>
  <si>
    <t>Mohd Sazid</t>
  </si>
  <si>
    <t>Mohalla- Kalakhel Post Kaimganj</t>
  </si>
  <si>
    <t>High School</t>
  </si>
  <si>
    <t>Math,English,Hindi,Drwaings,Science</t>
  </si>
  <si>
    <t>Intermediate</t>
  </si>
  <si>
    <t>Hindi,English,Physics, Chemistry</t>
  </si>
  <si>
    <t>CSJM University Kanpur</t>
  </si>
  <si>
    <t>Vidya Mandir Degree College, Kaimganj</t>
  </si>
  <si>
    <t>B Com</t>
  </si>
  <si>
    <t>Master of Tourism Administration</t>
  </si>
  <si>
    <t>Hr &amp; OB</t>
  </si>
  <si>
    <t>MS Office,AMOS</t>
  </si>
  <si>
    <t>06</t>
  </si>
  <si>
    <t>["https:\/\/www.emerald.com\/ejtd\/article-abstract\/47\/9\/900\/43329\/Task-performance-and-training-of-employees-the?redirectedFrom=fulltext","https:\/\/www.frontiersin.org\/journals\/environmental-science\/articles\/10.3389\/fenvs.2022.941187\/full","https:\/\/www.sciencedirect.com\/science\/article\/pii\/S2666188825002114","https:\/\/www.emerald.com\/rjta\/article-abstract\/28\/4\/1108\/1216882\/The-effect-of-eWOM-on-consumer-purchase-intention?redirectedFrom=fulltext","https:\/\/www.emerald.com\/lhs\/article-abstract\/37\/3\/342\/260208\/Assessing-the-mediating-role-of-organizational?redirectedFrom=fulltext","https:\/\/hrcak.srce.hr\/file\/438119","https:\/\/link.springer.com\/article\/10.1007\/s10639-024-13282-x","https:\/\/www.emerald.com\/jima\/article-abstract\/doi\/10.1108\/JIMA-10-2024-0456\/1278856\/A-fusion-of-TAM-and-TPB-with-halal-product"]</t>
  </si>
  <si>
    <t>• I have taught in UG and PG courses. The feedback from students was excellent</t>
  </si>
  <si>
    <t>Co-convener of International Conference</t>
  </si>
  <si>
    <t>Institute of Professional Excellence and Management (IPEM)</t>
  </si>
  <si>
    <t>Ghaziabad, UP</t>
  </si>
  <si>
    <t>Ajil K</t>
  </si>
  <si>
    <t>ajilblathur@gmail.com</t>
  </si>
  <si>
    <t>31-May-1998</t>
  </si>
  <si>
    <t>english,hindi,malayalam</t>
  </si>
  <si>
    <t>GOPALAN K P</t>
  </si>
  <si>
    <t>KUNNARATH HOUSE, BLATHUR, KANNUR, KERALA</t>
  </si>
  <si>
    <t>KPCHSS PATTANNUR</t>
  </si>
  <si>
    <t>KANNUR, KERALA</t>
  </si>
  <si>
    <t>SCIENCE,MATHEMATICS,ENGLISH</t>
  </si>
  <si>
    <t>GHSS SREEKANDAPURAM</t>
  </si>
  <si>
    <t>PRNSS COLLAGE MATTANNUR</t>
  </si>
  <si>
    <t>BSc in Mathematics</t>
  </si>
  <si>
    <t>CUSAT</t>
  </si>
  <si>
    <t>KOCHI, KERALA</t>
  </si>
  <si>
    <t>MSc Mathematics</t>
  </si>
  <si>
    <t>Computational Mathematics</t>
  </si>
  <si>
    <t>NIT Karnataka</t>
  </si>
  <si>
    <t>• Qualified CSIR-JRF (2021), Qualified interview CSIR Direct SRF (2024), Qualified JAM (2019).</t>
  </si>
  <si>
    <t>Latex,matlab</t>
  </si>
  <si>
    <t>Probability and statistics,calculus</t>
  </si>
  <si>
    <t>• I have taught three courses for B Tech students at VNIT Nagpur (Calculus, Probability and Statistics, Geometry)</t>
  </si>
  <si>
    <t>21-Feb-26 11:24 AM</t>
  </si>
  <si>
    <t>Adchoc Assistant Professor</t>
  </si>
  <si>
    <t>Sourav Chakraborty</t>
  </si>
  <si>
    <t>sourav.chakraborty.iith@gmail.com</t>
  </si>
  <si>
    <t>02-May-1995</t>
  </si>
  <si>
    <t>hindi, english</t>
  </si>
  <si>
    <t>Swapan Kumar Chakraborty</t>
  </si>
  <si>
    <t>IIT Patna, D6 quarter, room no 201, Bihta, Patna, Bihar, Pincode-801106</t>
  </si>
  <si>
    <t>Barasat P.C.S Government High School</t>
  </si>
  <si>
    <t>physics,chemistry,mathematics,history,geography,english,bengali</t>
  </si>
  <si>
    <t>physics,chemistry,mathematics,statistics,english,bengali</t>
  </si>
  <si>
    <t>Haldia Institute of Technology, Haldia/West Bengal</t>
  </si>
  <si>
    <t>National Institute of Technology Jamshedpur</t>
  </si>
  <si>
    <t>structural engineering</t>
  </si>
  <si>
    <t>Indian Institute of Technology Hyderabad</t>
  </si>
  <si>
    <t>• Finalist, Surendra P. Shah Award for excellence in concrete research, IIT Madras, 2024
• Member, fib Task Group 4.7 – Contributing to the international model code on “Structural Applications of Recycled Aggregate Concrete”, Fédération Internationale du Béton (fib), 2023
• PhD Fellowship (2018–2023) – Ministry of Education, Government of India
• GATE 2016 Qualified – Secured AIR 3779 (out of 1,19,873 candidates) in the Civil Engineering
• All India Rank 18, Indian Engineering Olympiad (IEO), 2016 – National-level technical aptitude test</t>
  </si>
  <si>
    <t>["","https:\/\/www.sciencedirect.com\/science\/article\/abs\/pii\/S0167844226000649?via%3Dihub","https:\/\/www.concrete.org\/publications\/internationalconcreteabstractsportal.aspx?m=details&amp;id=51746815","https:\/\/link.springer.com\/article\/10.1617\/s11527-023-02193-x","https:\/\/www.sciencedirect.com\/science\/article\/abs\/pii\/S0167844223000538?via%3Dihub","https:\/\/www.sciencedirect.com\/science\/article\/abs\/pii\/S2352012421005932?via%3Dihub","https:\/\/framcos.org\/FraMCoS-11\/doi-papers\/092381.pdf","https:\/\/link.springer.com\/chapter\/10.1007\/978-3-031-32519-9_45","https:\/\/link.springer.com\/chapter\/10.1007\/978-981-13-3317-0_43"]</t>
  </si>
  <si>
    <t>nil</t>
  </si>
  <si>
    <t>• not applicable</t>
  </si>
  <si>
    <t>Lead Researcher for Bridge Safety Audits (IIT Patna); Member of fib Task Group 4.7 (International Model Code); Captain of IIT Hyderabad Inter-IIT Table Tennis Team.</t>
  </si>
  <si>
    <t>• Postdoctoral Fellowship (2024-2025): Awarded under the Indo-German ECOPAVE Project at IIT Madras.
• Finalist, Surendra P. Shah Award (2024): Recognized for excellence in concrete research at IIT Madras.
• PhD Fellowship (2018-2023): Awarded by the Ministry of Education, Government of India.
• All India Rank 18: Indian Engineering Olympiad (IEO) 2016, a national-level technical aptitude test.
• GATE 2016 Qualified: Secured an All India Rank of 3779 in Civil Engineering.</t>
  </si>
  <si>
    <t>• Member of International Task Group (fib TG 4.7): I am an active member of the Fédération Internationale du Béton (fib) Task Group 4.7, where I contribute to the development of the international model code for the "Structural Applications of Recycled Aggregate Concrete". My work involves providing expert input on fracture and shear mechanics to help establish global structural standards for sustainable concrete.
• Postdoctoral Research (Indo-German ECOPAVE Project): I served as a Postdoctoral Research Associate for a collaborative project between IIT Madras and the Karlsruhe Institute of Technology (KIT), Germany. This project focused on developing sustainable rigid pavements using construction and industrial waste. My responsibilities included surveying barriers to recycled aggregate use in India and optimising mixing methods for high-performance sustainable concrete.</t>
  </si>
  <si>
    <t>21-Feb-26 11:29 AM</t>
  </si>
  <si>
    <t>Indian Institute of Technology Patna</t>
  </si>
  <si>
    <t>postdoctoral fellow</t>
  </si>
  <si>
    <t>Patna, India</t>
  </si>
  <si>
    <t>Indian Institute of Technology Madras</t>
  </si>
  <si>
    <t>Research Associate-1</t>
  </si>
  <si>
    <t>Chenai, India</t>
  </si>
  <si>
    <t>Atul Kumar Shriwastva</t>
  </si>
  <si>
    <t>shriwastvaatul@gmail.com</t>
  </si>
  <si>
    <t>01-Jan-1994</t>
  </si>
  <si>
    <t>Anil Kumar</t>
  </si>
  <si>
    <t>Dr Atul Kumar Shriwastva, Adhoc Faculty, Department Of Mathematics, VNIT Nagpur
South Ambazari Road, Nagpur, Maharasthra, 440010</t>
  </si>
  <si>
    <t>R. S. H. S. S. Allipur</t>
  </si>
  <si>
    <t>Board of High School and Intermediate Education Uttar Pradesh</t>
  </si>
  <si>
    <t>Hindi, English, Mathematics, Science, Sanskrit, Social Science</t>
  </si>
  <si>
    <t>Sarvoday Inter College Ghosi</t>
  </si>
  <si>
    <t xml:space="preserve"> English, Physics, Chemistry,General HIndi, Matehmatics</t>
  </si>
  <si>
    <t>Mahatma Gandhi Kashi Vidyapith Varanasi</t>
  </si>
  <si>
    <t>Shri Harishchandra P G College Varanasi</t>
  </si>
  <si>
    <t>Mathematics, chemistry,physics</t>
  </si>
  <si>
    <t>Applied Mathematics</t>
  </si>
  <si>
    <t xml:space="preserve">MS Office, latex,C-programming </t>
  </si>
  <si>
    <t>["https:\/\/doi.org\/10.1142\/S0219498826500350","https:\/\/doi.org\/10.1142\/S1793830925500995","https:\/\/doi.org\/10.1142\/S1793557123501711","https:\/\/doi.org\/10.1142\/S179355712450102X"]</t>
  </si>
  <si>
    <t>calculus of several variables, introductory linear algebra,Complex Analysis, Integral Transformations</t>
  </si>
  <si>
    <t>21-Feb-26 11:34 AM</t>
  </si>
  <si>
    <t>Visvesvaraya National Institute of Technology Nagpur</t>
  </si>
  <si>
    <t>Adhoc Assistat Professor</t>
  </si>
  <si>
    <t>Shanta  Pragyan Dash</t>
  </si>
  <si>
    <t>dashshanta5@gmail.com</t>
  </si>
  <si>
    <t>15-Aug-1987</t>
  </si>
  <si>
    <t>Hindi,English,Odiya</t>
  </si>
  <si>
    <t>Gyan Ranjan Dash</t>
  </si>
  <si>
    <t>Flat No- 71, A2 Block, MIT Quarters, Manipal, Karnataka</t>
  </si>
  <si>
    <t>Kendriya Vidyalaya No-2 Balangir, Odisha</t>
  </si>
  <si>
    <t>Central Board of Secondary Education (CBSE), Balangir, Odisha</t>
  </si>
  <si>
    <t>English,Hindi,Mathematics,Science,Social Science</t>
  </si>
  <si>
    <t>English,Mathematics,Physics,chemistry,Biology</t>
  </si>
  <si>
    <t>Biju Patnaik University of Technology (BPUT)</t>
  </si>
  <si>
    <t>Piloo Mody College of Architecture, Cuttack, Odisha</t>
  </si>
  <si>
    <t>Manipal Academy of Higher Education (MAHE)</t>
  </si>
  <si>
    <t>Faculty of Architecture, Manipal, Karnataka</t>
  </si>
  <si>
    <t>Advanced Design</t>
  </si>
  <si>
    <t>Manipur International University</t>
  </si>
  <si>
    <t>Manipur International University, Manipur</t>
  </si>
  <si>
    <t>Post Doctorate</t>
  </si>
  <si>
    <t>Architecture- Urban Open Spaces and Social Cohesion - Socio-architectural research</t>
  </si>
  <si>
    <t>Kalasalingam School of Architecture&lt; Madurai</t>
  </si>
  <si>
    <t>• Awards &amp; Academic Distinctions
• Best Research Paper Award (2024 &amp; 2025) - International Conferences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
• Funded Projects
• Completed
• Co-Principal Investigator (2020–21)Gram Panchayat Spatial Development Proposal for KarnatakaGovernment of India Funded Project – Ministry of Panchayati Raj (MoPR)
• Co-Principal Investigator (2018)Engaging Rural Communities using Integral Design Futures Framework (IDF)Collaborative International Project with Deakin University, Australia(Case: Anganwadi, Ajjarkad, Udupi)
• Applied / Under Review
• Conservation of Mangrove Flora along Southwest Coast of Karnataka – Habitat Trust
• Integrated Public Green Space Model for Enhancing Social Cohesion &amp; Psycho-social Wellbeing of Elderly – D.A. Prasanna Endowment
• Academic Assessment Methods using Immersive &amp; Non-Immersive VR (Unreal Engine Based)
• Reviewer – International Journals
• Journal of Infrastructure, Policy and Development (2024) – Scopus Q1
• Cities (2024) – Scopus Q1
• Housing Studies (2023) – Scopus Q1
• IIP Proceedings (2023)
• Journal of Asian Architecture and Building Engineering (2022) – Scopus Q1
• International Journal of Basic and Applied Sciences (2021)
• IPCC – Intergovernmental Panel on Climate Change (2021)</t>
  </si>
  <si>
    <t>MS Office,Autocad,Sketch-up,Canva,Powerpoint</t>
  </si>
  <si>
    <t>["https:\/\/doi.org\/10.3846\/cs.2025.20915","https:\/\/doi.org\/10.24294\/jipd.v8i8.4383","https:\/\/doi.org\/10.3846\/cs.2023.16497","https:\/\/www.jstor.org\/stable\/27197492","http:\/\/jomardpublishing.com\/UploadFiles\/Files\/journals\/NDI\/V7N3\/Nayak_et_al.pdf","https:\/\/doi.org\/10.47836\/pjssh.30.4.05","https:\/\/doi.org\/10.3846\/cs.2021.12989","https:\/\/doi.org\/10.1007\/978-981-96-9760-1_10","http:\/\/doi.org\/10.5276\/jswtm\/iswmaw\/514-1\/2025.706","https:\/\/doi.org\/10.1007\/978-3-030-91262-8_96-1"]</t>
  </si>
  <si>
    <t>• Government of India (GoI) Funded ProjectRole: Co-Principal Investigator (Co-PI)Title: Gram Panchayat Spatial Development Proposal for KarnatakaYear: 2020–2021Funding Agency: Ministry of Panchayati Raj (MoPR), Government of India
• International Inter-Collaborative Research ProjectRole: Co-Principal Investigator (Co-PI)Title: Engaging with Rural Communities Using the Integral Design Futures (IDF) Framework to Sustain the Culture of Building: The Case of Anganwadi, Ajjarkad, UdupiYear: 2018Collaborating Institution: Deakin University, Australia</t>
  </si>
  <si>
    <t>• Guiding a PhD scholar which in-ongoing (Ar. Arnab Jana) enrolled in the year 2025. PhD Title- A Spatially Integrated Framework for Community-Based Tourism: Fostering Social and Cultural Resilience in Small Coastal Towns of India</t>
  </si>
  <si>
    <t>Architectural Design Studios,Building Construction and Materials- Bricks,Site Planning and Landscape Design Studio,Research Techniques,Socio-Architectural Studies,Dissertation,Thesis</t>
  </si>
  <si>
    <t>• Consistently received an average feedback score of 13 out of 15 across the last six consecutive semesters, reflecting sustained teaching effectiveness and student satisfaction.</t>
  </si>
  <si>
    <t>Assistant Director - Academics</t>
  </si>
  <si>
    <t>• Best Research Paper Award (2025) – ICON–SWM CE Excellence Award at the 14th International Conference on Waste Management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t>
  </si>
  <si>
    <t>• Organised the International Conference on Sustainable Resilient Built Environment (SRBE 2022) at Manipal School of Architecture and Planning (MSAP), Manipal Academy of Higher Education (MAHE).
• Conducted in international collaboration with Deakin University (Australia), International Islamic University Malaysia (IIUM), University of Moratuwa (Sri Lanka), and Auckland University of Technology (New Zealand).
• Coordinated for Student Exchange Programs with International Universities As an Academic Coordinator for B.Arch program</t>
  </si>
  <si>
    <t>21-Feb-26 11:44 AM</t>
  </si>
  <si>
    <t>14Y 11M</t>
  </si>
  <si>
    <t xml:space="preserve">Piloo Mody College of Architecture </t>
  </si>
  <si>
    <t>Research Associate &amp; Lecturer</t>
  </si>
  <si>
    <t>Cuttack</t>
  </si>
  <si>
    <t>Jan 2013</t>
  </si>
  <si>
    <t>Urban Elegance Private limited</t>
  </si>
  <si>
    <t>Sep 2012</t>
  </si>
  <si>
    <t>Sarchis Consultants Private Limited</t>
  </si>
  <si>
    <t>Faculty of Architecture</t>
  </si>
  <si>
    <t>21-Feb-26 11:45 AM</t>
  </si>
  <si>
    <t>Archana  Satish  Kadam</t>
  </si>
  <si>
    <t>archana.kadam37@gmail.com</t>
  </si>
  <si>
    <t>03-Jul-1985</t>
  </si>
  <si>
    <t>Hindi,Marathi</t>
  </si>
  <si>
    <t>Satish Kadam</t>
  </si>
  <si>
    <t>Sr.No.52/1,Lane no.1,Krushnai Residency,Flat No.3  Pimple Gurav, Pune 411061</t>
  </si>
  <si>
    <t xml:space="preserve">Archana Dattatraya Shelke </t>
  </si>
  <si>
    <t>SSC board, Maharashtra</t>
  </si>
  <si>
    <t>Diploma in Computer Technology</t>
  </si>
  <si>
    <t>Govt. Polytechnic Solapur</t>
  </si>
  <si>
    <t>Operating System</t>
  </si>
  <si>
    <t>Shivaji University, Kolhapur, Maharashtra</t>
  </si>
  <si>
    <t>SVERI's College of engineering, Pandharpur,Maharashtra</t>
  </si>
  <si>
    <t>Software Engineering, Operating System</t>
  </si>
  <si>
    <t>BE (Computer Science and Engineering)</t>
  </si>
  <si>
    <t>GHRIET, Pune</t>
  </si>
  <si>
    <t>Machine Learning</t>
  </si>
  <si>
    <t>ME (Computer Engineering)</t>
  </si>
  <si>
    <t>Artificial Intelligence</t>
  </si>
  <si>
    <t>D.Y. Patil International University, Pune</t>
  </si>
  <si>
    <t>Science,Python,ML</t>
  </si>
  <si>
    <t>Artificial Intelligence and Bigdata,Information Retrievsl,Machine Learning</t>
  </si>
  <si>
    <t>NBA Criteria Head, Course Co-ordinator</t>
  </si>
  <si>
    <t>15 FDP</t>
  </si>
  <si>
    <t>4 MOOCs</t>
  </si>
  <si>
    <t>21-Feb-26 11:54 AM</t>
  </si>
  <si>
    <t>SCTR's Pune Institute of Computer Tecnology, Pune</t>
  </si>
  <si>
    <t>D Y Patil International University</t>
  </si>
  <si>
    <t>Nov 2020</t>
  </si>
  <si>
    <t>PES Modern College of Engineering,Pune</t>
  </si>
  <si>
    <t>Lecurer</t>
  </si>
  <si>
    <t>Aug 2012</t>
  </si>
  <si>
    <t>TPCT's Terna Engineering College, Navi Mumbai</t>
  </si>
  <si>
    <t>Nerul, Navi Mumbai</t>
  </si>
  <si>
    <t>Feb 2012</t>
  </si>
  <si>
    <t>Shwetambari N. Patil</t>
  </si>
  <si>
    <t>shweta.p2007@gmail.com</t>
  </si>
  <si>
    <t>05-May-1984</t>
  </si>
  <si>
    <t>N.G. Patil</t>
  </si>
  <si>
    <t>Balewadi, Pune - 411045</t>
  </si>
  <si>
    <t>K. Vidyalaya</t>
  </si>
  <si>
    <t>State Board of Maharashtra, Dhule - Maharashtra.</t>
  </si>
  <si>
    <t>Maths, Science,English</t>
  </si>
  <si>
    <t>S.S.V.P.S. Science College</t>
  </si>
  <si>
    <t xml:space="preserve">K.B. North Maharashtra University  </t>
  </si>
  <si>
    <t>S.S.V.P.S. Science College, Dhule, Maharashtra</t>
  </si>
  <si>
    <t>IMS, Ahilyanagar, Maharashtra</t>
  </si>
  <si>
    <t>IMS, A'Nagar, Maharashtra</t>
  </si>
  <si>
    <t>• University Topper in the Science stream (B.Sc.), securing 81% overall.</t>
  </si>
  <si>
    <t>MS Ofice</t>
  </si>
  <si>
    <t>["1) Edu learn - Barcelona  Spain"," 2) IIM - Bangalore 3) IIM - Indore "]</t>
  </si>
  <si>
    <t>• 1)  Edu learn - Barcelona, Spain - Sponsored by University of Pune.
• 2) IIM - Bangalore - Sponsored by MIT World Peace University.
• 3) IIM - Indore - Sponsored by MIT World Peace University.</t>
  </si>
  <si>
    <t>• It was good and satisfactory.</t>
  </si>
  <si>
    <t>Currently serving the role of  - Central HR of entire campus.</t>
  </si>
  <si>
    <t>• 1) Certification received for conducting guest session for MBA students at " Manipal Academy of Higher Education" at Dubai (2024).</t>
  </si>
  <si>
    <t>• Recently, Interview Session conducted for MBA students at Dubai (2025) through industry collaborations.</t>
  </si>
  <si>
    <t>21-Feb-26 12:06 PM</t>
  </si>
  <si>
    <t xml:space="preserve">Dnyansagar Institute of Management and Research </t>
  </si>
  <si>
    <t xml:space="preserve">Digital Group Infotech </t>
  </si>
  <si>
    <t>HR Generalist</t>
  </si>
  <si>
    <t>Nov 2010</t>
  </si>
  <si>
    <t xml:space="preserve">Verve Global Services </t>
  </si>
  <si>
    <t xml:space="preserve">Ashoka Buildcon Ltd. </t>
  </si>
  <si>
    <t>HR Officer</t>
  </si>
  <si>
    <t>Apr 2009</t>
  </si>
  <si>
    <t>21-Feb-26 12:08 PM</t>
  </si>
  <si>
    <t xml:space="preserve">Khalil Ahmad </t>
  </si>
  <si>
    <t>khalil6313@gmail.com</t>
  </si>
  <si>
    <t>01-Oct-1992</t>
  </si>
  <si>
    <t>Ahmad Nabi</t>
  </si>
  <si>
    <t xml:space="preserve">4/712, Jamalpur, Aligarh, Uttar Pradesh </t>
  </si>
  <si>
    <t xml:space="preserve">Ayesha Tarin Modern Public School </t>
  </si>
  <si>
    <t xml:space="preserve">AMU Senior Secondary School </t>
  </si>
  <si>
    <t xml:space="preserve">AMU, Aligarh </t>
  </si>
  <si>
    <t xml:space="preserve">Aligarh Muslim University </t>
  </si>
  <si>
    <t xml:space="preserve">Department of Commerce </t>
  </si>
  <si>
    <t xml:space="preserve">Banking and Insurance </t>
  </si>
  <si>
    <t xml:space="preserve">Faculty of Management Study and Research </t>
  </si>
  <si>
    <t xml:space="preserve">marketing </t>
  </si>
  <si>
    <t xml:space="preserve">Symbiosis International (Deemed University) </t>
  </si>
  <si>
    <t>["https:\/\/www.tandfonline.com\/doi\/full\/10.1080\/23311975.2025.2606483#d1e350","https:\/\/www.emerald.com\/jima\/article\/doi\/10.1108\/JIMA-04-2025-0236\/1297891","https:\/\/www.sciencedirect.com\/science\/article\/pii\/S2772503025000532","https:\/\/scholar.google.com\/scholar?cluster=6519003142615735865&amp;hl=en&amp;oi=scholarr","https:\/\/www.emerald.com\/ijtc\/article-abstract\/10\/4\/1533\/1236426\/Impact-of-metaverse-technology-on-hospitality-and?redirectedFrom=fulltext","https:\/\/www.emerald.com\/ijtc\/article-abstract\/10\/4\/1533\/1236426\/Impact-of-metaverse-technology-on-hospitality-and?redirectedFrom=fulltext","https:\/\/ieeexplore.ieee.org\/abstract\/document\/10698175","https:\/\/systems.enpress-publisher.com\/index.php\/jipd\/article\/view\/2989","https:\/\/systems.enpress-publisher.com\/index.php\/jipd\/article\/view\/2989","https:\/\/mrt.greatlakes.edu.in\/pages\/table-of-contents\/fulltext\/?id=131&amp;title=Hotel+BookingIntentions:+ALiterature+Review"]</t>
  </si>
  <si>
    <t>21-Feb-26 12:13 PM</t>
  </si>
  <si>
    <t xml:space="preserve">Indian Institute of Management, Bangalore  </t>
  </si>
  <si>
    <t xml:space="preserve">Academic Associate </t>
  </si>
  <si>
    <t>Rajat Vaish</t>
  </si>
  <si>
    <t>rajatvaish6@gmail.com</t>
  </si>
  <si>
    <t>14-Jan-1993</t>
  </si>
  <si>
    <t>English,hindi</t>
  </si>
  <si>
    <t>Ram Prakash Vaish</t>
  </si>
  <si>
    <t>Dr. Rajat Vaish, Department of Applied Mathematics, ASET, E-Block, Amity University Madhya Pradesh, Opp. Airport, Mahrajpura, Gwalior-474005, India</t>
  </si>
  <si>
    <t>Shree Krishna Inter College</t>
  </si>
  <si>
    <t>Budaun/Uttar Pradesh</t>
  </si>
  <si>
    <t>Mathematics,Science,English,Hindi</t>
  </si>
  <si>
    <t>Mathematics, Physics,Chemistry,Hindi</t>
  </si>
  <si>
    <t>M.J.P. Rohilkhand University, Bareilly, Uttar Pradesh</t>
  </si>
  <si>
    <t>N.M.S.N. Das College, Budaun, Uttar Pradesh</t>
  </si>
  <si>
    <t>Aligarh Muslim University, Aligarh, Uttar Pradesh, India</t>
  </si>
  <si>
    <t>Mathematics (Nonlinear Functional Analysis)</t>
  </si>
  <si>
    <t>["https:\/\/doi.org\/10.1016\/j.apnum.2020.10.017","https:\/\/link.springer.com\/article\/10.1007\/s11075-019-00798-4","https:\/\/link.springer.com\/article\/10.1007\/s10092-019-0324-5","https:\/\/link.springer.com\/article\/10.1186\/s13660-019-2163-y"]</t>
  </si>
  <si>
    <t>• Received a grant of Rs. 3,40,000 from the Mathematics Training and Talent Search (MTTS) Trust, funded by the National Board for Higher Mathematics (NBHM), for organizing a Six-Day MTTS Programme "Initiations into Mathematics" in offline mode during November 03-08, 2025.
• Received a grant of Rs. 70,000 from the Madhya Pradesh Council of Science and Technology for organizing a Five-Day Short Term Training Program on "Mathematical Foundations for Big Data Analysis" in offline mode during July 28-August 01, 2025.</t>
  </si>
  <si>
    <t>Applied Mathematics-I (Calculus and Linear Algebra),Applied Mathematics-II (Differential Equations Laplace Transforms and Complex Analysis),Applied Mathematics-III (Statistics and Numerical Methods),Discrete Mathematics,Mathematical Foundations for Artifi</t>
  </si>
  <si>
    <t>• Amity University Madhya Pradesh, Gwalior (my present institution), collects an evaluation from the students at the end of the semester, which helps me improve. This evaluation is based on the delivery of course content, field connectivity &amp; relevance, continuous evaluation / internal assessment &amp; feedback, and personality &amp; behaviour.
• Table 1: Teaching Evaluations
• Semester                                                         Course                                                                                            Score (Maximum 50)
• Odd 2025                         Applied Mathematics-I, Applied Mathematics-III, Statistics for Biology                                           43.96
• Even 2025                        Discrete Mathematics, Business Statistics, Quantitative Techniques,                                                43.69
• Analytical Skill Building, Mathematical Foundations for Artificial Intelligence
• Odd 2024                        Applied Mathematics-III, Statistics in Research Methodology                                                           44.50
• Elementary Business Statistics
• Even 2024                        Applied Mathematics-II, Discrete Mathematics, Quantitative Techniques,                                        42.45
• Mathematical Foundations for Artificial Intelligence
• Odd 2023                        Applied Mathematics-I, Applied Mathematics-III, Business Statistics,                                                42.94
• Statistical Methods in Economics-II
• Even 2023                        Applied Mathematics-II, Discrete Mathematics,                                                                                 44.98
• Mathematical Foundations for Artificial Intelligence</t>
  </si>
  <si>
    <t>Course Coordinator, Board of Studies Member, Mentor</t>
  </si>
  <si>
    <t>21-Feb-26 12:15 PM</t>
  </si>
  <si>
    <t>Amity University Madhya Pradesh, Gwalior, M.P., India</t>
  </si>
  <si>
    <t>Gwalior, M.P., India</t>
  </si>
  <si>
    <t>21-Feb-26 12:19 PM</t>
  </si>
  <si>
    <t>Yashoda Alle</t>
  </si>
  <si>
    <t>sriyashoda26@gmail.com</t>
  </si>
  <si>
    <t>20-Aug-1980</t>
  </si>
  <si>
    <t>G. SREEDHAR</t>
  </si>
  <si>
    <t>PLOT NO 6, SURVEY NO:22, SAINAGAR COLONY, PICKET CHOWRASTHA, SECUNDERABAD - 500009</t>
  </si>
  <si>
    <t>P.T.High School</t>
  </si>
  <si>
    <t>Bombay Board</t>
  </si>
  <si>
    <t xml:space="preserve">Maths, science </t>
  </si>
  <si>
    <t>Mahavir Girls Junior college</t>
  </si>
  <si>
    <t>Commerce, secretrial  practice</t>
  </si>
  <si>
    <t>Bombay University</t>
  </si>
  <si>
    <t>G.M.Momin Womens College</t>
  </si>
  <si>
    <t>Accounting</t>
  </si>
  <si>
    <t xml:space="preserve">KAKATIYA UNIVERSITY </t>
  </si>
  <si>
    <t>KAKATIYA UNIVERSITY,  WARANGAL, TELANGANA</t>
  </si>
  <si>
    <t>MBA (HR)</t>
  </si>
  <si>
    <t xml:space="preserve">Research Methodology </t>
  </si>
  <si>
    <t>["https:\/\/doi.org\/10.1007\/978-3-032-11296-5","https:\/\/pubs.aip.org\/aip\/acp\/issue\/2821\/1"]</t>
  </si>
  <si>
    <t>• Excellent</t>
  </si>
  <si>
    <t>HOD, VANI NIKETAN DEGREE &amp; PG COLLEGE</t>
  </si>
  <si>
    <t>21-Feb-26 12:28 PM</t>
  </si>
  <si>
    <t>ANWARUL ULOOM COLLEGE OF BUSINESS MANAGEMENT</t>
  </si>
  <si>
    <t>MALLEPALLY, HYDERABAD</t>
  </si>
  <si>
    <t>Shashikant Mahadev Nagargoje</t>
  </si>
  <si>
    <t>goje.shashipriya@gmail.com</t>
  </si>
  <si>
    <t>24-Jun-1983</t>
  </si>
  <si>
    <t>MAHADEV</t>
  </si>
  <si>
    <t>Jaihind College of Engineering,
A/P Kuran Tal. Junnar Dist. Pune   Pin code 410511</t>
  </si>
  <si>
    <t>Dr. Bablu Rajput</t>
  </si>
  <si>
    <t>school of construction</t>
  </si>
  <si>
    <t>New English School Bedag</t>
  </si>
  <si>
    <t>Maharashtra board of secondary and Higher secondary Education</t>
  </si>
  <si>
    <t>Marathi,English,Hindi,Math,Science</t>
  </si>
  <si>
    <t>Walchand College of Engineering Sangali</t>
  </si>
  <si>
    <t>Theory of structures,Design of structure,Construction Management,Estimating and costing</t>
  </si>
  <si>
    <t>PVPIT Budhgaon/Maharashtra</t>
  </si>
  <si>
    <t>Design of Concrete structures,Quantity surveying and valuation,Earthquake Engineering,Advanced structures,Transportation Engineering,Construction Practices,Structural design and drawing.</t>
  </si>
  <si>
    <t>Amruthvahani College of Engineering Sangamner /Maharashtra</t>
  </si>
  <si>
    <t>Advanced design of concrete structures,Structural design of steel bridges,Structural Dynamics,Finite Element Method,Management in structural engineering,Earthquake resistant design of structures,Mechanics of modern materials.</t>
  </si>
  <si>
    <t xml:space="preserve">Civil and Environmental Technology </t>
  </si>
  <si>
    <t>Department of Technology, Savitribai Phule Pune  University</t>
  </si>
  <si>
    <t>• certificate - Savitribai Phule Pune University   23 003336</t>
  </si>
  <si>
    <t>• Judge for the evaluation of students -MINDSPARK 2018 -COEP
• Certificate of  Appreciation- Vidyvardhinis College of Engineering and Technology vasai
• Design Patent -No 420871-001,445094-001
• Published book-https://www.amazon.com/GeoLink-Pro-Shashikant-Mahadev-Nagargoje/dp/6208451914/ref=sr_1_1?crid=1D3P22JQQ3FKZ&amp;dib=eyJ2IjoiMSJ9.uV3p8hSKjLruy9k83Clkng.Punx1MyyblS2e4e-q0OSdmOpw5Wwt6bGg4APQqcpXCM&amp;dib_tag=se&amp;keywords=9786208451912&amp;qid=1753793295&amp;sprefix=9786208451912%2Caps%2C191&amp;sr=8-1
• External Examinar -Viva -Voce Examination MBA Students NICMAR University Pune Campus  in 2019 and 2025</t>
  </si>
  <si>
    <t>midas FEA,ETABS</t>
  </si>
  <si>
    <t>["https:\/\/www.emerald.com\/wje\/article-abstract\/22\/5\/1008\/1258451\/Study-on-interior-beam-column-joint-sub-assemblage?redirectedFrom=fulltext","http:\/\/www.isteonline.in\/Datafiles\/cms\/Special%20Issues\/Special%20Issue%20Jan%202024.pdf","http:\/\/www.isteonline.in\/Datafiles\/cms\/\/Special%20Issues\/\/Spl_issue_1_April_2024_for_web_uploading.pdf","file:\/\/\/C:\/Users\/hp\/Downloads\/IJTE%20Special%20Issue%20-%20Vol.48%20-%20No.%201%20-%20November%202025_November_2025.pdf","https:\/\/internationalpubls.com\/index.php\/cana\/article\/view\/3494","https:\/\/www.elixirpublishers.com\/articles\/1680862006_201212057.pdf","https:\/\/www.academia.edu\/79103885\/Ijesrt_International_Journal_of_Engineering_Sciences_and_Research_Technology_Need_of_Fly_Ash_Brick_in_Todays_Construction","https:\/\/ijarest.org\/index.php\/ijarest\/article\/view\/1552\/1522"]</t>
  </si>
  <si>
    <t>Basic Civil Engineering,Engineering Mechanics,Strength of Materials ,Structural Analysis I ,Concrete Technology,Design of Steel Structures,Design of Reinforced Concrete Structures ,Structural Analysis II ,Infrastructure Engineering,Remote sensing and Geog</t>
  </si>
  <si>
    <t>• 8</t>
  </si>
  <si>
    <t xml:space="preserve">NSS PO, HOD, Avishkar Coordinator,EDP Coordinator, College infrastructure development supervision,Third party technical auditor of government construction works. Material consultancy head,SC/ST committee coordinator </t>
  </si>
  <si>
    <t>Software Training</t>
  </si>
  <si>
    <t>21-Feb-26 12:55 PM</t>
  </si>
  <si>
    <t>15Y 6M</t>
  </si>
  <si>
    <t>Jaihind College of Engineering</t>
  </si>
  <si>
    <t>Assistant professor and HOD Civil department</t>
  </si>
  <si>
    <t>Kuran-Junnar Pune</t>
  </si>
  <si>
    <t>Payal Desai</t>
  </si>
  <si>
    <t>pdesai1979@gmail.com</t>
  </si>
  <si>
    <t>15-Feb-1979</t>
  </si>
  <si>
    <t>Sharadkumar Desai</t>
  </si>
  <si>
    <t>401 Amber Tower, Aska Residency Complex, Sama Savli Road, Vadodara, 390008</t>
  </si>
  <si>
    <t>LMP Reva Experimental School, Bilimora</t>
  </si>
  <si>
    <t>Gujarat State Secondary Education Board, Gandhinagar</t>
  </si>
  <si>
    <t>M and R Tata High School, Bilimora</t>
  </si>
  <si>
    <t>Gujarat State Higher Secondary Education Board, Gandhinagar</t>
  </si>
  <si>
    <t>Science, Mathematics</t>
  </si>
  <si>
    <t>NIT Surat</t>
  </si>
  <si>
    <t>NIT Surat, South Gujarat University</t>
  </si>
  <si>
    <t>IIT Bombay</t>
  </si>
  <si>
    <t>Computational Solid Mechanics</t>
  </si>
  <si>
    <t>Powai, Mumbai</t>
  </si>
  <si>
    <t>• My achievement includes significant academic and research milestones throughout the career. I completed my PhD in Computational Solid Mechanics from Indian Institute of Technology Bombay and pursued postdoctoral research at Indian Institute of Science Bangalore as well as at Lawrence Technological University, USA. I was honored to receive the prestigious DST–SERB Young Scientist Research Grant (₹20.82 lakhs) from the Government of India. I have also been recognized with several university-level awards, including Best Faculty Award and Dean’s Choice Faculty Award. My research contributions include numerous Scopus and Web of Science indexed publications, invited keynote talks at leading institutes, funded research projects, and supervision of PhD and MTech scholars. These achievements reflect my commitment to research excellence, academic leadership, and meaningful contributions to structural and computational mechanics.</t>
  </si>
  <si>
    <t>AutoCad, programming, Staad pro, Etabs</t>
  </si>
  <si>
    <t>["https:\/\/www.tandfonline.com\/doi\/abs\/10.1080\/15502287.2020.1772904","https:\/\/journals.sagepub.com\/doi\/abs\/10.1177\/1099636214554905","https:\/\/www.sciencedirect.com\/science\/article\/abs\/pii\/S0308016113001452","https:\/\/link.springer.com\/chapter\/10.1007\/978-981-99-6233-4_4","https:\/\/nuv.ac.in\/wp-content\/uploads\/2_ENGG_1_Case-Study.pdf","https:\/\/www.jstor.org\/stable\/24080386","https:\/\/nuv.ac.in\/wp-content\/uploads\/ENGG_01_July_2022.pdf","https:\/\/link.springer.com\/chapter\/10.1007\/978-81-322-2190-6_19","https:\/\/link.springer.com\/article\/10.1007\/s10999-012-9179-5","https:\/\/nuv.ac.in\/interwoven\/"]</t>
  </si>
  <si>
    <t>• Funding Agency : DST – SERB Young Scientist Award, Govt of India Duration: 3 Years, (January 2O16 to July 2O2O) (Completed Sucessfully) Grant No: YSS/2O15/OOO978 Sanctioned grant: Rs. 2O,82,OOO/- PI: Dr. Payal Desai Title: ” Numerical analysis of elastostatic plate with eccentric hole in bipolar coordinate system”.
• Agency: Jyoti Ltd Title: Seismic analysis of vertical turbine pump PI: Dr Payal Desai (In collaboration with Dr Rajavamsi, Dy General Manager, Jyoti Ltd) Duration: Since February 2024 (Ongoing Industrial Research Project)
• Funding Agency: Navrachana University Grant No: NUV_Seed Grant_2022-23_07 Title: On Evaluation of critical buckling load of a beam using a generalized novel computer methodology PI: Dr. Payal Desai Grant Amount: Rs. 3,00,000/- Duration: 3 Years</t>
  </si>
  <si>
    <t>• Virat Desai (On numerical analysis of solids subjected to thermal loads in bipolar coordinate system) (Synopsis Submitted) 2. Ms Monika Shah (Waste water treatment of industrial effluent: Experimental and Numerical study)</t>
  </si>
  <si>
    <t>• Rating out of 10 in all courses above 9 and 9.8
10/9.8</t>
  </si>
  <si>
    <t>Head of the Department (BTech Civil Engineering, MTech Structural Engineering)</t>
  </si>
  <si>
    <t>Coursera certificate on FEM – Linear, Nonlinear Analysis and Post Processing, Online, May 23,  2024</t>
  </si>
  <si>
    <t>Coursera*</t>
  </si>
  <si>
    <t>Short term training program on “Structural steel design – Limit State Method at M S University,  Vadodara Organised by Department of Applied Mechanics and Structural Engineering 2025 (10th  February - 14th February, 2025) ,Online Training Program on Bolte</t>
  </si>
  <si>
    <t>•  DST SERB Young Scientist Research grant of Rs. 20, 82, 000, Govt of India [2016 – 2019]  Best Faculty of the University [2016 – 2017]
•  Best paper award at Second National Conference on ‘Innovating for Development and Sustainability’ to be held during October 5-6, 2017 at NUV. The paper titled “On geometric pattern in Golden Hexagon” [2017]
•  Dean’s Choice Faculty Award [2015 – 2016]
•  University Faculty Award for school connect initiative [2015 – 2016]
•  University Faculty Award for Research Initiative [2015 – 2016]</t>
  </si>
  <si>
    <t>• Lawrence Technological University, Michigan, USA Post Doctoral Fellow: (January 2010 - October 2010)</t>
  </si>
  <si>
    <t>21-Feb-26 01:33 PM</t>
  </si>
  <si>
    <t>16Y 3M</t>
  </si>
  <si>
    <t>Navrachana University</t>
  </si>
  <si>
    <t>Vadodara</t>
  </si>
  <si>
    <t>The Dow Chemical Pvt Ltd</t>
  </si>
  <si>
    <t>Post Doctoral Intern</t>
  </si>
  <si>
    <t>The Lawrence Tech University, Michigan</t>
  </si>
  <si>
    <t>Post Doctoral Fellow</t>
  </si>
  <si>
    <t>Detroit, Southfield, Michigan, USA</t>
  </si>
  <si>
    <t>Oct 2010</t>
  </si>
  <si>
    <t>IISc Banaglore</t>
  </si>
  <si>
    <t>21-Feb-26 01:34 PM</t>
  </si>
  <si>
    <t>Thunuguntla Chaitanya Srikrishna</t>
  </si>
  <si>
    <t>chaitkrrish@gmail.com</t>
  </si>
  <si>
    <t>T V S R Anjaneyulu</t>
  </si>
  <si>
    <t>HNO-1-10-28/251/47and46, Road No-1, Nagarjuna Nagar Colony, Kushaiguda, Hyderabad, Telangana State</t>
  </si>
  <si>
    <t>Revathi High School, Shankerpally</t>
  </si>
  <si>
    <t>SSC, Andhra Pradesh</t>
  </si>
  <si>
    <t>Maths, Science, Social,Hindi,Telugu</t>
  </si>
  <si>
    <t>Sri Chaitanya Junior College, Hydernagar, Hyderabad</t>
  </si>
  <si>
    <t>IPE, Andhra Pradesh</t>
  </si>
  <si>
    <t>Maths,Physics,chemistry</t>
  </si>
  <si>
    <t>Jawaharlal Nehru Technological University Hyderabad, Telangana State</t>
  </si>
  <si>
    <t>National Institute of Technology Warangal, Telangana State</t>
  </si>
  <si>
    <t>AutoCAD,STAAD Pro,Revit,GEO5</t>
  </si>
  <si>
    <t>["","https:\/\/www.sciencedirect.com\/science\/article\/pii\/S2452321625002835","https:\/\/www.nature.com\/articles\/s41598-025-90752-3","https:\/\/www.tandfonline.com\/doi\/full\/10.1080\/19392699.2025.2601637","https:\/\/www.sciencedirect.com\/science\/article\/pii\/S2452321625002835","https:\/\/www.springerprofessional.de\/en\/an-appraisal-on-the-performance-of-cinder-aggregate-in-slag-ceme\/51281678","https:\/\/link.springer.com\/article\/10.1007\/s40515-021-00185-4","https:\/\/www.sciencedirect.com\/science\/article\/abs\/pii\/S2214785320370231","https:\/\/www.sciencedirect.com\/science\/article\/pii\/S0950061818325984","https:\/\/ascelibrary.org\/doi\/full\/10.1061\/%28ASCE%29MT.1943-5533.0002296"]</t>
  </si>
  <si>
    <t>CTSC – 10, ASA – 9.8
CTSC – 9.8, RRS – 10
EM – 9.7, PSCE – 9.9
• DSS -1: 10, Engineering Mechanics - 10
• Concrete Technology - 10, Repair and rehabilitation of structures - 9.8
BMCP - 10, EM - 10</t>
  </si>
  <si>
    <t>NAAC Criteria 5 Incharge</t>
  </si>
  <si>
    <t>• Best Paper Award in "NMTE2A" International Conference held at BITS Pilani, Hyderabad Campus.
• Best Paper Award in "SCMCE" International Conference held at Sreenidhi Institute of Science and Technology, Hyderabad</t>
  </si>
  <si>
    <t>21-Feb-26 03:02 PM</t>
  </si>
  <si>
    <t>7Y 11M</t>
  </si>
  <si>
    <t>Chaitanya Bharathi Institute of Technology Hyderabad</t>
  </si>
  <si>
    <t>Sreenidhi Institute of Science and Technology Hyderabad</t>
  </si>
  <si>
    <t>Vignan's University</t>
  </si>
  <si>
    <t>Shweta Singh</t>
  </si>
  <si>
    <t>shwetasingh0689@gmail.com</t>
  </si>
  <si>
    <t>25-Jun-1989</t>
  </si>
  <si>
    <t>Mr. Mohit Rajput</t>
  </si>
  <si>
    <t>C-402, Zia Building, Kalpataru Splendour Wakad, Pune</t>
  </si>
  <si>
    <t>Uttar Pradesh State Board</t>
  </si>
  <si>
    <t>Commerce Maths</t>
  </si>
  <si>
    <t>C.C.S. University, Meerut</t>
  </si>
  <si>
    <t>College of Professional Education, Meerut</t>
  </si>
  <si>
    <t>Commercs</t>
  </si>
  <si>
    <t>NIMR, Pune</t>
  </si>
  <si>
    <t>Human Resouces</t>
  </si>
  <si>
    <t>Organisational Management</t>
  </si>
  <si>
    <t>• Book PublishedConflict &amp; Negotiation ManagementISBN- 978-93-6226-432-9</t>
  </si>
  <si>
    <t>Strategic Management, Retail Marketing</t>
  </si>
  <si>
    <t>• Over the past six months, I have consistently received an average course feedback rating of 9 out of 10, reflecting strong student satisfaction and effective classroom engagement. During this period, I taught courses in Organizational Behavior (OB) and Basics of Management (BOM), where I focused on creating an interactive and conceptually clear learning environment. I emphasized practical application of theories through case discussions, real-world examples, and participative learning methods, which contributed to positive student learning outcomes. The high feedback scores demonstrate my commitment to academic excellence, student-centric pedagogy, and continuous improvement in teaching effectiveness.</t>
  </si>
  <si>
    <t>Academic coordinator for MBA Second Year</t>
  </si>
  <si>
    <t>21-Feb-26 03:15 PM</t>
  </si>
  <si>
    <t xml:space="preserve">Arihant Institute of Business Management </t>
  </si>
  <si>
    <t>Sunil Raiyani</t>
  </si>
  <si>
    <t>sunil.raiyani@nirmauni.ac.in</t>
  </si>
  <si>
    <t>07-Jan-1986</t>
  </si>
  <si>
    <t>Gujarati,Hindi,English</t>
  </si>
  <si>
    <t>Dineshbhai</t>
  </si>
  <si>
    <t>B301, Suyash Crystal, Opp Pramukh Abode, Sargasan, Gandhinagar, Gujarat - 382421</t>
  </si>
  <si>
    <t>Madhav Gurukul</t>
  </si>
  <si>
    <t>Saraswati Vidhya Mandir</t>
  </si>
  <si>
    <t>Gujarat Secondary and Higher Secondary Education Board, Gandhinagar</t>
  </si>
  <si>
    <t>Sardar Patel University</t>
  </si>
  <si>
    <t>Birla Vishvakarma Mahavidyalaya, Vallabh Vidhyanagar, Gujarat</t>
  </si>
  <si>
    <t>Torsional Behaviour of Reinforced Concrete Beam Strengthened with Stainless Steel Wire Mesh</t>
  </si>
  <si>
    <t>Nirma University</t>
  </si>
  <si>
    <t>• Successfully completed a 12 weeks (between July – Oct 2018) course on “Design of Reinforced Concrete Structures</t>
  </si>
  <si>
    <t>• Successfully completed a 12 weeks (between July – Oct 2018) course on “Design of Reinforced Concrete Structures” with Gold Medal (93%) offered by IIT Kharagpur in collaboration with NPTEL (funded by the Ministry of HRD, Govt. of India).
• All India 27th rank with 99.69% (percentile) in GATE 2008 examination.</t>
  </si>
  <si>
    <t>ABAQUS,STAAD Pro,ETABS,AutoCAD,MS Office,Python,MATLAB</t>
  </si>
  <si>
    <t>["https:\/\/doi.org\/10.1177\/13694332251383307","https:\/\/doi.org\/10.3221\/IGF-ESIS.72.04","https:\/\/doi.org\/10.1016\/j.istruc.2024.107668","https:\/\/doi.org\/10.3221\/IGF-ESIS.69.06","https:\/\/doi.org\/10.1680\/jstbu.20.00126","https:\/\/doi.org\/10.1007\/978-981-16-8496-8_25","https:\/\/doi.org\/10.1504\/IJSTRUCTE.2020.108525","https:\/\/doi.org\/10.1201\/9780203713143","https:\/\/doi.org\/10.12989\/sem.2018.67.4.391",""]</t>
  </si>
  <si>
    <t>• ·       Research project on "Torsional Behaviour of Reinforced Concrete Elements Strengthened with Stainless Steel Wire Mesh" funded by the Science and Engineering Research Board (SERB) for funding under the Teacher Associateship for Research Excellence (TARE) scheme. [Completed]
• Project duration: 3 years, Amount: Rs. 18,30,000/-
• ·       Minor research project on "Torsional Strengthening of Precast Connections Using Stainless Steel Wire Mesh" funded by Nirma University [Completed]
• Project duration: 1 year (from 01/04/2019 to 31/03/2020 (Extended up to 30/06/2020 due to pandemic), Amount: Rs. 1,00,000/-
• ·       Minor research project on "Effect of Elevated Temperatures on the Shear Friction Behaviour of Concrete" funded by Nirma University
• Project duration: 1 year (from 01/04/2025 to 31/03/2026)
• Amount: Rs. 1,00,000/-
• ·       Idea Lab Project on "Digital Interface for measuring the deflection of cantilever beam" funded by Nirma University [Completed]
• Project duration: 1 year (from 01/04/2016 to 31/03/2017), Amount: Rs. 12,000/-
• ·       Various consultancy related to mix design, material testing, and the design of the Church Building at Nuzvid of EPIL &amp; CPWD were carried out from 12-08-20214 to 15-02-2025, amounting to Rs. 1,76,213/-</t>
  </si>
  <si>
    <t xml:space="preserve">Reinforced Concrete Structures,Mechanics of Solids,Structural Analysis,Advanced Structural Mechanics,Prestressed Concrete,o	Experimental Techniques in Structural Engineering </t>
  </si>
  <si>
    <t>• Average course feedback for last 10 year is more than 4.5 out of 5.</t>
  </si>
  <si>
    <t>Exam Coordinator, Time Table Coordinator, UG Orientation Coordinator, PG Admission Coordinator etc.</t>
  </si>
  <si>
    <t>Faculty Induction Training Programme</t>
  </si>
  <si>
    <t>NPTEL Course on "Design of Reinforced Concrete Structures" with a score 93%</t>
  </si>
  <si>
    <t>Short Term Training Programme on "Current Practices in Design and Detailing of Steel Structures"</t>
  </si>
  <si>
    <t>• Recognised by the Institute for the research project and publications</t>
  </si>
  <si>
    <t>• Collobrative lecture conducted by Dr Dimitrios Kalliontzis of University of Houston, USA on 'Experimental and Analytical Investigation of Shear Behaviour of UHPC'.</t>
  </si>
  <si>
    <t>21-Feb-26 03:24 PM</t>
  </si>
  <si>
    <t>15Y 7M</t>
  </si>
  <si>
    <t>10Y 9M</t>
  </si>
  <si>
    <t>IIIT Nuzvid</t>
  </si>
  <si>
    <t>Nuzvid, Andhra Pradesh</t>
  </si>
  <si>
    <t>4Y 10M</t>
  </si>
  <si>
    <t>Santosh Prakash Deodhar</t>
  </si>
  <si>
    <t>deodharsp@gmail.com</t>
  </si>
  <si>
    <t>06-Feb-1968</t>
  </si>
  <si>
    <t>Marahi,English</t>
  </si>
  <si>
    <t>Prakash Rajaram Deodhar</t>
  </si>
  <si>
    <t>ARCHANA, 105 B AMBIKA NAGAR M G ROAD
OPP AXIS BANK DOMBIVALI WEST BRANCH</t>
  </si>
  <si>
    <t>R B Shirke Highschool, Ratnagiri</t>
  </si>
  <si>
    <t>Marathi, English, maths</t>
  </si>
  <si>
    <t>Gogate Jogalekar and junior college Ratnagiri</t>
  </si>
  <si>
    <t>Physics, chemistry</t>
  </si>
  <si>
    <t xml:space="preserve">BITS Pilani </t>
  </si>
  <si>
    <t>BITS PIlani</t>
  </si>
  <si>
    <t xml:space="preserve">Consultancy </t>
  </si>
  <si>
    <t>• Fellow and Chartered Engineer of IEI, India, F- 1293261
• Life member of INTACH, New Delhi</t>
  </si>
  <si>
    <t>• Please refer to my profile attached or sent through email.</t>
  </si>
  <si>
    <t>MSP ,MSOffice</t>
  </si>
  <si>
    <t>• This depends upon the various traings conducted at corporate leevls so may not be directly applicable. However, for latest training conducted for Prestige 89% is the feedback.</t>
  </si>
  <si>
    <t xml:space="preserve">Head of planning </t>
  </si>
  <si>
    <t>21-Feb-26 04:02 PM</t>
  </si>
  <si>
    <t>38Y 0M</t>
  </si>
  <si>
    <t>Pro Engineers</t>
  </si>
  <si>
    <t xml:space="preserve">Proprietor </t>
  </si>
  <si>
    <t>DOMBIVALI WEST</t>
  </si>
  <si>
    <t>SPJIMR</t>
  </si>
  <si>
    <t xml:space="preserve">Adjunct faculty </t>
  </si>
  <si>
    <t>NMIMS</t>
  </si>
  <si>
    <t xml:space="preserve">Visiting faculty </t>
  </si>
  <si>
    <t>4Y 1M</t>
  </si>
  <si>
    <t>HIRCO</t>
  </si>
  <si>
    <t>AVP Technology</t>
  </si>
  <si>
    <t>Finolex Pipes Ltd</t>
  </si>
  <si>
    <t>Civil Engineer</t>
  </si>
  <si>
    <t>Oct 1990</t>
  </si>
  <si>
    <t>Sep 1992</t>
  </si>
  <si>
    <t>21-Feb-26 04:04 PM</t>
  </si>
  <si>
    <t>Shubhra Aanand</t>
  </si>
  <si>
    <t>shubhra27111@gmail.com</t>
  </si>
  <si>
    <t>11-May-1974</t>
  </si>
  <si>
    <t>Aditya Kumar Sharma</t>
  </si>
  <si>
    <t>A-402, Kumar Pinakin, Baner, Pune, MH 411045</t>
  </si>
  <si>
    <t>Dr. Darshan Mahajan</t>
  </si>
  <si>
    <t>Academics</t>
  </si>
  <si>
    <t>J R Dani Girls Higher Secondary School</t>
  </si>
  <si>
    <t>MP Board Raipur MP</t>
  </si>
  <si>
    <t>Physics,Chemistry  ,maths</t>
  </si>
  <si>
    <t>Pt. Ravishankar Shukla University Raipur, MP</t>
  </si>
  <si>
    <t>Govt. Kamla Devi Mahila Mahavidhyalay Rajnandgaon</t>
  </si>
  <si>
    <t>BSc Maths</t>
  </si>
  <si>
    <t>Finance,Marketing</t>
  </si>
  <si>
    <t>MBA Finance</t>
  </si>
  <si>
    <t>FPSB India</t>
  </si>
  <si>
    <t>Financial Planning</t>
  </si>
  <si>
    <t>Bhavnagar State University</t>
  </si>
  <si>
    <t>• I am a Certified Financial Planner from Financial Planning Standard Board (FPSB) India</t>
  </si>
  <si>
    <t>• Top 100 Women in Finance: Recognized by AIWMI (2020).
• Best Dissertation Award: Nirma University, Ahmedabad (2010).
• Completed Summer school in finance from IIM C to name a few.</t>
  </si>
  <si>
    <t>MS office,MS excel,SAS Studio</t>
  </si>
  <si>
    <t>["https:\/\/scholar.google.com\/citations?user=-WvAMW4AAAAJ&amp;hl=en"]</t>
  </si>
  <si>
    <t>• Minor project from Symbiosis Internation University of ₹1.5 Lacs</t>
  </si>
  <si>
    <t>• 5 PhD students PhD Awarded</t>
  </si>
  <si>
    <t>Financial Econometrics, Financial Statement Analysis,SAPM,Project Finance,Financial management,cost accounting</t>
  </si>
  <si>
    <t>• 5 to 4.8 out of 5</t>
  </si>
  <si>
    <t>HOD finance</t>
  </si>
  <si>
    <t>• Top 100 Women in Finance:
• Recognized by AIWMI (2020).
• Best Dissertation Award:
• Nirma University, Ahmedabad (2010).
• Gold Medal (Mathematics):
• Pt. Ravishankar Shukla University (1993, 1994, 1995).
• Best Live Session Award:
• IBS Hyderabad (2009).
• Best NCC Cadet and Best Tracker,
• 8 MP Girls Battalion (1994).</t>
  </si>
  <si>
    <t>21-Feb-26 04:07 PM</t>
  </si>
  <si>
    <t>26Y 10M</t>
  </si>
  <si>
    <t>Professor &amp; HOD Finance</t>
  </si>
  <si>
    <t>Finmore Investment Advisor Pvt Ltd</t>
  </si>
  <si>
    <t>Managing Director</t>
  </si>
  <si>
    <t>Symbiosis Institute of Business Management</t>
  </si>
  <si>
    <t xml:space="preserve">Indira School of Business Studies </t>
  </si>
  <si>
    <t xml:space="preserve">Sri Balaji Society </t>
  </si>
  <si>
    <t>Nov 2012</t>
  </si>
  <si>
    <t>Oct 2013</t>
  </si>
  <si>
    <t>Pranati Dash</t>
  </si>
  <si>
    <t>pranati.dash11@gmail.com</t>
  </si>
  <si>
    <t>01-Feb-1980</t>
  </si>
  <si>
    <t>Hindi,English,Odia</t>
  </si>
  <si>
    <t>Manas Ranjan Mohanty</t>
  </si>
  <si>
    <t>FLAT NO. 304 TOWER 7
SKYI SONGBIRDS SOCIETY</t>
  </si>
  <si>
    <t>Govt. Girls High School</t>
  </si>
  <si>
    <t>BSE, Odisha</t>
  </si>
  <si>
    <t>Maths,Science,English ,History &amp; Civics,Geography &amp; Economics</t>
  </si>
  <si>
    <t>SCS College</t>
  </si>
  <si>
    <t>CHSE, Odisha</t>
  </si>
  <si>
    <t>Physics,Chemistry,Biology,Mathematics</t>
  </si>
  <si>
    <t>Utkal University, Bhubaneswar, Odisha</t>
  </si>
  <si>
    <t>Chemistry,Physics,Maths</t>
  </si>
  <si>
    <t>Utkal University</t>
  </si>
  <si>
    <t>Department of Business Administration, Utkal University, Bhubaneswar, Odisha</t>
  </si>
  <si>
    <t xml:space="preserve">Marketing Management ,HR Management </t>
  </si>
  <si>
    <t xml:space="preserve">M.B.A. </t>
  </si>
  <si>
    <t>Analytical Chemistry</t>
  </si>
  <si>
    <t>Department of Chemistry, Utkal University, Bhubaneswar, Odisha</t>
  </si>
  <si>
    <t xml:space="preserve">Marketing Management </t>
  </si>
  <si>
    <t>• Certification in “Digital Marketing &amp; Analytics” from Indian School of Business (ISB), Hyderabad.</t>
  </si>
  <si>
    <t>• ·       Faculty Development Programme on the Theme: “Empowering Educators for the Digital Future” rganised by IIMBx, Indian Institute of Management Bangalore
• ·       Faculty Development Programme “Application of Research Methodology Techniques and Data Analysis in Management and Social Science Research” from 2nd-6th October, 2024 organized by Institute for Policy Research in Economics Management and Social development (IPREMS).
• ·       AICTE Training and Learning (ATAL) Academy-sponsored course under PM Gati Shakti Yojana, on "Reverse Logistics and Supply Chain Management in the Smart and Digital Circular Economy" from 20th February 2023 to 3rd March 2023 at O.P. Jindal Global University
• ·       Faculty Development Program conducted by AICTE Training &amp; Learning Academy (ATAL) on "Circular economy for responsible production and consumption" from 12th to 23rd September 2022 at O.P. Jindal Global University.
• ·       Certification in “Digital Marketing &amp; Analytics” from Indian School of Business (ISB), Hyderabad, in 2022.
• etc..</t>
  </si>
  <si>
    <t>• 4 out of 5 - last semester</t>
  </si>
  <si>
    <t xml:space="preserve">Syllabus Committee, Academic Program Management </t>
  </si>
  <si>
    <t>Empowering Educators for the Digital Future by IIMBx</t>
  </si>
  <si>
    <t>Google Ads for beginners (Coursera)</t>
  </si>
  <si>
    <t>21-Feb-26 04:11 PM</t>
  </si>
  <si>
    <t>14Y 10M</t>
  </si>
  <si>
    <t>Sri Balaji University, Pune (Balaji Institute of Modern Management)</t>
  </si>
  <si>
    <t>O.P. Jindal Global University</t>
  </si>
  <si>
    <t>Senior Manager-Academics</t>
  </si>
  <si>
    <t>Sonipat</t>
  </si>
  <si>
    <t>Noble Resources &amp; Trading India Pvt. Ltd.</t>
  </si>
  <si>
    <t>Commercial Officer</t>
  </si>
  <si>
    <t>Jun 2004</t>
  </si>
  <si>
    <t>8Y 9M</t>
  </si>
  <si>
    <t>Sonali Sachin Kotekar</t>
  </si>
  <si>
    <t>sonali.kotekar10@gmail.com</t>
  </si>
  <si>
    <t>10-Oct-1991</t>
  </si>
  <si>
    <t>Hindi English Marathi</t>
  </si>
  <si>
    <t>Sachin Kotekar</t>
  </si>
  <si>
    <t>Flat no.601,N wing, wonder city, Karaj
Near Karaj dairy</t>
  </si>
  <si>
    <t>Princess Padmaraje girls school,Kolhapur</t>
  </si>
  <si>
    <t>Kolhapur state board</t>
  </si>
  <si>
    <t xml:space="preserve">English ,Maths science </t>
  </si>
  <si>
    <t>S.M.Lohia Jr college,Kolhapur</t>
  </si>
  <si>
    <t>Physics,chemistry</t>
  </si>
  <si>
    <t>Dr. D. Y. Patil college of Architecture, Kolhapur</t>
  </si>
  <si>
    <t>Design,urban planning</t>
  </si>
  <si>
    <t>Dr. D. Y. Patil Deemed University,Pune</t>
  </si>
  <si>
    <t>Dr. D. Y. Patil School of Architecture, Ambi ,Pune</t>
  </si>
  <si>
    <t>Environmental design</t>
  </si>
  <si>
    <t>M.Arch in Environmental Design</t>
  </si>
  <si>
    <t>ENVIRONMENTAL DESIGN IN ARCHITECTURE</t>
  </si>
  <si>
    <t>Auto cad,MS Office,Sketch up,In Design,Canva,eco tech</t>
  </si>
  <si>
    <t>Architectural design,Architectural graphics</t>
  </si>
  <si>
    <t>• My overall feedback on my current teaching is that it has been satisfactory and balanced. I strive to explain concepts in a clear and structured manner so that students can easily understand the subject. I encourage interaction during sessions and try to make classes engaging by including examples, discussions, and practical applications. While I believe the teaching approach is effective, I also recognize that there is always scope for improvement.</t>
  </si>
  <si>
    <t>NAAC criteria 5, Admission and Promotion</t>
  </si>
  <si>
    <t>21-Feb-26 04:22 PM</t>
  </si>
  <si>
    <t>MITADT School of Architecture, Loni Kalbhor, Pune</t>
  </si>
  <si>
    <t>Rashmi Mahajan</t>
  </si>
  <si>
    <t>rashmidmahajan@gmail.com</t>
  </si>
  <si>
    <t>02-Apr-1979</t>
  </si>
  <si>
    <t>Darshan Mahajan</t>
  </si>
  <si>
    <t>D 504, Yashwin Society, Behind Teerth Tower, Vibgyor Lane, Sus, Pune 411021</t>
  </si>
  <si>
    <t>Dr Darshan Mahajan</t>
  </si>
  <si>
    <t>Dean Studnets Affairs</t>
  </si>
  <si>
    <t>Kendriya Vidyalaya, Shahi Baugh, Ahemedabad</t>
  </si>
  <si>
    <t>CBSE, Ahemedabad</t>
  </si>
  <si>
    <t>Matchs,Science,English,Hindi,SST</t>
  </si>
  <si>
    <t>Abasaheb Garware, Pune</t>
  </si>
  <si>
    <t xml:space="preserve">Maharashtra State Board </t>
  </si>
  <si>
    <t>Biology,Chemestry,Physics,English</t>
  </si>
  <si>
    <t>Sir Parshurambhau Collage, Pune (SP College)</t>
  </si>
  <si>
    <t>Zoology,Botany,English</t>
  </si>
  <si>
    <t>BSc (Zoology)</t>
  </si>
  <si>
    <t>Zoology</t>
  </si>
  <si>
    <t>IndSearch</t>
  </si>
  <si>
    <t>Computer Management</t>
  </si>
  <si>
    <t>MBS</t>
  </si>
  <si>
    <t>ISTD</t>
  </si>
  <si>
    <t>Pune Chapter</t>
  </si>
  <si>
    <t>Training &amp; Development</t>
  </si>
  <si>
    <t>Dr D Y Patil Vidyapeeth, Pune</t>
  </si>
  <si>
    <t>• Academic Leadership &amp; Administrative Role
• I serve as Deputy Director of BIIB, and play a central role in academic leadership, institutional planning, and program development.
• I also head the Department of International Business, shaping the curriculum and academic vision for one of BIIB’s key program.
• Teaching &amp; Mentorship
• I have over 20+ years of teaching experience at undergraduate and postgraduate levels, providing mentorship to students and guiding learning outcomes.
• I have mentored doctoral research and am listed as a PhD research guide under SBUP’s doctoral program, contributing to the university’s research ecosystem. Currently 1 research scholar has submitted the thesis an 5 are persuing their PhD under me.
• Scholarly Contributions
• Published multiple research chapters in reputable international books and journals on contemporary topics such as OTT media trends, influencer marketing, traffic mamagement and e-waste management.
• Contributed to national and international research conferences, including co-authoring conference papers on consumer satisfaction and other marketing themes.
• Co-authored peer-reviewed academic works, strengthening BIIB’s research visibility.
• Intellectual Property &amp; Research Impact
• Holds 3 patents and a copyright, that enhances the engagement with innovative academic and applied research outputs.
• Academic Qualifications &amp; Professional Development
• I am a triple postgraduate with degrees in Computer Management, Marketing (MBA and MBS), a PhD in Marketing Management, and a Diploma in Training &amp; Development from the Indian Society for Training and Development (ISTD).
• Research in Knowledge Management
• Participated as an author in recent research published in the Balajian Journal of Management Research, exploring how effective knowledge management can enhance proposal win rates and resource utilization—highlighting her engagement with cutting-edge topics relevant to business and organizational strategy.
• Guidance &amp; Scholarly Influence
• As a faculty member and deputy director, she has guided hundreds of master’s-level projects and continues to contribute to academic growth and research mentorship at BIIB.</t>
  </si>
  <si>
    <t>["https:\/\/www.abacademies.org\/articles\/demystifying-the-importance-of-attributes-of-smartphone-among-gen-z-applying-kano-model-and-conjoint-analysis.pdf","https:\/\/www.scopus.com\/pages\/publications\/105029755640?origin=resultslist","https:\/\/www.scopus.com\/pages\/publications\/85140805690?origin=resultslist","https:\/\/www.scopus.com\/pages\/publications\/85190850046?origin=resultslist","https:\/\/www.scopus.com\/pages\/publications\/105006528339?origin=resultslist","https:\/\/www.scopus.com\/pages\/publications\/86000216644?origin=resultslist","https:\/\/www.scopus.com\/pages\/publications\/105005124025?origin=resultslist","https:\/\/www.scopus.com\/pages\/publications\/85196252680?origin=resultslist","https:\/\/www.scopus.com\/pages\/publications\/85202713026?origin=resultslist","https:\/\/www.scopus.com\/pages\/publications\/85193675797?origin=resultslist"]</t>
  </si>
  <si>
    <t>• 1( submitted): Impact of Chess Training on the Self Confidence and Critical Thinking Abiligty of Adolecent (Teenagers)
• 5 (in progress):
• Intergenerational Learning, Early Financial Socialisation, and Cultural Value Orientations as Determinants of Investment Behaviour: A Comparative Study of Gen Y and Gen Z - RAC cleared and Stage 1 ppt done
• Agritourism in India - RAC cleared
• Analysis of Proposal Qualification Process and its Effectiveness in an IT Industry in India
• Online shopping Cart Abandonment</t>
  </si>
  <si>
    <t>Marketing of Services,Marketing Management,Consumer Behaviour,Barnd Managment</t>
  </si>
  <si>
    <t>• 9 out of 10</t>
  </si>
  <si>
    <t>HOD - International Business, Dy Director- BIIB</t>
  </si>
  <si>
    <t>21-Feb-26 04:31 PM</t>
  </si>
  <si>
    <t>Professor, HOD - International Business &amp; Dy Director - BIIB</t>
  </si>
  <si>
    <t>Manisha  Sagar  Surve</t>
  </si>
  <si>
    <t>manisha.s.surve1484@gmail.com</t>
  </si>
  <si>
    <t>14-Jul-1984</t>
  </si>
  <si>
    <t>Sagar</t>
  </si>
  <si>
    <t>B-604, Silver Mist Opposite SNBP School, Rahatani, Pune 411018</t>
  </si>
  <si>
    <t>Kendriya Vidhyalaya Ganesh Khind, Pune-411007</t>
  </si>
  <si>
    <t>Government Polytechnic Pune</t>
  </si>
  <si>
    <t>Bachelor's in engineering (Civil)</t>
  </si>
  <si>
    <t>S.V.P.M.s' College of Engineering Malegaon</t>
  </si>
  <si>
    <t>Rajarshi Shahu College of Engineering Tathawade, Pune</t>
  </si>
  <si>
    <t>Retrofitting of High Aspect Ratio Rectangular RCC Columns with Textile Reinforced Mortar (TRM)</t>
  </si>
  <si>
    <t>• Some important certificate are as follows
• Learning BIM through a certification course.
• ATAL FDP on Recent Development in Construction technology Addressing Infrastructure and Coastal Engineering.
• NPTEL course for Reinforce</t>
  </si>
  <si>
    <t>• ‘International Best Researcher Award-2023’ by ISSN International Science &amp; Technology Awards and Congress (IISTAC-2022).
• Best paper award in 2023 International Conference on Advanced Technologies in Chemical, Construction and Mechanical Sciences (ICATCHCOME 2023).
•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
• Worked as Panel member for setting SPPU syllabus for Research Methodology and IPR.
• Reviewer at Materials Science Forum (2022 Fourth International Conference on Materials Science and Manufacturing Technology).
• Reviewer at Fifth International Conference on Materials Science and Manufacturing Technology (ICMSMT-2023).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</si>
  <si>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Autocad, Etabs, Staad Pro, SAFE,BIM</t>
  </si>
  <si>
    <t>["https:\/\/www.nature.com\/articles\/s41598-025-25513-3","https:\/\/link.springer.com\/chapter\/10.1007\/978-3-031-85052-3_8?utm_source=researchgate.net&amp;utm_medium=article","https:\/\/onlinelibrary.wiley.com\/doi\/10.1155\/2024\/2370560?utm_medium=article&amp;utm_source=researchgate.net","https:\/\/www.mdpi.com\/2075-5309\/14\/7\/2050?utm_source=researchgate.net&amp;utm_medium=article","https:\/\/www.e3s-conferences.org\/articles\/e3sconf\/abs\/2025\/21\/e3sconf_icgest2025_03010\/e3sconf_icgest2025_03010.html","https:\/\/www.e3s-conferences.org\/articles\/e3sconf\/abs\/2023\/42\/e3sconf_icstce2023_04012\/e3sconf_icstce2023_04012.html","https:\/\/www.e3s-conferences.org\/articles\/e3sconf\/abs\/2023\/42\/e3sconf_icstce2023_04011\/e3sconf_icstce2023_04011.html","https:\/\/www.taylorfrancis.com\/chapters\/edit\/10.1201\/9781003316671-4\/structural-engineering-trends-applications-advances-deepa-joshi-manisha-shewale?utm_source=researchgate.net&amp;utm_medium=article","https:\/\/pubs.aip.org\/aip\/acp\/article-abstract\/2764\/1\/050003\/2910966\/Functional-performance-of-textile-reinforced?redirectedFrom=fulltext","https:\/\/linkinghub.elsevier.com\/retrieve\/pii\/S2214785322038391"]</t>
  </si>
  <si>
    <t>Design of RC Structures, Design of Steel Structures, Design of Prestressed Concrete Design, Structural Analysis,Concrete Technology</t>
  </si>
  <si>
    <t>• 89%</t>
  </si>
  <si>
    <t>Led as Technical &amp; Publication Chair of International Conference on Sustainable Technologies in Civil and Environmental Engineering 2023 &amp; 2024 (IC-STCE 2023 and ICSTCE 2024) and led as NBA coordinator for Civil department (3 visits)</t>
  </si>
  <si>
    <t>DESIGN OF PT FLAT SLABS &amp; INTRODUCTION TO VIBRATION AND EARTHQUAKE ANALYSIS</t>
  </si>
  <si>
    <t>NPTEL DESIGN OF REINFORCED CONCRETE</t>
  </si>
  <si>
    <t>FOUNDATION PROGRAM IN ICT FOR EDUCATION( FDP 101X)</t>
  </si>
  <si>
    <t>NPTEL CONCRETE TECHNOLOGY</t>
  </si>
  <si>
    <t>• ‘International Best Researcher Award-2023’ by ISSN International Science &amp; Technology Awards and Congress (IISTAC-2022).
• Best paper award in 2023 International Conference on Advanced Technologies in Chemical, Construction and Mechanical Sciences (ICATCHCOME 2023).
• Award of ‘Best Flowable Concrete’ in International Highest Early Strength Self-Consolidating Concrete Cube Competition (I-HESSCCC) 2018, Held at Universiti Teknologi Mara (UITM), Shah Alam, Selangor, Malaysia.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</si>
  <si>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t>
  </si>
  <si>
    <t>16Y 1M</t>
  </si>
  <si>
    <t>Dr. D. Y. Patil Institute of Technology, Pimpri, Pune</t>
  </si>
  <si>
    <t>KASHEC ENGINEERS PVT. LTD.‘ Pune</t>
  </si>
  <si>
    <t>Technical Checker/ Design Engineer</t>
  </si>
  <si>
    <t>Jun 2006</t>
  </si>
  <si>
    <t>Strudcom Consultant</t>
  </si>
  <si>
    <t>Engineer</t>
  </si>
  <si>
    <t>Jan 2006</t>
  </si>
  <si>
    <t>Gaurav Prabodha Petkar</t>
  </si>
  <si>
    <t>gauravpetkar@gmail.com</t>
  </si>
  <si>
    <t>22-Jun-1981</t>
  </si>
  <si>
    <t>Prabodha</t>
  </si>
  <si>
    <t>73/3 LIG Colony Sector No. 25 Sindhunagar Nigdi Pune 411044</t>
  </si>
  <si>
    <t>Neelesh Petkar</t>
  </si>
  <si>
    <t>Admin</t>
  </si>
  <si>
    <t>St. Ursula High School</t>
  </si>
  <si>
    <t>Ness Wadia College of Commere</t>
  </si>
  <si>
    <t>PES Modern Institute of Business Studies</t>
  </si>
  <si>
    <t>Master In Business Administration</t>
  </si>
  <si>
    <t>Tilak Maharashtra Vidypeeth</t>
  </si>
  <si>
    <t>• Best Paper Award: IFERP/IMERT International Conference (ISBN: 978-93-92105-44-9, 2022).
• Best Sales Manager: Star Achiever Award for Aviva Life Insurance Company Ltd</t>
  </si>
  <si>
    <t>["https:\/\/www.taylorfrancis.com\/chapters\/edit\/10.4324\/9781003616306-12\/impact-human-resource-practices-dissemination-green-hrm-dashrath-gaikwad-amitabh-patnaik-gaurav-petkar-arul-francis","https:\/\/www.researchgate.net\/publication\/374264321_A_STUDY_OF_THE_LEARNING_METHODOLOGY_PREFERRED_BY_STUDENTS_AT_GRADUATE_AND_POST_GRADUATE_LEVEL","https:\/\/www.scilit.com\/publications\/ee409d30c30346fce40bd26761de22d1","https:\/\/technoaretepublication.org\/accounting-and-finance\/article\/exploratory-study-variables-impacting.pdf","https:\/\/www.semanticscholar.org\/paper\/An-Exploratory-Study-on-Variables-Impacting-in-with-Sayed-Petkar\/42bd2dbdf9d3ed0e293d63dff17baa4ad2cac64c","https:\/\/www.researchgate.net\/publication\/374264321_A_STUDY_OF_THE_LEARNING_METHODOLOGY_PREFERRED_BY_STUDENTS_AT_GRADUATE_AND_POST_GRADUATE_LEVEL"]</t>
  </si>
  <si>
    <t>• 90%</t>
  </si>
  <si>
    <t xml:space="preserve">NBA Accreditation: Committee Member for Criterion 3, Controller of Examinations, Head, Academic Program Office, </t>
  </si>
  <si>
    <t>• Best Paper Award: IFERP/IMERT International Conference (ISBN: 978-93-92105-44-9, 2022).
• Best Sales Manager: Star Achiever Award for Aviva Life Insurance Company Ltd.</t>
  </si>
  <si>
    <t>21-Feb-26 04:33 PM</t>
  </si>
  <si>
    <t>The Institute for Future Education, Entrepreneurship, and Leadership (iFEEL)</t>
  </si>
  <si>
    <t>Karla</t>
  </si>
  <si>
    <t>B.	Pune Business School</t>
  </si>
  <si>
    <t xml:space="preserve">Assistant Professor and Controller of Examination </t>
  </si>
  <si>
    <t>Akurdi</t>
  </si>
  <si>
    <t xml:space="preserve">C.	Ramachandran International Institute of Management. </t>
  </si>
  <si>
    <t>Assistant Professor and Academic Coordinator</t>
  </si>
  <si>
    <t>D.	MIT – World Peace University.</t>
  </si>
  <si>
    <t xml:space="preserve"> Assistant Professor Head-APO </t>
  </si>
  <si>
    <t>Aviva Life Insurance</t>
  </si>
  <si>
    <t>Sales Manager</t>
  </si>
  <si>
    <t>Gaurav Sharma</t>
  </si>
  <si>
    <t>gaurav.sharmaphdcivil@gmail.com</t>
  </si>
  <si>
    <t>14-Sep-1989</t>
  </si>
  <si>
    <t>hindi</t>
  </si>
  <si>
    <t>ajit sharma</t>
  </si>
  <si>
    <t>404 STAFF QUATERS LINGAYAS VIDYAPEETH</t>
  </si>
  <si>
    <t>shcsd public school</t>
  </si>
  <si>
    <t>cbse jalandhar/punjab</t>
  </si>
  <si>
    <t>Matric</t>
  </si>
  <si>
    <t>non medical</t>
  </si>
  <si>
    <t>lovely professional university</t>
  </si>
  <si>
    <t>LPU JALANDHAR/PUNJAB</t>
  </si>
  <si>
    <t>Dr B R Ambedkar National Institute of Technology Jalandhar</t>
  </si>
  <si>
    <t>Dr B R Ambedkar National Institute of Technology  Jalandhar/PUNJAB</t>
  </si>
  <si>
    <t>STRUCTURES AND CONCSTRUCTION ENGINEERING</t>
  </si>
  <si>
    <t>STRUCTURES</t>
  </si>
  <si>
    <t>Thapar Institute of Engineering &amp; Technology</t>
  </si>
  <si>
    <t>• I have completed my Ph.D. in Civil Engineering and Postdoctoral Research at</t>
  </si>
  <si>
    <t>• I have completed my Ph.D. in Civil Engineering and subsequently pursued postdoctoral research at Incheon National University, focusing on advanced cement-based materials and structural health monitoring. I have published several papers in reputed SCI/SCIE journals and contributed a book chapter in my field. Currently serving as Assistant Professor and Head of the Civil Engineering Department, I actively contribute to research in sustainable construction materials and the application of artificial intelligence in civil engineering.</t>
  </si>
  <si>
    <t xml:space="preserve">AUTO CADD; STAAD PRO; IMAGE PROCESSING ; ACOUSTIC EMISSION </t>
  </si>
  <si>
    <t>["Sharma"," G."," Sharma"," S."," &amp; Sharma"," S. K. (2020). Monitoring structural behaviour of concrete beams reinforced with steel and GFRP bars using acoustic emission and digital image correlation techniques. Structure and Infrastructure Engineering"," 1-16. https:\/\/doi.org\/10.1080\/15732479.2020.1836661.","Sharma"," G."," Sharma"," S."," &amp; Sharma"," S. K. (2021). Non-Destructive Evaluation of Steel and GFRPReinforced Beams using AE and DIC Techniques. Structure engineering mechanics"," An International Journal"," Technopress. https:\/\/doi.org\/10.12989\/sem.2021.77.5.637.","Sharma"," G."," Sharma"," S."," &amp; Sharma"," S. K. (2021). Fracture Monitoring of Steel and GFRP reinforced concrete beams using Acoustic Emission and Digital Image Correlation Techniques. Structural Concrete. https:\/\/doi.org\/10.1002\/suco.202000650.4.","Sharma"," G."," Sharma"," S."," &amp; Sharma"," S. K. (2022). Moment-Curvature behavior of steel and GFRP reinforced beam using AE and DIC Techniques. Structure engineering mechanics","An International Journal"," Technopress https:\/\/doi.org\/10.12989\/sem.2022.84.2.253.","Noh"," G."," Sharma"," G."," Kim"," H."," Das"," K. K."," Jang"," J. G."," Park"," J. J."," &amp; Lee"," N. (2024). Physicochemical properties of CO2-cured belite-rich cement with electric arc furnace reduction slag as a partial replacement. Developments in the Built Environment. https:\/\/doi.org\/10.1016\/j.dibe.2024.100564.","Sharma"," G."," Seo. J"," &amp; Jang"," J.G (2025). Carbonation curing effect on belite-rich cement paste with sugar or salt additive as a set controller. Journal of Sustainable Cement-Based Materials"," Taylor and Francis. https:\/\/doi.org\/10.1080\/21650373.2025.2527905.","Sharma"," G."," Sachdeva"," P."," &amp; Yadav"," D. (2025). State-of-the-Art Technologies in Structural Health Monitoring: AE and DIC Applications to RC Beams. Structural Monitoring and Maintenance"," An International Journal"," Technopress DOI: https:\/\/doi.org\/10.12989\/smm.2025.12.3.231","Gautam"," R. A."," Sharma"," G."," &amp; Negi"," D. (2025). A Review On Factors Affecting The Adoption Of Lean Principles In Construction Waste Management. International Journal of Environmental Sciences"," 22-26.https:\/\/doi.org\/10.64252\/2k2vg368.","Nawaz"," S."," Rehman"," A."," &amp; Sharma"," G. (2025). Impact Of Indian Ocean Climate Indicates On MonsoonalRainfall In India. International Journal of Environmental Sciences"," 1836-1848.https:\/\/doi.org\/10.64252\/ndj6ws40.","Sharma"," G."," Sharma"," S."," &amp; Sharma"," S. K. (2022). Crack classification of steel-RC and GFRP-RC beams with varying reinforcement ratios using AE parameters. Acoustic Emission \u2013 New Perspectives and paradigms. Intech open. https:\/\/doi.org\/10.5772\/intechopen.101305."]</t>
  </si>
  <si>
    <t>rcc; steel structures I&amp;II</t>
  </si>
  <si>
    <t>• good</t>
  </si>
  <si>
    <t>Head, Departmental of Civil Engineering at Lingayas vidyapeeth</t>
  </si>
  <si>
    <t>• During my postdoctoral tenure at Incheon National University, South Korea (September 2023 – July 2024), I actively engaged in international research collaboration focused on advanced cement-based materials and carbonation curing technology. The collaboration primarily addressed the physicochemical and durability performance of CO₂-cured belite-rich cement incorporating industrial by-products such as electric arc furnace reduction slag. This joint research led to the publication titled “Physicochemical properties of CO₂-cured belite-rich cement with electric arc furnace reduction slag as a partial replacement” in Developments in the Built Environment. Furthermore, our work on carbonation curing mechanisms with set-controlling additives resulted in another publication, “Carbonation curing effect on belite-rich cement paste with sugar or salt additive as a set controller”, published in Journal of Sustainable Cement-Based Materials (Taylor &amp; Francis). In addition to these published works, three more collaborative research papers are currently in the pipeline for submission to reputed SCI/SCIE journals. This international collaboration significantly strengthened research networking, enhanced expertise in CO₂ sequestration-based curing techniques, and contributed to the development of sustainable, low-carbon cementitious systems for future construction applications.</t>
  </si>
  <si>
    <t>21-Feb-26 04:44 PM</t>
  </si>
  <si>
    <t>Lingayas vidyapeeth</t>
  </si>
  <si>
    <t>assistant professor</t>
  </si>
  <si>
    <t>FARIDABAD</t>
  </si>
  <si>
    <t>amity university</t>
  </si>
  <si>
    <t>greater noida</t>
  </si>
  <si>
    <t>lpu</t>
  </si>
  <si>
    <t>jalandhar</t>
  </si>
  <si>
    <t>Manjunath Shriniwas Vhatkar</t>
  </si>
  <si>
    <t>manjunath.vhatkar@gmail.com</t>
  </si>
  <si>
    <t>19-Dec-1993</t>
  </si>
  <si>
    <t xml:space="preserve">English, Hindi,Marathi </t>
  </si>
  <si>
    <t>Shriniwas Vhatkar</t>
  </si>
  <si>
    <t>1E 1139 Janapriya Unnati near Dmart Warehouse, Isnapur, Hyderabad, Telangana 502307</t>
  </si>
  <si>
    <t xml:space="preserve">Irwin Christian High School, Kolhapur </t>
  </si>
  <si>
    <t>Maharashtra Board</t>
  </si>
  <si>
    <t>New College, Kolhapur</t>
  </si>
  <si>
    <t>Sanjay Ghodawat Institute, Kolhapur</t>
  </si>
  <si>
    <t>Indian Institute of Technology, Bombay</t>
  </si>
  <si>
    <t>Industrial Engineering and Operations Research</t>
  </si>
  <si>
    <t>Master of Technology in Industrial Engineering and Operations Research</t>
  </si>
  <si>
    <t xml:space="preserve">Operations and Supply Chain Management </t>
  </si>
  <si>
    <t>Indian Institute of Management, Mumbai</t>
  </si>
  <si>
    <t>• Qualified Graduate Aptitude Test in Engineering (GATE) examination 2016, 2017 and 2021 in Mechanical Engineering.
• Won 1st prize in the Department Cricket event at the Department of Technology, Shivaji University, Kolhapur.
• Won Silver Medal in various Inter-Departmental PG sports events at IIT, Bombay.</t>
  </si>
  <si>
    <t>Python,  R, RStudio, Julia, AMPL</t>
  </si>
  <si>
    <t>["https:\/\/doi.org\/10.1016\/j.engappai.2025.111472","https:\/\/doi.org\/10.1016\/j.jretconser.2024.104047","https:\/\/doi.org\/10.1016\/j.jclepro.2024.141111","https:\/\/doi.org\/10.1007\/978-981-96-9334-4_2"]</t>
  </si>
  <si>
    <t>Operations Research,Quantitative Techniques,Production and Operation Management,Project Management,Managing Port Operations,Continuous Improvement and Quality Management,Industrial Engineering and Management</t>
  </si>
  <si>
    <t>IQAC Member at GITAM, School of Business, Hyderabad, Joint Secretary at IEORSA Council, IIT Bombay</t>
  </si>
  <si>
    <t>21-Feb-26 04:50 PM</t>
  </si>
  <si>
    <t>GITAM, School of Business, Hyderabad</t>
  </si>
  <si>
    <t>Department of Technology, Shivaji University, Kolhapur</t>
  </si>
  <si>
    <t>Goverment College of Engineering, Karad</t>
  </si>
  <si>
    <t>Karad</t>
  </si>
  <si>
    <t>Youngistaan India Internet Pvt.Ltd</t>
  </si>
  <si>
    <t>Rajnigandha Singh</t>
  </si>
  <si>
    <t>rajnigandha.singh89@gmail.com</t>
  </si>
  <si>
    <t>06-Dec-1989</t>
  </si>
  <si>
    <t>Nilanjan Dasgupta</t>
  </si>
  <si>
    <t>Riverview 2805, Lodha Splendora, Thane, Maharashtra</t>
  </si>
  <si>
    <t>DeNobili CMRI</t>
  </si>
  <si>
    <t xml:space="preserve">ICSE </t>
  </si>
  <si>
    <t>ICSE Dhanbad, Jharkhand</t>
  </si>
  <si>
    <t>BCET Durgapur, West Bengal</t>
  </si>
  <si>
    <t>Biochemistry,Microbiology</t>
  </si>
  <si>
    <t>ITM Skills University</t>
  </si>
  <si>
    <t>ITM Business School, Navi Mumbai</t>
  </si>
  <si>
    <t>Marketing,Consumer Behavior,Digital Marketing</t>
  </si>
  <si>
    <t xml:space="preserve">PGDM </t>
  </si>
  <si>
    <t>IIM Ranchi</t>
  </si>
  <si>
    <t>• ·      Awarded the NASMEI Sethuraman Research Grant (2023) worth INR 1,00,000.
• ·      Awarded UGC-NET Junior Research Fellowship in Business Management (2019).
• ·      Second Prize in ‘Best Manager’ Inter-College Competition held at Pillai Institutions (2014).</t>
  </si>
  <si>
    <t>SPSS,AMOS</t>
  </si>
  <si>
    <t>["https:\/\/www.abacademies.org\/articles\/instagram-social-media-marketing-activities-smmas-and-their-impact-on-customerbased-brand-equity-dimensions-17696.html","https:\/\/acr-journal.com\/article\/why-brands-take-a-stand-a-qualitative-study-of-consumer-perceived-antecedents-of-brand-activism-in-banking-1349\/"]</t>
  </si>
  <si>
    <t>• Project Title: The chiaroscuro shade of brand activism: A dual perspective on exploring the bright and dark side of brand activism
• Sponsor: NASMEI Raj Sethuraman Research Grant 2023
• Amount: INR 1,00,000</t>
  </si>
  <si>
    <t>21-Feb-26 05:09 PM</t>
  </si>
  <si>
    <t>VVF India Ltd</t>
  </si>
  <si>
    <t>Feb 2015</t>
  </si>
  <si>
    <t>Acme Avenue Infrastructure Pvt Ltd</t>
  </si>
  <si>
    <t>Manager Sales</t>
  </si>
  <si>
    <t>Acquist Marketing &amp; Information Solutions Pvt Ltd</t>
  </si>
  <si>
    <t>Area Sales Manager</t>
  </si>
  <si>
    <t>Nandkumar Suresh Shinde</t>
  </si>
  <si>
    <t>dr.nsshinde7@gmail.com</t>
  </si>
  <si>
    <t>07-Jul-1974</t>
  </si>
  <si>
    <t xml:space="preserve">English Hindi Marathi </t>
  </si>
  <si>
    <t>Suresh Shinde</t>
  </si>
  <si>
    <t>Avishkar, Sr No-26, Vishalnagar, Pune -411027</t>
  </si>
  <si>
    <t xml:space="preserve">Madyamik Vidyalaya, Kalbhornagar. </t>
  </si>
  <si>
    <t xml:space="preserve">Pune, Maharashtra Board </t>
  </si>
  <si>
    <t xml:space="preserve">English,hindi Marathi Maths ,Science  </t>
  </si>
  <si>
    <t xml:space="preserve">Fergusson College, Pune </t>
  </si>
  <si>
    <t xml:space="preserve">English Political science marathi Hindi Geography History Scociology </t>
  </si>
  <si>
    <t>Fergusson College, Pune University</t>
  </si>
  <si>
    <t xml:space="preserve">English Criticism History Literature </t>
  </si>
  <si>
    <t xml:space="preserve">Bachelor of Arts </t>
  </si>
  <si>
    <t xml:space="preserve">English language and literature </t>
  </si>
  <si>
    <t xml:space="preserve"> Pune University</t>
  </si>
  <si>
    <t>Dept of English,  Pune University</t>
  </si>
  <si>
    <t xml:space="preserve">English language literture Creative writing Criticism </t>
  </si>
  <si>
    <t xml:space="preserve">Master in Arts </t>
  </si>
  <si>
    <t>English language and literature</t>
  </si>
  <si>
    <t>IBMR</t>
  </si>
  <si>
    <t xml:space="preserve">Master in Business Administration ( HR) </t>
  </si>
  <si>
    <t>08.60</t>
  </si>
  <si>
    <t xml:space="preserve">English language and literture, Humanities, Social Science </t>
  </si>
  <si>
    <t>Dept of English,  S.P. Pune University</t>
  </si>
  <si>
    <t>• Digital Film Making- 1 year diploma in film making - MCED- 2005
• Yellow Belt- Six Sigma 2015
• Soft Skills trainer- Symbiosis University- 2021
• German Language- Symbiosis University- 2022</t>
  </si>
  <si>
    <t>• Research papers- 25 research papaers published or presented  in Scopus Indexed Journal, International Journals, UGC care and peer reviwed journals
• Books - 7 books published
• Patent- 2 patents published 1 in pipe line
• Copyright- 4 Copy rights</t>
  </si>
  <si>
    <t>["1. Socio-Cultural Comparative Study of Women\u2019s Autobiographies: A Case Study of Harriet Jacobe and Baby Kamble- 10.64753\/jcasc.v11i1.4242 ","2.  Reclaiming Identity: The Role of English in Showcasing Indian Knowledge Systems at the International Level- 10.31305\/rrjiks.2025.v2.n2.020 ","3.  Early Black Autobiography: The Suffering of Individual and Community: Frederick Douglass autobiography- https:\/\/ajprui.com\/index.php\/ajpr\/issue\/view\/12","4.  20th Century Slave Autobiography: Booker T. Washington: A Case Study- https:\/\/cuestionesdefisioterapia.com\/index.php\/es\/article\/view\/3108 ","5.  Long Walk to Freedom: A Document of Humanism- 10.5958\/2454-2687.2018.00048.5","6 https:\/\/www.languageinindia.com\/jan2019\/nandakumarbluesteyefemale.pdf","7. https:\/\/openurl.ebsco.com\/not_found\/detailv2?sid=ebsco%3Aplink%3Ascholar&amp;id=ebsco%3Agcd%3A134904236&amp;crl=c&amp;link_origin=scholar.google.com ","8. https:\/\/cuestionesdefisioterapia.com\/index.php\/es\/article\/view\/3108","9. https:\/\/pubs.acs.org\/doi\/abs\/10.1021\/acsaelm.0c00933","10. DOI: 10.5958\/2454-2687.2018.00048.5 "]</t>
  </si>
  <si>
    <t>• Completed and submitted minor research of BCUD, SP Pune University from 2015-2017 titled as "A Study of Autobiography as a Genre of Literature with special reference to Mahatma Gandhi’s Autobiography" April 2016. Sponsored by Pune University with Rs 80,000/- funds.</t>
  </si>
  <si>
    <t>• Ms Anita Rodage- Registred Nov- 23 and will submit her thesis by Oct 26.
• Ms Verasha - Registered in January 2026 and progressing</t>
  </si>
  <si>
    <t xml:space="preserve">1. Communication Skills- FY Engineering students , Business English  ,Soft Skills for Management ,Organizational Behaviour ,English as a Foreign language </t>
  </si>
  <si>
    <t>• Excellent - for all the sex semetsers
• I Sem- 180 students- 120 Excellent, 45- Very Good , 15 -Good.
• III Sem- 120 students- 101 Excellent, 15- Very Good, 04- Good.</t>
  </si>
  <si>
    <t xml:space="preserve">Head of the Department, MIT ADT University, HoD for First Year- Indira College, Chief Examination Officer- Indira and Y B Patil Polytechnic </t>
  </si>
  <si>
    <t>FDP/ STP on Innovative Pedagogy for NEP 2020: Fostering Teachers’ Role in Children’s Holistic Development  14th July 2025 to 20th July 2025  UGC- MMTTC Online</t>
  </si>
  <si>
    <t xml:space="preserve">Teaching Film appreciation- In process </t>
  </si>
  <si>
    <t xml:space="preserve">Soft skills for corporates- By MIT ADT University, </t>
  </si>
  <si>
    <t xml:space="preserve">Conducted training for Non Teaching Staff MIT ADT University. </t>
  </si>
  <si>
    <t>• Best teacher award- D Y Patil Engineering college- 2010
• Best Innovative leader- Indira College -2015
• The Best presentation award- Symbiosis University 2021</t>
  </si>
  <si>
    <t>• Worked as a research assitant- BCDSS, Bonn University, Germany, 2021- 2023</t>
  </si>
  <si>
    <t>21-Feb-26 05:19 PM</t>
  </si>
  <si>
    <t xml:space="preserve">Head of the Department &amp; Associate professor </t>
  </si>
  <si>
    <t xml:space="preserve">Loni Kalbhor </t>
  </si>
  <si>
    <t>21-Feb-26 05:21 PM</t>
  </si>
  <si>
    <t>Bhupal Istari Welke</t>
  </si>
  <si>
    <t>welkebhupal@gmail.com</t>
  </si>
  <si>
    <t>14-Jan-1991</t>
  </si>
  <si>
    <t>Marathi,Hindi,English</t>
  </si>
  <si>
    <t>Istari</t>
  </si>
  <si>
    <t>Near Masjid, At Post Adyal, Th. Pauni, Dist. Bhandara</t>
  </si>
  <si>
    <t>Adyal Vidyalaya, Adyal</t>
  </si>
  <si>
    <t>State Board, Nagpur</t>
  </si>
  <si>
    <t>Prakash Junior College, Adyal</t>
  </si>
  <si>
    <t>Dr. BAMU, Chhatrapati Sambhajinagar</t>
  </si>
  <si>
    <t>Government College of Engineering, Chhatrapati Sambhajinagar</t>
  </si>
  <si>
    <t>SVNIT, Surat</t>
  </si>
  <si>
    <t>Transportation Engineering and Planning</t>
  </si>
  <si>
    <t>• ·         Received GATE Scholarship in the academic year 2014 to 2016 for M. Tech. degree at SVNIT, Surat.
• Patents:
• Sr. No.
• Application No.
• Title
• Status
• Filing Date
• Published Date
• 01
478739-001
• Highway Monitoring Solar Device
• Published
31/10/2025
08/01/2026</t>
  </si>
  <si>
    <t xml:space="preserve"> •	CCC (Course on Computer Concepts) •	‘C’ Programing  •	MX ROAD •	AutoCAD •	CIVIL 3D </t>
  </si>
  <si>
    <t>• Over the past six semesters, I have consistently received positive course feedback from students, with an overall average rating of 4.3 out of 5 (86%). The feedback reflects my clarity in explaining concepts, structured delivery of course content, practical examples, student engagement, and timely completion of syllabus. Students have particularly appreciated my interactive teaching methodology, use of real-life case studies, and approachability for doubt clarification.
• I have continuously worked on improving my teaching effectiveness by incorporating student suggestions, integrating updated content, and adopting participatory learning techniques. The steady feedback performance over six semesters demonstrates my commitment to academic excellence and student satisfaction.</t>
  </si>
  <si>
    <t>•	Mentor of Sports Club (In charge) at Institute level for the Academic year 2021-2023.</t>
  </si>
  <si>
    <t>•	“Effective Communication and Management Skills” from 14th July 2025 to 18th July 2025 organized by NITTTR, Bhopal. Registered No. 4321; Programme code: SS-4. •	“Improving Industry-Institute Interaction and Placement” from 23rd July 2025 to 25th July 202</t>
  </si>
  <si>
    <t>1.	Successfully completed the course ‘‘Bridge Engineering’’ from July – Oct 2025</t>
  </si>
  <si>
    <t>21-Feb-26 05:23 PM</t>
  </si>
  <si>
    <t>10Y 8M</t>
  </si>
  <si>
    <t>Maharashtra Institute of Technology, Chhatrapati Sambhajinagar</t>
  </si>
  <si>
    <t>9Y 5M</t>
  </si>
  <si>
    <t>SAI Ahmedabad</t>
  </si>
  <si>
    <t>Trainee Engineer</t>
  </si>
  <si>
    <t>VNCPL, Nagpur</t>
  </si>
  <si>
    <t>Junior Engineer</t>
  </si>
  <si>
    <t>Chhindwara, Madhya Pradesh</t>
  </si>
  <si>
    <t>Thotakura  Lakshmi</t>
  </si>
  <si>
    <t>Lakshmiethotakura15@gmail.com</t>
  </si>
  <si>
    <t>15-Aug-1991</t>
  </si>
  <si>
    <t>Thotakura Ramarao</t>
  </si>
  <si>
    <t>Survey No: 62/1A, Mahindra University, Bahdurpally, Hyderabad, 500043, Telanagana.</t>
  </si>
  <si>
    <t>Z P High School</t>
  </si>
  <si>
    <t>Secondary School of Education</t>
  </si>
  <si>
    <t>Maths,Physics,Chemistry</t>
  </si>
  <si>
    <t>Shivani Junior College for Girls</t>
  </si>
  <si>
    <t>Nagarjuna University</t>
  </si>
  <si>
    <t>S.V.V.S.N. Engineering College, Ongole, Andhra Pradesh</t>
  </si>
  <si>
    <t>Osmania University</t>
  </si>
  <si>
    <t>Chaitanya Bharathi Institute of Technology</t>
  </si>
  <si>
    <t>Sustainable Ultra High Performance Structural Cementitious Composites</t>
  </si>
  <si>
    <t>Mahindra University</t>
  </si>
  <si>
    <t>• Completed a 5 ECTS Ph.D.-level course on “Fibre Reinforced Concrete (FRC): MaterialCharacterization and Structural Design” during Summer School 2021, organized byPolitecnico di Milano, Lecco Campus, under the Ph.D. programme in Structural, Seismic,and Geotechnical Engineering.</t>
  </si>
  <si>
    <t>["doi: 10.13168\/cs.2025.0052","doi: 10.1007\/s40996-025- 01971-7","doi.org\/10.1088\/1755-1315\/1149\/1\/012002","doi.org\/10.3390\/engproc2022017031","doi.org\/10.1007\/978-3-030-55115-5_68","doi:10.17170\/kobra-202402059519"]</t>
  </si>
  <si>
    <t>Concrete Technology,Engineering Mechanics,Strength of Materials</t>
  </si>
  <si>
    <t>• Presently i am in my submission stage of my Ph.D. Now i am not working.</t>
  </si>
  <si>
    <t>21-Feb-26 05:31 PM</t>
  </si>
  <si>
    <t>Mahatma Gandhi Institute of Technology</t>
  </si>
  <si>
    <t>Feb 2016</t>
  </si>
  <si>
    <t>Sandeep Budde</t>
  </si>
  <si>
    <t>sandeepvarmabudde@gmail.com</t>
  </si>
  <si>
    <t>27-Mar-1993</t>
  </si>
  <si>
    <t>Hindi, English,Telugu,French</t>
  </si>
  <si>
    <t xml:space="preserve">Lachaiah </t>
  </si>
  <si>
    <t>Plot 28, SYR Township, ISRO Colony, Yelehanka, Banglore, India , 560064</t>
  </si>
  <si>
    <t xml:space="preserve">Sourabh Jindal </t>
  </si>
  <si>
    <t>St.Mary's High School, Bellampalli</t>
  </si>
  <si>
    <t>SSC, AP</t>
  </si>
  <si>
    <t>Narayana Jr College</t>
  </si>
  <si>
    <t>BIE, AP</t>
  </si>
  <si>
    <t>Maths, Physics,chemisty</t>
  </si>
  <si>
    <t>PGD-UEML/PGD-GARD</t>
  </si>
  <si>
    <t xml:space="preserve">NLU Delhi/ NIRDPR Hyderabad </t>
  </si>
  <si>
    <t>Urban Environment Management Law,Geoinformatics application in rural development</t>
  </si>
  <si>
    <t>JNTU Hyderabad</t>
  </si>
  <si>
    <t xml:space="preserve">CVSR College of Engineering </t>
  </si>
  <si>
    <t xml:space="preserve">SPA Vijayawada </t>
  </si>
  <si>
    <t xml:space="preserve">Urban and Regional Planning </t>
  </si>
  <si>
    <t>NLU Delhi/ NIRDPR Hyderabad</t>
  </si>
  <si>
    <t>NLU Delhi /NIRDPR Hyderabad</t>
  </si>
  <si>
    <t xml:space="preserve">Urban and Environmental Law </t>
  </si>
  <si>
    <t>Urban Environment Planning</t>
  </si>
  <si>
    <t xml:space="preserve">Univeristy of Alberta, Canada -IIT Roorkee </t>
  </si>
  <si>
    <t>• ITPI, French Language Certification</t>
  </si>
  <si>
    <t>• First Student to be selected for Double Doctoral Programme from top 6 IITs.</t>
  </si>
  <si>
    <t>Arc GIS,Python,GEE,MS Office,CFD,Technical writing</t>
  </si>
  <si>
    <t>5Q1+2Q2s</t>
  </si>
  <si>
    <t>["https:\/\/doi.org\/10.1016\/j.pce.2024.103748","https:\/\/doi.org\/10.1080\/07038992.2025.2564173","https:\/\/doi.org\/10.3389\/frsc.2024.1469803","https:\/\/doi.org\/10.1061\/jhtrbp.hzeng-1356","https:\/\/doi.org\/10.1007\/s43621-025-02046-3","https:\/\/doi.org\/10.26599\/JGSE.2026.9280059","https:\/\/doi.org\/10.1007\/s10708-025-11394-6","https:\/\/doi.org\/10.1007\/978-3-031-94078-1_7","https:\/\/doi.org\/10.1007\/978-3-031-92421-7_9",""]</t>
  </si>
  <si>
    <t>• ASHRAE-Referegrent Leakage estimation
• Banglore Traffic Analytics Project
• Foundation Model for Sharjah City LLM</t>
  </si>
  <si>
    <t>Urban Informatics,Technical Writing</t>
  </si>
  <si>
    <t>• 4 Star as TA at IIT Roorkee ( Cummulative of 6 Sem's)
• 5 Star as Sr. Asst Professor at NITTE( Cummulative of 1 Sem)</t>
  </si>
  <si>
    <t xml:space="preserve">Research Secretary  </t>
  </si>
  <si>
    <t xml:space="preserve">Guru Dakshta" FIP was to sensitize and motivate faculty members to adopt learner-centered approaches, ICT-integrated learning, and new pedagogic methods. Key focus areas included: •	Curriculum design and assessment. •	Holistic development of teachers and </t>
  </si>
  <si>
    <t>• MHRD Masters Scholarship -2015
• Institute Fellowhip -2019
• GRF Fellowship- Univeristy of Alberta, Canada</t>
  </si>
  <si>
    <t>• Sharjah City LLM Project
• City of Edmonton Project- Published in Canadian Journal of Remote Sensing</t>
  </si>
  <si>
    <t>21-Feb-26 06:01 PM</t>
  </si>
  <si>
    <t>ISB Hyderabad</t>
  </si>
  <si>
    <t xml:space="preserve">MLE Specialist </t>
  </si>
  <si>
    <t xml:space="preserve">Arora Design Institute, Uppal </t>
  </si>
  <si>
    <t xml:space="preserve">IIT Roorkee/ University of Alberta-Canada </t>
  </si>
  <si>
    <t xml:space="preserve">Graduate Research Fellow </t>
  </si>
  <si>
    <t xml:space="preserve">Canada/ India </t>
  </si>
  <si>
    <t>Siddharth George</t>
  </si>
  <si>
    <t>siddharthgeorgegkg@gmail.com</t>
  </si>
  <si>
    <t>22-Jul-1992</t>
  </si>
  <si>
    <t>English,Malayalam</t>
  </si>
  <si>
    <t>George K George</t>
  </si>
  <si>
    <t>A 14 D, Pearl Bay Apartments, Puthiya Road, Kadavanthra, Ernakulam, Kerala - 682020</t>
  </si>
  <si>
    <t>Toc H Public School, Vytilla, Ernakulam, Kerala</t>
  </si>
  <si>
    <t>English, Science,Mathematics,Social Studies,Malayalam</t>
  </si>
  <si>
    <t>English,Mathematics,Physics,Chemistry,Computer Science</t>
  </si>
  <si>
    <t>Kannur University</t>
  </si>
  <si>
    <t>LBS College of Engineering, Kasaragod, Kerala</t>
  </si>
  <si>
    <t>VIT Vellore, Tamil Nadu</t>
  </si>
  <si>
    <t>Ocean Engineering</t>
  </si>
  <si>
    <t>IIT Madras, Tamil Nadu</t>
  </si>
  <si>
    <t>• Qualified GATE 2014 in Civil Engineering (95 percentile)</t>
  </si>
  <si>
    <t>AutoCAD,MS Office,STAAD Pro,MIDAS Civil,ANSYS AQWA,C++</t>
  </si>
  <si>
    <t>21-Feb-26 06:03 PM</t>
  </si>
  <si>
    <t>(via IC&amp;SR), Dept of Civil Engg, IIT Madras</t>
  </si>
  <si>
    <t>Manjib Bhuyan</t>
  </si>
  <si>
    <t>manjibbhuyan@gmail.com</t>
  </si>
  <si>
    <t>09-Nov-1984</t>
  </si>
  <si>
    <t>English, hindi,Assamese</t>
  </si>
  <si>
    <t>Kunja Bhuyan</t>
  </si>
  <si>
    <t>Sangharsh Vihar, Mothrowala, Dehradun</t>
  </si>
  <si>
    <t>Kendriya Vidyalaya HPC Jagiroad</t>
  </si>
  <si>
    <t>CBSE, Jagiroad, Assam</t>
  </si>
  <si>
    <t>Science,English</t>
  </si>
  <si>
    <t>Commerce,English</t>
  </si>
  <si>
    <t>Humanities</t>
  </si>
  <si>
    <t>HNB Garhwal University</t>
  </si>
  <si>
    <t>HNB Garhwal University, Srinagar, Uttarakhand</t>
  </si>
  <si>
    <t>HR &amp; Marketing</t>
  </si>
  <si>
    <t>Doon University</t>
  </si>
  <si>
    <t>• Awarded as Best Presenter in an International Webinar on “Human Resource Management &amp; Entrepreneurship” organized by Management Department, University of Garmian, Kurdistan.
• Honored as Best Academic Advisor for Biomedical Department by University Technology Malaysia- UTM for the academic session 2020-2021.</t>
  </si>
  <si>
    <t>MS Office, AMOS, SPSS, R, HR one, CAMU,KEKA</t>
  </si>
  <si>
    <t>• Ph.D. Scholars Guided (Ongoing): 1</t>
  </si>
  <si>
    <t>• Over the last six semesters, my courses have received a positive feedback, reflecting consistent student satisfaction and effective teaching outcomes.</t>
  </si>
  <si>
    <t>Dean of students, Academic &amp; student advisor</t>
  </si>
  <si>
    <t>• Awarded as Best Presenter in an International Webinar on “Human Resource Management &amp; Entrepreneurship” organized by Management Department, University of Garmian, Kurdistan, 2021.
• Honored as Best Academic Advisor for Biomedical Department by University Technology Malaysia- UTM for the academic session 2020-2021.
• Honored the Certification of Outstanding Contribution in Faculty Development Program in “Entrepreneurship” conducted by the National Institute for Entrepreneurship and Small Business Development (NIESBUD) at Dehradun district of Uttarakhand, Ministry of Skill Development and Entrepreneurship, Government of India, 2018.
• The paper entitled “An Empirical Study on Understanding Entrepreneurial Intent of University Students in Uttarakhand” has been selected as a Best Research Paper in Intention track in the Twelfth Biennial Conference on Entrepreneurship organized by Entrepreneurship Development Institute of India, Ahmedabad, India, 2017</t>
  </si>
  <si>
    <t>• Actively involved in international academic collaboration through teaching, research supervision, student exchange programs, international internships, and academic advisory roles with universities in India, Ethiopia, Iraq, and Malaysia (UTM Malaysia franchise).</t>
  </si>
  <si>
    <t>21-Feb-26 06:18 PM</t>
  </si>
  <si>
    <t>Mattu University</t>
  </si>
  <si>
    <t>Metu, Ethiopia</t>
  </si>
  <si>
    <t>Qaiwan International University</t>
  </si>
  <si>
    <t>Kurdistan, Iraq</t>
  </si>
  <si>
    <t>Research Investigator</t>
  </si>
  <si>
    <t>Kullu, Himachal Pradesh &amp; Dehradun</t>
  </si>
  <si>
    <t>Pritam Vinod  Ahirrao</t>
  </si>
  <si>
    <t>ahirrao.pritam12@gmail.com</t>
  </si>
  <si>
    <t>30-Jan-1986</t>
  </si>
  <si>
    <t>English,Marathi</t>
  </si>
  <si>
    <t>Vinod Ahirrao</t>
  </si>
  <si>
    <t>Row House No.-1, Shivshakti Colony, Infront of Motiwala College, Nashik</t>
  </si>
  <si>
    <t>Shroff High School</t>
  </si>
  <si>
    <t>Maharashtra State Board of Secondary &amp; Higher Secondary Education</t>
  </si>
  <si>
    <t>English, Hindi, Marathi, Science</t>
  </si>
  <si>
    <t>G.T.Patil Junior College</t>
  </si>
  <si>
    <t>Physics, Chemistry, Biology,Mathematics</t>
  </si>
  <si>
    <t>Appasaheb Birnale College of Architecture,Sangli</t>
  </si>
  <si>
    <t>Construction,Design</t>
  </si>
  <si>
    <t xml:space="preserve">Visvesvaraya Technological University,Belgaum </t>
  </si>
  <si>
    <t>R.V. College of Architecture,Bangalore</t>
  </si>
  <si>
    <t xml:space="preserve">Urban Design,Conservation,History </t>
  </si>
  <si>
    <t>Masters in Urban Design</t>
  </si>
  <si>
    <t>Architecture  and Planning</t>
  </si>
  <si>
    <t>Visvesvaraya National Institute of Technology (VNIT), Nagpur, India</t>
  </si>
  <si>
    <t>• · Graduate Aptitude Test in Engineering (GATE) exam qualified.
• · Attended 'Summer school on Research Conception, Technique and Publication' conducted between 15th May - 28th June 2019 at Chemical Department, VNIT, Nagpur.
• · Participated in two days national seminar on ‘Quality Assurance in Architecture Doctoral Research’ organised by BNCA ,Pune  on 19th and 20th February 2016.
• · Participated in two days advance training program on ‘Green Building Rating System’ conducted by Indian Green Building Council (IGBC) 26th and 27th July 2012 at Ahmadabad.
• · Awarded a certificate of appreciation for a poster presentation on the occasion of the third research scholar day, held on the 8th and 9th of February, 2019 at VNIT, Nagpur.
• · Approved teacher (Assistant Professor-170901981) by Savitribai Phule Pune University (SPPU) for the academic year 2017-2018.
• · Worked as a Sport Secretary at D.Y. Patil school of Architecture, Ambi, Pune for the academic year 2016-17.
• · Worked as a College Examination Officer (CEO) for academic at D.Y. Patil school of Architecture, Ambi, Pune  for the academic year 2017-18.
• · Appointed as External Examiner for SPPU exams for B. Architecture subjects.
• · External exam topper in subject - Research Methodology in third semester, Post Graduation.
• · Thesis Jury (External) topper in Post Graduation.
• · Strong experience in townships and industrial building design.
• · Worked as assistant architect for city development plan (CDP) for trimbakeswar , Nashik, Maharashtra.
• · Worked as a trainee (Post –Graduate intern) at the firm Prasanna Desai and Architects, Pune for eight weeks in 2012.
• · Worked as a trainee (Under–Graduate intern) at the firm Sunil Jani and associates, Ahmadabad for sixteen weeks in 2007.</t>
  </si>
  <si>
    <t>Auto Cad, MS Office,Google Skechup,SPSS</t>
  </si>
  <si>
    <t>• I have received  PhD stipend for teaching assitanceship during PhD at VNIT, Nagpur</t>
  </si>
  <si>
    <t>B.Architecture,B.Design</t>
  </si>
  <si>
    <t>• I taught a variety of subjects during the B.Arch.B.Design and Diploma in Architecture courses. These subjects include Building Construction, Architecture Design, Estimation and Coating, and Research in Architecture.</t>
  </si>
  <si>
    <t xml:space="preserve">Exam Coordinator, Diploma Coordinator, Class coordinator </t>
  </si>
  <si>
    <t>“Architecture and climate change-Tracing Diverse Paths towards a Common Goal”</t>
  </si>
  <si>
    <t>Faculty Training</t>
  </si>
  <si>
    <t>• Active reviewer for the journals-
• · Environment, Development and Sustainability, Springer Nature, Germany
• · International Journal of Real Estate Studies (INTREST), Malaysia
• · Current Urban Studies, Scientific Research Publishing, CA, USA
• · New Design Ideas,  Jomard Publishing, Azerbaijan Republic
• · Journal of Urban Design and Mental Health, London, UK.</t>
  </si>
  <si>
    <t>21-Feb-26 06:42 PM</t>
  </si>
  <si>
    <t>8Y 7M</t>
  </si>
  <si>
    <t>MET's School of Architecture and Interior Design, Nashik</t>
  </si>
  <si>
    <t>Yashashree Creation, Nashik</t>
  </si>
  <si>
    <t>Juniour Architect</t>
  </si>
  <si>
    <t>D.Y. Patil school of Architecture, Ambi, Pune</t>
  </si>
  <si>
    <t>Jun 2014</t>
  </si>
  <si>
    <t>Rahul Maurya</t>
  </si>
  <si>
    <t>rahulmaurya7892@gmail.com</t>
  </si>
  <si>
    <t>07-Aug-1992</t>
  </si>
  <si>
    <t>Manoj Maurya</t>
  </si>
  <si>
    <t>Vill- Sujiyamau, Post  - Saderi, Dist - Jaunpur, U.P.</t>
  </si>
  <si>
    <t>B. H. S. Sch SultanpurDariyawganj Jaunpur</t>
  </si>
  <si>
    <t>Board of High School andIntermediate Education,Uttar Pradesh, Prayagraj</t>
  </si>
  <si>
    <t>Veer Bahadur SinghPurvanchal UniversityJaunpur UttarPradesh(VBSPU)</t>
  </si>
  <si>
    <t>Tilak Dhari Singh P.G. College Jaunpur</t>
  </si>
  <si>
    <t xml:space="preserve">Banaras Hindu University </t>
  </si>
  <si>
    <t>Indian Institute of Information Technology Allahabad</t>
  </si>
  <si>
    <t>• CSIR-UGC NET (Mathematical Sciences) – Qualified, Year: 2015</t>
  </si>
  <si>
    <t>Q1 - 3, Q2- 2</t>
  </si>
  <si>
    <t>Q3- 1</t>
  </si>
  <si>
    <t>["https:\/\/doi.org\/10.1016\/j.jmaa.2023.127698","https:\/\/doi.org\/10.1007\/s11587-021-00593-1","https:\/\/doi.org\/10.1007\/s11117-021-00860-3","https:\/\/doi.org\/10.7153\/oam-2022-16-02","https:\/\/doi.org\/10.48550\/arXiv.2412.03245","https:\/\/mathscinet.ams.org\/mathscinet\/article?mr=4883567"]</t>
  </si>
  <si>
    <t>Linear algbera, calculus,real analysis,Differential equation,Complex analysis</t>
  </si>
  <si>
    <t>• Not officially documented, but consistently positive student evaluations</t>
  </si>
  <si>
    <t>• Engaged in international research collaboration with Prof. Fernanda Botelho (University of Memphis, USA) on the paper “Approximate Local Isometries on $C^{(2)}[0,1]$.” The work focuses on the structural characterization of approximate local and approximate 2-local isometries on the Banach space $C^{(2)}[0,1]$ equipped with the norm $|f|{\sigma} = |f(0)| + |f'(0)| + \sup{x \in [0,1]} |f''(x)|$.</t>
  </si>
  <si>
    <t>21-Feb-26 07:03 PM</t>
  </si>
  <si>
    <t>Indian Statistical Institute, BangaloreCentre</t>
  </si>
  <si>
    <t>Visiting Scientist</t>
  </si>
  <si>
    <t>Indian Institute of Technology Kanpur(IIT-K)</t>
  </si>
  <si>
    <t>IPDF</t>
  </si>
  <si>
    <t>Akshata Sawant</t>
  </si>
  <si>
    <t>aksshaa@gmail.com</t>
  </si>
  <si>
    <t>04-Oct-1984</t>
  </si>
  <si>
    <t>English ,Hindi ,Marathi</t>
  </si>
  <si>
    <t>Gurdeep Singh Jaswal</t>
  </si>
  <si>
    <t>B-102, Kohinoor Grandeur, Near Mukai Chowk Bus Stop, Kiwale</t>
  </si>
  <si>
    <t>SSC, Pune, Maharashtra</t>
  </si>
  <si>
    <t>NCL junior College</t>
  </si>
  <si>
    <t>HSC,Pune, Maharashtra</t>
  </si>
  <si>
    <t xml:space="preserve"> Diploma in Photography</t>
  </si>
  <si>
    <t>Upskillist</t>
  </si>
  <si>
    <t>Photography</t>
  </si>
  <si>
    <t>Rizvi College of Arts, Sciene &amp; Commerce, Mumbai, Maharashtra</t>
  </si>
  <si>
    <t>Mass Media - Advertising</t>
  </si>
  <si>
    <t>Bachelors in Mass Media</t>
  </si>
  <si>
    <t>Advertising</t>
  </si>
  <si>
    <t>Maeer's MIT Autonomous University</t>
  </si>
  <si>
    <t>Maeer's MIT ISBJ, Pune, Maharashtra</t>
  </si>
  <si>
    <t>Television Production</t>
  </si>
  <si>
    <t>Post Graduation Porgram in Mass Communication</t>
  </si>
  <si>
    <t>IGNOU, Delhi</t>
  </si>
  <si>
    <t>Mass Communication</t>
  </si>
  <si>
    <t>• Won 30+ national and international awards for short films.
• Awarded Best Director at the International Short Film Festival for My Family?, screened at 15+ global festivals.
• Achieved 100% placement rate as Star Training &amp; Placement Coordinator at MIT WPU.</t>
  </si>
  <si>
    <t>MS Office,photography</t>
  </si>
  <si>
    <t>Advertising, Public Relations,Event Management,Technical Writing, Creative Writing,Film Direction,Production Management</t>
  </si>
  <si>
    <t>• Satisfactory</t>
  </si>
  <si>
    <t>Studio Production In-Charge</t>
  </si>
  <si>
    <t>Marketing Mix Implementation</t>
  </si>
  <si>
    <t>21-Feb-26 07:18 PM</t>
  </si>
  <si>
    <t>Symbiosis Studios, Symbiosis International University</t>
  </si>
  <si>
    <t>Ashhad Imam</t>
  </si>
  <si>
    <t>ashhad.ce@gmail.com</t>
  </si>
  <si>
    <t>11-Aug-1987</t>
  </si>
  <si>
    <t>Hindi, English ,Urdu</t>
  </si>
  <si>
    <t>MD. QAISER IMAM</t>
  </si>
  <si>
    <t>49M/2K, Haji Siddique Nagar, Mahewa East, Near Abu Bakar Masjid, Post agriculture Institute, Naini, Prayagraj-211007, Uttar Pradesh</t>
  </si>
  <si>
    <t>Gyan Bharti School Bodh Gaya</t>
  </si>
  <si>
    <t>English, Hindi,Social Science, Maths</t>
  </si>
  <si>
    <t>Jamia Senior Secondary School</t>
  </si>
  <si>
    <t>English, Physics, Chemistry, Maths</t>
  </si>
  <si>
    <t>King Fahd University of Petroleum and Minerals</t>
  </si>
  <si>
    <t>College of Engineering Sciences</t>
  </si>
  <si>
    <t>Advanced Structural Analysis,Concrete Materials, Behavior and Design of Steel Structures,Advanced Structural Mechanics,Evaluation and testing of Concrete Structures, Advanced Reinforced Concrete,Mathematical Methods for Engineers</t>
  </si>
  <si>
    <t>MS in Civil Engineering</t>
  </si>
  <si>
    <t>•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</si>
  <si>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AutiCAD,MS Office, STAAD PRO</t>
  </si>
  <si>
    <t>["10.1007\/s40328-023-00408-9","10.1007\/s11600-022-00816-5","10.1080\/24705314.2021.1892572","10.52756\/ijerr.2024.v42.030","10.1007\/s41062-025-01868-4","10.1016\/j.clwas.2025.100204","10.1007\/s12040-025-02637-8","10.1155\/adce\/2117400","10.1038\/s41598-025-22256-z","10.1007\/s41062-026-02496-2"]</t>
  </si>
  <si>
    <t>• PhD Guidance (1 - Ongoing)
• Candidate Name: Alvin Harison
• Proposed Area of Research: Ultra High-Performance Concrete
• PhD Thesis Status; Ongoing
• Affiliation: NIT Jamshedpur
• Supervision: Co-Supervisor</t>
  </si>
  <si>
    <t>Concrete Technology , Structural Analysis I  ,Structural Analysis II,   Concrete Structures I,Advance Concrete Technology ,Advanced Structural Analysis, Finite Element and Finite Difference Method</t>
  </si>
  <si>
    <t>46/5</t>
  </si>
  <si>
    <t>ACHIEVEMENTS &amp; AWARDS
•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</si>
  <si>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 Attended five days international workshop under exchange programme of DAAD scheme between Jamia Millia Islamia University, India and Fachhochschule Erfurt University, Germany during 13-17 October 2008.
• Awarded Full Scholarship Assistance to pursue master’s program from KFUPM, KSA during Feb 2010 to May 2012.</t>
  </si>
  <si>
    <t>21-Feb-26 07:26 PM</t>
  </si>
  <si>
    <t>Sam Higginbottom University of Agriculture Technology and Sciences</t>
  </si>
  <si>
    <t>Assistant Professor (Selection Grade)</t>
  </si>
  <si>
    <t>Prayagraj</t>
  </si>
  <si>
    <t>Galgotias College of Engineering and Technology</t>
  </si>
  <si>
    <t>Badrinarayan Ratha</t>
  </si>
  <si>
    <t>rath15081977@gmail.com</t>
  </si>
  <si>
    <t>15-Aug-1977</t>
  </si>
  <si>
    <t>Gangadhar Ratha</t>
  </si>
  <si>
    <t>Nehuru Nagar, 3rd Line, Rayagada, Odisha, 765001</t>
  </si>
  <si>
    <t>Panchayat Samiti High School, Saintala</t>
  </si>
  <si>
    <t>Board of Secondary Education Odisha</t>
  </si>
  <si>
    <t>Odiya, English,Sanskrit,Mathematics</t>
  </si>
  <si>
    <t>Indravati Project College, Khatiguda, Odisha</t>
  </si>
  <si>
    <t>Council of Higher Secondary Education Odisha</t>
  </si>
  <si>
    <t>Swami Ramananda Teerth Marathwada University, Nanded, Maharashtra</t>
  </si>
  <si>
    <t>M.S. Bidve Engineering College, Latur, Maharastra</t>
  </si>
  <si>
    <t>North Maharashtra University, Jalgaon</t>
  </si>
  <si>
    <t>SSVPS BSD College of Engineering, Dhule, Maharashtra</t>
  </si>
  <si>
    <t>Building Science and Technology</t>
  </si>
  <si>
    <t>Master of Engineering in Civil Engineering</t>
  </si>
  <si>
    <t>• Awarded Institute Post Doctoral Fellowship 2023-2024 at National Institute of Technology Mizoram.
• Published 40+ peer-reviewed research papers, including: 13 SCI/SCIE indexed journals, 11 Papers are Q1 indexed, 16 Papers are Q2 indexed, SCOPUS h-ndex is 11.
• Editorial Board Member – Scientific Reports; Academic Editor – PLOS One; Editor – Research on Engineering Structures and Materials; Recognized as Best Reviewer Award by Research on Engineering Structures and Materials; eviewer for reputed journals including Construction and Building Materials, Journal of Building Engineering, Arabian Journal Science and Engineering etc.
• Successfully guided: 1 Ph.D. awarded, 1 Ph.D. ongoing, 18+ M.Tech/MSc theses completed.
• Completed 5 research and community development projects, including sustainable material development and infrastructure-related community works.</t>
  </si>
  <si>
    <t>ABAQUS, MSOffice, Auto CAD</t>
  </si>
  <si>
    <t>["https:\/\/doi.org\/10.1038\/s41598-025-27234-z","https:\/\/doi.org\/10.1080\/13467581.2026.2624238 ","https:\/\/doi.org\/10.1007\/s41939-025-01102-9 ","https:\/\/doi.org\/10.1108\/JSFE-09-2025-0043 ","https:\/\/doi.org\/10.1016\/j.cscm.2025.e04578 ","https:\/\/doi.org\/10.1002\/gch2.202500026","https:\/\/doi.org\/10.1155\/adce\/8332966 ","https:\/\/doi.org\/10.1016\/j.istruc.2024.106094 ","https:\/\/doi.org\/10.1016\/j.envres.2023.116010 ","https:\/\/doi.org\/10.1007\/s41939-023-00221-5 "]</t>
  </si>
  <si>
    <t>• Completed a Research and Community Project entitled “Development of Low-Cost Cobbole Stone using Partial Substitution of Plastic Waste Materials” sanctioned by Wollega University, Govt. of Ethiopia. Research Fund: 200000 ETB
• Completed a Community Project entitled “Construction and Implementation of Emergency Toilet inside the Jail Houses of East Wollega Zone” sanctioned by Wollega University, Govt. of Ethiopia. Research Fund: 167000 ETB
• Completed a Research Project entitled “Development and Application of Low-Cost Eco-Friendly Bio Pesticides by using Organic Waste Materials from Nekemte Town” sanctioned by Wollega University, Govt. of Ethiopia. Research Fund: 225000 ETB
• Completed a Community Project entitled “Fabrication of Elevated Community Waste Bin for Jitu Condominium of Nekemte Town” sanctioned by Wollega University, Govt. of Ethiopia. Research Fund: 150000 ETB
• Completed a Community Project entitled “Construction of Cross Drainage Work at Burka Korama, Nekemte” sanctioned by Wollega University, Govt. of Ethiopia. Research Fund: 400000</t>
  </si>
  <si>
    <t>• (i)    Parametric Analysis on Rubber Latex Modified Concrete with Partial Replacement of Coarse Aggregate by Crushed Brick (2023)
• Ph.D. Scholar: Ramu Debnath (ID: 19IUT0350013), Supervisor: Dr. Manish Saklecha, Co-Supervisor: Dr. Badrinarayan Rath at ICFAI University Tripura, India.</t>
  </si>
  <si>
    <t>Strength of Materials, Structural Analysis, RCC Design,Earthquake Engineering,Finite Element Method,Concrete Technology,Construction Management,Bridge Engineering,Tunnel Engineering,Architecture and Town Planning</t>
  </si>
  <si>
    <t>• Over the last six semesters, I have consistently maintained a high level of teaching effectiveness, reflected in strong student feedback scores. My semester-wise feedback ratings were 93%, 95%, 91%, 89%, 92%, and 90%, resulting in an overall average of 91.67%. These consistently high scores demonstrate sustained student satisfaction, clarity in course delivery, strong subject command, and an engaging teaching methodology. The feedback reflects my commitment to academic excellence, continuous improvement, and creating an interactive learning environment that supports both conceptual understanding and practical application of civil engineering principles.</t>
  </si>
  <si>
    <t>Hostel Warden at R.C. Patel Institute of Technology from Oct 2008 to Jan 2011. Control of Examiner at S.B. Patil College of Engineering from July 2011 to May 2012. H.O.D of Civil Engineering Department at Raipur Institute of Technology from Nov 2012 to Ap</t>
  </si>
  <si>
    <t xml:space="preserve">Participated in Seven Days Faculty Development Program (Guru Dakshyata) at Graphic Era Deemed to be University, Dehradun from 27th Nov 2024 to 4th December 2024, </t>
  </si>
  <si>
    <t xml:space="preserve">Prticipated in Executive Development Program on Generative AI for all organized by Computer Science and Engineering at Graphic Era Deemed to be University, Dehradun from 19th to 23rd March 2025, Participated in Five Days Faculty Development Program on AI </t>
  </si>
  <si>
    <t>• Supervised to 18 M. Tech students and 30 B. Tech Students for their project work at Wollega University, Ethiopia.
• Completed 5 Research and Community projects assigned by Wollega University and Ministry of Govt. of Ethiopia.
• Teaching to B.Tech and M. Tech students at Wollega University, Ethiopia.</t>
  </si>
  <si>
    <t>21-Feb-26 07:29 PM</t>
  </si>
  <si>
    <t>12Y 6M</t>
  </si>
  <si>
    <t>Wollega University, Ethiopia</t>
  </si>
  <si>
    <t>Nekemte, Ethiopia</t>
  </si>
  <si>
    <t>Temporary Faculty</t>
  </si>
  <si>
    <t>Raipur, Chhattisgarh, India</t>
  </si>
  <si>
    <t>Raipur Institute of Technology</t>
  </si>
  <si>
    <t>S.B. Patil College of Engineering</t>
  </si>
  <si>
    <t>Indapur, Pune, Maharastra</t>
  </si>
  <si>
    <t>R.C. Patel Institute of Technology</t>
  </si>
  <si>
    <t>Shirpur, Dhule, Maharashtra</t>
  </si>
  <si>
    <t>Sandeep  L Naik</t>
  </si>
  <si>
    <t>naiklsandeep@gmail.com</t>
  </si>
  <si>
    <t>26-10-1994</t>
  </si>
  <si>
    <t xml:space="preserve">Hindi english kannada telugu </t>
  </si>
  <si>
    <t>Lachma Naik</t>
  </si>
  <si>
    <t>#715, 2nd cross, A block, kanakadasanagara mysore -570022</t>
  </si>
  <si>
    <t xml:space="preserve">SRI CAVERY COMPOSITE PU COLLEGE MYSURU </t>
  </si>
  <si>
    <t>Kseeb karnataka</t>
  </si>
  <si>
    <t xml:space="preserve">VIJAYA VITTALA PU COLLEGE  SARASWATHIPURM MYSURU </t>
  </si>
  <si>
    <t>DPUE karnataka</t>
  </si>
  <si>
    <t>PCMC</t>
  </si>
  <si>
    <t>VTU</t>
  </si>
  <si>
    <t>Sjce mysore karnataka</t>
  </si>
  <si>
    <t>Siddaganga institute of technology tumkur karnataka</t>
  </si>
  <si>
    <t>Concrete technology, FEM,Structural analysis</t>
  </si>
  <si>
    <t>• VTU runner up in shuttle badminton tournament during 2017</t>
  </si>
  <si>
    <t>Staad pro,Etabs,Autocad,MS office,Primavera</t>
  </si>
  <si>
    <t>• NOt available</t>
  </si>
  <si>
    <t>Vice captain in badminton team of sjce</t>
  </si>
  <si>
    <t>21-Feb-26 07:38 PM</t>
  </si>
  <si>
    <t>Indian Railways</t>
  </si>
  <si>
    <t>Tr/JE/Pway</t>
  </si>
  <si>
    <t>Penukonda Andhrapradesh</t>
  </si>
  <si>
    <t>Dushyant Ashok Mahadik</t>
  </si>
  <si>
    <t>7dushyantm@iima.ac.in</t>
  </si>
  <si>
    <t>13-Oct-1979</t>
  </si>
  <si>
    <t>Marathi,Hindi,English,Gujarati</t>
  </si>
  <si>
    <t>Ashok Shankarrao Mahadik</t>
  </si>
  <si>
    <t>FRB 206
National Institute of Technology Rourkela, District Sundergarh</t>
  </si>
  <si>
    <t>PKS High School, Derol Station, Godhra District</t>
  </si>
  <si>
    <t>Gujarat State</t>
  </si>
  <si>
    <t>--</t>
  </si>
  <si>
    <t>Gopal Krushna Gokhale College Kolhapur</t>
  </si>
  <si>
    <t>Kolhapur, Maharashtra State</t>
  </si>
  <si>
    <t>Indian Institute of Management Ahmedabad</t>
  </si>
  <si>
    <t>Ahmedabad, Gujarat</t>
  </si>
  <si>
    <t>Finance,Management,Infrastructure Development</t>
  </si>
  <si>
    <t>Aerospace Engineering</t>
  </si>
  <si>
    <t>Finance / Management</t>
  </si>
  <si>
    <t>University of Hyderabad</t>
  </si>
  <si>
    <t>• Chevening Fellowship from the Foreign and Commonwealth Office, United Kingdom in year 2017.
• Scored 99.3 percentile in Common Aptitude Test 2006.
• Recipient of the Ministry of Education (MHRD) scholarship awarded through GATE in year 2000.
• Various awards, accolades and coveted positions of responsibility at the workplace.
• Invited talks, plenary sessions and other outreach activities at reputed regional avenues.</t>
  </si>
  <si>
    <t>Python</t>
  </si>
  <si>
    <t>["https:\/\/dx.doi.org\/10.1002\/sres.3191","https:\/\/doi.org\/10.1515\/apjri-2023-0061","https:\/\/doi.org\/10.1515\/apjri-2025-0009","https:\/\/doi.org\/10.1142\/S2010007825500150","http:\/\/dx.doi.org\/10.1108\/JIC-11-2024-0373","https:\/\/dx.doi.org\/10.1108\/JIMA-04-2025-0232","https:\/\/doi.org\/10.1002\/sd.70117","https:\/\/doi.org\/10.1080\/14765284.2025.2549237","https:\/\/doi.org\/10.1504\/IJMFA.2026.10069640","https:\/\/doi.org\/10.18267\/j.cebr.368"]</t>
  </si>
  <si>
    <t>• Integrated Information System for Agriculture Monitoring and Crop Insurance
• Principal Investigator
• Indian Space Research Organisation
• Feb 2022 - Aug 2024
• Impact of Newer Contracts on Market Development
• Principal Investigator
• Multi-Commodity Exchange of India Limited
• Apr 2023 - May 2024
• Standardization of Hindrance Register and Other Related Practices
• Principal Investigator
• Mahanadi Coalfields Limited, Sambalpur, Odisha
• Jun 2020 - Mar 2023
• Third Party Evaluation of Corporate Data Management Scheme
• Principal Investigator
• Ministry of Corporate Affairs, Government of India
• Feb 2020 - May 2020
• Analysis of Causes for Pendency in High Court and Subordinate Courts
• Principal Investigator
• Ministry of Law and Justice, Government of India
• Mar 2016 - Sep 2017
• State Agriculture Infrastructure Development Plan under Rashtriya Krishi Vikas Yojana
• Principal Investigator
• Ministry of Agriculture, Government of Telangana
• Dec 2014 - Jan 2016</t>
  </si>
  <si>
    <t>• Sr No
• Name of the Student
• Thesis Title
• Submission Date
• Award Date
• 1
• Amit Tripathy*
• Cash Holdings; Financing Decisions; and Firm Value: Evidence from India
• http://ethesis.nitrkl.ac.in/10413/
30/05/2022
28/09/2022
• 2
• Mamatanjali Parida
• Factors Affecting the Earnings Management Practices in India
• http://ethesis.nitrkl.ac.in/10669/
06/12/2023
07/05/2024
• 3
• Priyanka Mohanty
• An Investigation into Indian Corporate Hedging Practices through the Lens of Prospect Theory
31/01/2025
• 
• 4
• Yashmin Khatun
• Market Inter-Linkages, Financialization, and Efficiency: Evidence from Base Metals Futures
06/08/2025
• 
• 5
• Upelina Bina Murmu
• Risk Assessment in Crop Insurance using Remote Sensing Data
12/01/2026
• 
• as co-supervisor</t>
  </si>
  <si>
    <t>• Feedback from Courses Taught in Recent Semesters
• S.No.
• Course Title
• Level
• Year(s)
• Class Size
• Feedback Score
• 1
• Financial Derivatives
• Master’s / Doctoral
2022-23, 2023-24, 2024-25
• 15,
• 19,
• 
8 / 3.0
9 / 3.0
7 / 3.0
• 2
• Financial Management
• Master’s
2022-23, 2023-24, 2024-25
• 47,
• 70,
• 
8 / 3.0
4 / 3.0
8 / 3.0
• 3
• Financial and Cost Accounting
• Master’s
2022-23, 2023-24, 2024-25
• 46,
• 69,
• 
8 / 3.0
5 / 3.0
6 / 3.0
• 4
• Management Information Systems
• Master’s
2022-23
• 46
9 / 3.0
• 5
• Strategic Management
• Bachelor’s / Master’s / Doctoral
2022-23, 2023-24, 2024-25
• 45,
• 47,
• 
6 / 3.0
8 / 3.0
7 / 3.0
• 6
• Theories in Corporate Finance
• Doctoral
2022-23
• 8
4 / 3.0</t>
  </si>
  <si>
    <t xml:space="preserve">Director for Certificate Programme in Business Management for the Officers of the Armed Forces for Six Months, June - November  2015 and 2016 </t>
  </si>
  <si>
    <t>• Chevening Fellow at Said Business School (University of Oxford) in 2017 (Summer).
• Best Paper in Commodity Markets at the 14th India Finance Conference, held on December 21-23, 2025 at the Indian Institute of Management Visakhapatnam.</t>
  </si>
  <si>
    <t>21-Feb-26 07:41 PM</t>
  </si>
  <si>
    <t>21Y 8M</t>
  </si>
  <si>
    <t>Rourkela, Odisha</t>
  </si>
  <si>
    <t>7Y 9M</t>
  </si>
  <si>
    <t>Administrative Staff College of India</t>
  </si>
  <si>
    <t>Xavier Institute of Management and​ ​Entrepreneurship</t>
  </si>
  <si>
    <t>Sanghvi Forging and Engineering​ Limited</t>
  </si>
  <si>
    <t>Vadodara, Gujarat</t>
  </si>
  <si>
    <t>General Electric</t>
  </si>
  <si>
    <t>Nov 2005</t>
  </si>
  <si>
    <t>Umesh Uday Kale</t>
  </si>
  <si>
    <t>umeshukale@gmail.com</t>
  </si>
  <si>
    <t>16-Oct-1984</t>
  </si>
  <si>
    <t>Uday</t>
  </si>
  <si>
    <t>H.No.: 723/1, Angol Road, Near Hanuman Mandir, Tilakwadi, Belgaum, Belagavi 
590006, Karnataka, India.</t>
  </si>
  <si>
    <t>Sant Meera English Medium High School, Belagavi</t>
  </si>
  <si>
    <t>Karnataka Board, Belagavi, Karnataka</t>
  </si>
  <si>
    <t>English,Hindi,Kannada,Mathematics</t>
  </si>
  <si>
    <t>Gogte PU College, Belagavi</t>
  </si>
  <si>
    <t>English,Hindi,Economics,Business Studies</t>
  </si>
  <si>
    <t>Karnatak University Dharwad</t>
  </si>
  <si>
    <t>Gogte College, Belagavi, Karnataka</t>
  </si>
  <si>
    <t>Economics,Accountancy,Marketing</t>
  </si>
  <si>
    <t>Indira Gandhi National Open University, New Delhi</t>
  </si>
  <si>
    <t>Indira Gandhi National Open University, Belagavi, Karnataka</t>
  </si>
  <si>
    <t>Microeconomics</t>
  </si>
  <si>
    <t>MA Economics</t>
  </si>
  <si>
    <t>• UGC-NET in Economics
• Karnataka-SET in Economics</t>
  </si>
  <si>
    <t>• I was Top 2nd to clear the Ph.D Entrance Exam of Karnatak University Dharwad.
• I was selected for USA On-Site Business Migration Project when I was working with Thomson Reuters Multinational Company, Bengaluru.</t>
  </si>
  <si>
    <t>Advance Excel,Power BI,SQL</t>
  </si>
  <si>
    <t>Economics,Statistics,Marketing,Management</t>
  </si>
  <si>
    <t>• Guided undergraduate and postgraduate students in selecting and completing industry relevant projects.
• Taught Economics, Statistics, Marketing, Research Methodology, Business Communication, etc; for undergraduate and postgraduate courses.
• Worked as HOD and coordinated various tasks related to students, parents, teachers, management, and university.
• Organized various Seminars, Events, Competitions, etc.</t>
  </si>
  <si>
    <t>Head of the Department</t>
  </si>
  <si>
    <t>• Qualified UGC-NET Exam in Economics.
• Qualified Karnataka-SET Exam in Economics.
• I was Top 2nd to Clear the Ph.D Entrance Exam of Karnatak University, Dharwad.</t>
  </si>
  <si>
    <t>• I was selected for USA On-Site Business Migration Project when I was working with Thomson Reuters Multinational Company, Bengaluru.
• Handled Complex Documentation Work for the Business Migration Project from USA to Bengaluru Office.
• Worked on various applications like SAP, SQL, Advance Excel, etc.</t>
  </si>
  <si>
    <t>21-Feb-26 08:02 PM</t>
  </si>
  <si>
    <t>Ernst &amp; Young</t>
  </si>
  <si>
    <t>Financial Associate</t>
  </si>
  <si>
    <t>Jan 2007</t>
  </si>
  <si>
    <t>Capgemini</t>
  </si>
  <si>
    <t>Sr. Process Associate</t>
  </si>
  <si>
    <t>Thomson Reuters</t>
  </si>
  <si>
    <t>Reporting Analyst</t>
  </si>
  <si>
    <t>Angadi College of Commerce &amp; Science</t>
  </si>
  <si>
    <t>Belagavi</t>
  </si>
  <si>
    <t>8Y 1M</t>
  </si>
  <si>
    <t>Akhilesh Kumar Pandey</t>
  </si>
  <si>
    <t>csakhilesh.pandey@gmail.com</t>
  </si>
  <si>
    <t>12-Dec-1973</t>
  </si>
  <si>
    <t>Rajnath Pandey</t>
  </si>
  <si>
    <t>Lohegaon ,Wadgaon shinde road. Dream Squre Bldg, Flat No. F-1,</t>
  </si>
  <si>
    <t>Zila School Bhagalpur, Bihar</t>
  </si>
  <si>
    <t>BSEB, Patna/Bihar.</t>
  </si>
  <si>
    <t>PCM,English, Hindi,Commerce</t>
  </si>
  <si>
    <t>TNB College, Bhagalpur</t>
  </si>
  <si>
    <t>BIEC, Patna/Bihar</t>
  </si>
  <si>
    <t>PCM, English</t>
  </si>
  <si>
    <t>Diploma in Electronic Engineering</t>
  </si>
  <si>
    <t>CTI, Bengalore</t>
  </si>
  <si>
    <t>Electronics/Avionics</t>
  </si>
  <si>
    <t>Indira Gandhi National Open University, New Delhi/Delhi.</t>
  </si>
  <si>
    <t>Indira Gandhi National University</t>
  </si>
  <si>
    <t>Indira Gandhi National University New Delhi</t>
  </si>
  <si>
    <t>Institute of Company Secretaries of India</t>
  </si>
  <si>
    <t>Institute of Company Secretaries of India. New Delhi.</t>
  </si>
  <si>
    <t>Company Laws</t>
  </si>
  <si>
    <t>Administration/Management</t>
  </si>
  <si>
    <t>Dr. Babasaheb Bhimrao Amedkar University, Aurangabad (MAH)</t>
  </si>
  <si>
    <t>• Certification Course in Aviation, Tourism and Hotel Security.</t>
  </si>
  <si>
    <t>• President Scout
• (Bharat Scouts &amp; Guides).</t>
  </si>
  <si>
    <t>Avionics</t>
  </si>
  <si>
    <t>Company Secretary</t>
  </si>
  <si>
    <t>21-Feb-26 09:00 PM</t>
  </si>
  <si>
    <t>20Y 0M</t>
  </si>
  <si>
    <t>Indian Air Force</t>
  </si>
  <si>
    <t>Airwarrior</t>
  </si>
  <si>
    <t>All over India</t>
  </si>
  <si>
    <t>Jun 1994</t>
  </si>
  <si>
    <t>Krishna Kumar P</t>
  </si>
  <si>
    <t>krishnakumarpalaniappan1991@gmail.com</t>
  </si>
  <si>
    <t>27-May-1991</t>
  </si>
  <si>
    <t>Palaniappan</t>
  </si>
  <si>
    <t>76/2 Nanthagopalapuram West Street , Tuticorin , Tamilnadu 628002</t>
  </si>
  <si>
    <t>Caldwell Higher Secondary School</t>
  </si>
  <si>
    <t xml:space="preserve">TamilNadu State Board, Tuticorin, Tamilnadu </t>
  </si>
  <si>
    <t xml:space="preserve">Maths,Science </t>
  </si>
  <si>
    <t xml:space="preserve">St. Fr. Xavier's Higher Secondary School </t>
  </si>
  <si>
    <t xml:space="preserve">biology ,Maths ,Physics ,Chemistry </t>
  </si>
  <si>
    <t xml:space="preserve">Sri Sai Ram Engineering College, Chennai , Tamilnadu </t>
  </si>
  <si>
    <t xml:space="preserve">B S Abdur Rahman University </t>
  </si>
  <si>
    <t xml:space="preserve">B S Abdur Rahman Institute of Science and Technology </t>
  </si>
  <si>
    <t>Indian Institute of Information Technology Tiruchirappalli</t>
  </si>
  <si>
    <t>Indian Institute of Information Technology Tiruchirappalli, Tamilnadu</t>
  </si>
  <si>
    <t>3D printing and Additive Manufacturing</t>
  </si>
  <si>
    <t xml:space="preserve">Foamed Concrete, Building Materials, Concrete Technology </t>
  </si>
  <si>
    <t xml:space="preserve">College of Engineering Guindy , Anna University </t>
  </si>
  <si>
    <t>• NPTEL Certifications : 1. Strength of Materials Score 83 % - Elite 2. Design of Reinforced Concrete Elements 94% - Elite + Gold 3. Geotechnical Engineering Laboratory 76% - Elite + Silver 4. Structural Analysis I 5. 75% - E</t>
  </si>
  <si>
    <t>• Project titled “Mechanical and durability properties of nano-concrete under different curing condition” was funded by TANSCST under students’ project scheme for Rs 7500/- in the year 2022.
• Received a grant of ₹1,00,000 as FDP coordinator to conduct AICTE-sponsored online Faculty Development Programme titled “AI and IoT for Resilient Infrastructure and Advanced Disaster Management” for the academic year 2025–2026</t>
  </si>
  <si>
    <t xml:space="preserve">Autocad ,MS Office,Tekla,SketchUp,ETABS,Abaqus </t>
  </si>
  <si>
    <t>["https:\/\/doi.org\/10.1061\/(ASCE)MT.1943-5533.0004335","https:\/\/doi.org\/10.1139\/cjce-2022-0122","https:\/\/doi.org\/10.1080\/19648189.2024.2440581","http:\/\/dx.doi.org\/10.28991\/CEJ-2023-09-12-08","https:\/\/doi.org\/10.28991\/CEJ-2024-010-12-06","https:\/\/doi.org\/10.28991\/CEJ-2025-011-05-013","https:\/\/doi.org\/10.13074\/jent.2025.06.2511435","https:\/\/doi.org\/10.1016\/j.matpr.2022.03.583","https:\/\/doi.org\/10.1016\/j.matpr.2022.08.188","https:\/\/doi.org\/10.4028\/p-YWG3j7"]</t>
  </si>
  <si>
    <t>Structural Analysis ,Design of Reinforced Concrete Elements,Design of Steel Structures ,Strength of Materials ,Engineering Mechanics ,Engineering Graphics</t>
  </si>
  <si>
    <t>• My average course feedback across the last 6 semesters is 4.6/5.0. across subjects like Design of Reinforced Concrete Elements and Structural Analysis.</t>
  </si>
  <si>
    <t xml:space="preserve">Research Coordinator </t>
  </si>
  <si>
    <t>'Waste to Wealth' - NITTTR</t>
  </si>
  <si>
    <t>Profess</t>
  </si>
  <si>
    <t>• Constantly working and publishing papers on concrete technology and construction materials with foreign authors from Jordan and Chile</t>
  </si>
  <si>
    <t>21-Feb-26 09:11 PM</t>
  </si>
  <si>
    <t xml:space="preserve">SRM Madurai College for Engineering and Technology </t>
  </si>
  <si>
    <t xml:space="preserve">Madurai </t>
  </si>
  <si>
    <t xml:space="preserve">Rajalakshmi Engineering College </t>
  </si>
  <si>
    <t xml:space="preserve">Francis Xavier Engineering College </t>
  </si>
  <si>
    <t xml:space="preserve">Tirunelveli </t>
  </si>
  <si>
    <t xml:space="preserve">KCG College of Technology </t>
  </si>
  <si>
    <t>21-Feb-26 09:13 PM</t>
  </si>
  <si>
    <t>Vijaya .</t>
  </si>
  <si>
    <t>vijaya2890@gmail.com</t>
  </si>
  <si>
    <t>02-Aug-1991</t>
  </si>
  <si>
    <t>Ajit Yadav</t>
  </si>
  <si>
    <t>223/II Old Pestolozzi House - Burgaon, Panditwari Phase 2, Dehradun - 248007- Uttrakhand</t>
  </si>
  <si>
    <t>Sunbeam School</t>
  </si>
  <si>
    <t>CBSE Varanasi, Uttar Pradesh</t>
  </si>
  <si>
    <t>Accountancy,Business Studies,Economics,Maths</t>
  </si>
  <si>
    <t>Post Graduate Diploma in Management in International Business</t>
  </si>
  <si>
    <t>School of Business</t>
  </si>
  <si>
    <t>Delhi University</t>
  </si>
  <si>
    <t>Motilal Nehru College, Delhi</t>
  </si>
  <si>
    <t>Dr. APJ Abdul Kalam Technical University</t>
  </si>
  <si>
    <t>Institute of Computer Science and Technology, Varanasi Uttar Pradesh</t>
  </si>
  <si>
    <t>MBA- IB</t>
  </si>
  <si>
    <t>Crowdfunding for Supporting Startups in India</t>
  </si>
  <si>
    <t>["https:\/\/doi.org\/10.1177\/09721509231185654","https:\/\/doi.org\/10.1007\/s12208-023-00376-4","https:\/\/doi.org\/10.1080\/19420676.2025.2586101","https:\/\/doi.org\/10.1504\/IJICBM.2022.122724- ","http:\/\/dx.doi.org\/10.21511\/imfi.19(4).2022.07"]</t>
  </si>
  <si>
    <t>Investment analysis and Portfolio Management,Corporate Finance,Derivatives</t>
  </si>
  <si>
    <t>• Overall Average Feedback Score: 4.42 / 5.00 (Across 5 semesters)</t>
  </si>
  <si>
    <t>• Received Best Case Presented Award at IMRC, organised by IIM- Ahmedabad- December 2025</t>
  </si>
  <si>
    <t>Fairfield Institute of Management and Technology</t>
  </si>
  <si>
    <t xml:space="preserve">Coldex Logistics </t>
  </si>
  <si>
    <t>Management Trainee</t>
  </si>
  <si>
    <t>Dr Shruti Sharma</t>
  </si>
  <si>
    <t>theselfology@gmail.com</t>
  </si>
  <si>
    <t>02-Mar-1986</t>
  </si>
  <si>
    <t>Sohan Sharma</t>
  </si>
  <si>
    <t>Wakad</t>
  </si>
  <si>
    <t>Banasthali Vidyapeeth</t>
  </si>
  <si>
    <t>Rajasthan</t>
  </si>
  <si>
    <t>math, sc,ssc,hsc</t>
  </si>
  <si>
    <t>Devi Ahilya University</t>
  </si>
  <si>
    <t>Holkar Sc College, Indore, MP</t>
  </si>
  <si>
    <t xml:space="preserve">Computer Sc, Physics </t>
  </si>
  <si>
    <t>IMS, Dept of Mgmt, Devi Ahilya University, MP</t>
  </si>
  <si>
    <t>Finance and Marketing</t>
  </si>
  <si>
    <t>Symbiosis International (Deemed University)</t>
  </si>
  <si>
    <t>MS Office,Power BI,Canva</t>
  </si>
  <si>
    <t>["https:\/\/doi.org\/10.1177\/09722629251319932","https:\/\/doi.org\/10.1080\/23311975.2024.2382922","https:\/\/doi.org\/10.35940\/IJITEE.K1045.09811S19","https:\/\/scmspune.ac.in\/assets\/pdf\/journal\/Tenth\/Tenth-Annual-Journal-2022-07.pdf#page=25"]</t>
  </si>
  <si>
    <t>Digital marketing &amp; media, Applied AI,Personal Portfolio planning</t>
  </si>
  <si>
    <t>Led a team of 5 at workplace</t>
  </si>
  <si>
    <t>• Best Paper of track at SCMHRD conference</t>
  </si>
  <si>
    <t>21-Feb-26 09:20 PM</t>
  </si>
  <si>
    <t>Investocafe Fintech Pvt ltd</t>
  </si>
  <si>
    <t>Head-Digital Strategy</t>
  </si>
  <si>
    <t>Maneesh Jitendra Gupta</t>
  </si>
  <si>
    <t>maneesh.gupta@dsims.org.in</t>
  </si>
  <si>
    <t>11-Dec-1979</t>
  </si>
  <si>
    <t>Jitendra Gupta</t>
  </si>
  <si>
    <t>A 106, Kedarnath Apt, 60 Ft. Rd., Bhayandar West, 401101, Thane</t>
  </si>
  <si>
    <t>Bishops School</t>
  </si>
  <si>
    <t>English, Hindi, Marathi, Mathematics, Science,Social Sciences</t>
  </si>
  <si>
    <t>K. C. College</t>
  </si>
  <si>
    <t>Hindi, English, Physics, Chemistry</t>
  </si>
  <si>
    <t>Shivajirao Jondhale College of Engineering, Thane</t>
  </si>
  <si>
    <t>Software Engineering, Computer Networks,Compiler Construction</t>
  </si>
  <si>
    <t>B.E. in Computer Engg</t>
  </si>
  <si>
    <t>N. L. Dalmia Institute of Management, Thane</t>
  </si>
  <si>
    <t>Business Policy,Business Ethics,Entrepreneurship Management, Security Analysis and Portfolio Management,International Business,Fiscal and Corporate Tax</t>
  </si>
  <si>
    <t>Masters in Management Studies</t>
  </si>
  <si>
    <t>IIM, Mumbai</t>
  </si>
  <si>
    <t>• FRM Level 1 cleared. 2. Datacamp certification on a] Intermediate Portfolio Analysis using R, b] Structural Equation Modeling with lavaan in R, c] Quantitative Risk Management using R, d] Intermediate Python, e] Data manipulation with Python, f] Int</t>
  </si>
  <si>
    <t>• Two research papers published in Scopus indexed / ABDC journals. 2. Won best paper award in 3 national / international conferences.</t>
  </si>
  <si>
    <t>R programming, Python programming, Bloomberg, Excel,Julia basics,Quarto</t>
  </si>
  <si>
    <t>["https:\/\/link.springer.com\/article\/10.1007\/s10690-025-09567-x","https:\/\/link.springer.com\/article\/10.1057\/s41260-024-00393-w"]</t>
  </si>
  <si>
    <t>Financial Analytics using R, Financial Risk Management using Python , Fixed Income Securities, Derivatives and Risk Management,Business Analytics with Vibe Coding</t>
  </si>
  <si>
    <t>• My average feedback has remained consistently above 4.2 out of 5 (highest being 4.6) for all the courses taught in the last 6 semesters (except 'Buiness Analytics with Vibe Coding', which is an ongoing first time course designed by me).</t>
  </si>
  <si>
    <t>Alumni Chairperson</t>
  </si>
  <si>
    <t>Nurturing Future Leadership Program at IIM Ranchi</t>
  </si>
  <si>
    <t>21-Feb-26 09:28 PM</t>
  </si>
  <si>
    <t>15Y 2M</t>
  </si>
  <si>
    <t>Durgadevi Saraf Institute of Management Studies</t>
  </si>
  <si>
    <t>10Y 2M</t>
  </si>
  <si>
    <t>K. J. Somaiya Institute of Management Studies</t>
  </si>
  <si>
    <t>Sasmira Institute of Management Studies</t>
  </si>
  <si>
    <t>N L Dalmia Institute</t>
  </si>
  <si>
    <t>ajityadav0310@gmail.com</t>
  </si>
  <si>
    <t>03-Oct-1989</t>
  </si>
  <si>
    <t>Brij Mohan</t>
  </si>
  <si>
    <t>223/II, old pestalozi house, Burgaon, panditwari phase 2, Dehradun 248007, Uttarakhand</t>
  </si>
  <si>
    <t>AVN English School</t>
  </si>
  <si>
    <t>CBSE, Patna, Bihar</t>
  </si>
  <si>
    <t>DR. A I Memo Sunbeam School</t>
  </si>
  <si>
    <t>CBSE, Varanasi, Uttar Pradesh</t>
  </si>
  <si>
    <t>Physics, Chemistry, Maths</t>
  </si>
  <si>
    <t>School of Management Sciences, Varanasi</t>
  </si>
  <si>
    <t>Mahatma Gandhi Kashi Vidyapeeth, Varanasi</t>
  </si>
  <si>
    <t>School of Management Sciences, Varanasi, Uttar Pradesh</t>
  </si>
  <si>
    <t>Dr. A.P.J. Abdul Kalam technical University, Lucknow</t>
  </si>
  <si>
    <t>ICST SHEPA, Varanasi, Uttar Pradesh</t>
  </si>
  <si>
    <t>FMS Banaras Hindu University</t>
  </si>
  <si>
    <t>• Qualified IRM’s Global Level 1 Professional Examination on Enterprise Risk Management by Institute of Risk Management India</t>
  </si>
  <si>
    <t>• Received Best Case Presented Award at IMRC, organised by IIM- Ahmedabad- December-2025
• Recognised by the Institute of Management Studies, BHU, for the paper “Modelling a bi-directional sentiment–return relationship: Evidence from the Indian market.”
• Organised National Academic Convention (2016) — Convened the National Convention on “Innovations in Green Highways” in collaboration with NHAI, New Delhi.</t>
  </si>
  <si>
    <t>Q1-3, B-4, Q2-2</t>
  </si>
  <si>
    <t>Q3-2, C-2</t>
  </si>
  <si>
    <t>["https:\/\/doi.org\/10.1080\/19420676.2025.2586101","https:\/\/doi.org\/10.1007\/s12208-023-00376-4","https:\/\/doi.org\/10.1504\/GBER.2023.131193","https:\/\/doi.org\/10.1177\/09721509231185654","https:\/\/doi.org\/10.1504\/GBER.2023.127554","http:\/\/dx.doi.org\/10.21511\/imfi.19(4).2022.07","https:\/\/doi.org\/10.21844\/16202115106"]</t>
  </si>
  <si>
    <t>Corporate Finance, Accounting For Managers, Corporate Valuation, Behavioural Finance</t>
  </si>
  <si>
    <t>Program Lead, Capital Markets and Accounting Cluster, School of Business, UPES, Dehradun</t>
  </si>
  <si>
    <t>• Received Best Case Presented Award at IMRC, organised by IIM- Ahmedabad- December-2025
• Recognised by the Institute of Management Studies, BHU, for the paper “Modelling a bi-directional sentiment–return relationship: Evidence from the Indian market.”</t>
  </si>
  <si>
    <t>21-Feb-26 09:39 PM</t>
  </si>
  <si>
    <t>UPES, Dehradun</t>
  </si>
  <si>
    <t>Microtek College of Management and Technology</t>
  </si>
  <si>
    <t>Varanasi</t>
  </si>
  <si>
    <t>Fairfield Institute of Management and Technology, New Delhi</t>
  </si>
  <si>
    <t xml:space="preserve"> Green Highways Division, National Highways Authority of India, New Delhi</t>
  </si>
  <si>
    <t>Technical Assistant</t>
  </si>
  <si>
    <t>Dipesh Dalal</t>
  </si>
  <si>
    <t>dipeshdalal2411@gmail.com</t>
  </si>
  <si>
    <t>24-Nov-1993</t>
  </si>
  <si>
    <t>Samundir Singh</t>
  </si>
  <si>
    <t>Village: Ghuskani, P.O.: Tigrana (127031), Dist.: Bhiwani, haryana, India</t>
  </si>
  <si>
    <t>Sharda High School</t>
  </si>
  <si>
    <t>BSEH</t>
  </si>
  <si>
    <t>English, Maths,Science,Social Science, Hindi,Physical Education</t>
  </si>
  <si>
    <t>Bal Hitkarani Sr. Sec. School</t>
  </si>
  <si>
    <t>Maths, Physics, Chemistry, English</t>
  </si>
  <si>
    <t>Maharshi Dayanad University, Rohtak</t>
  </si>
  <si>
    <t>Vaish Collage, Bhiwani</t>
  </si>
  <si>
    <t>Indira Gandhi University, Meerpur</t>
  </si>
  <si>
    <t>Harran University</t>
  </si>
  <si>
    <t>Harran University, Turkey</t>
  </si>
  <si>
    <t>• I have completed "CS105: Introduction to Python" (6094122521GD).
• ‘NEP 2020 Orientation &amp; Sensitization Programme’ under Malaviya Mission Teacher Training Programme (MMTTP) of University Grants Commission (UGC) organized by Malavi</t>
  </si>
  <si>
    <t>• Best Thesis Award- 2023 at Simla University
• Best Reviewer Award- 2023 Asian Research Journal of Mathematics (SDI/HQ/PR/Cert/111111/DIP
• Scientists Research Awards-1542 (2025)</t>
  </si>
  <si>
    <t>9/10</t>
  </si>
  <si>
    <t>4/3</t>
  </si>
  <si>
    <t>["https:\/\/scholar.google.com\/citations?view_op=view_citation&amp;hl=en&amp;user=HCfkaqYAAAAJ&amp;sortby=pubdate&amp;citation_for_view=HCfkaqYAAAAJ:yB1At4FlUx8C","https:\/\/scholar.google.com\/citations?view_op=view_citation&amp;hl=en&amp;user=HCfkaqYAAAAJ&amp;sortby=pubdate&amp;citation_for_view=HCfkaqYAAAAJ:HE397vMXCloC","https:\/\/scholar.google.com\/citations?view_op=view_citation&amp;hl=en&amp;user=HCfkaqYAAAAJ&amp;sortby=pubdate&amp;citation_for_view=HCfkaqYAAAAJ:dTyEYWd-f8wC","https:\/\/scholar.google.com\/citations?view_op=view_citation&amp;hl=en&amp;user=HCfkaqYAAAAJ&amp;sortby=pubdate&amp;citation_for_view=HCfkaqYAAAAJ:ULOm3_A8WrAC","https:\/\/scholar.google.com\/citations?view_op=view_citation&amp;hl=en&amp;user=HCfkaqYAAAAJ&amp;sortby=pubdate&amp;citation_for_view=HCfkaqYAAAAJ:Zph67rFs4hoC","https:\/\/scholar.google.com\/citations?view_op=view_citation&amp;hl=en&amp;user=HCfkaqYAAAAJ&amp;sortby=pubdate&amp;citation_for_view=HCfkaqYAAAAJ:NJ774b8OgUMC","https:\/\/scholar.google.com\/citations?view_op=view_citation&amp;hl=en&amp;user=HCfkaqYAAAAJ&amp;sortby=pubdate&amp;citation_for_view=HCfkaqYAAAAJ:3fE2CSJIrl8C","https:\/\/scholar.google.com\/citations?view_op=view_citation&amp;hl=en&amp;user=HCfkaqYAAAAJ&amp;sortby=pubdate&amp;citation_for_view=HCfkaqYAAAAJ:nrtMV_XWKgEC","https:\/\/scholar.google.com\/citations?view_op=view_citation&amp;hl=en&amp;user=HCfkaqYAAAAJ&amp;cstart=20&amp;pagesize=80&amp;sortby=pubdate&amp;citation_for_view=HCfkaqYAAAAJ:XD-gHx7UXLsC","https:\/\/scholar.google.com\/citations?view_op=view_citation&amp;hl=en&amp;user=HCfkaqYAAAAJ&amp;cstart=20&amp;pagesize=80&amp;sortby=pubdate&amp;citation_for_view=HCfkaqYAAAAJ:j8SEvjWlNXcC"]</t>
  </si>
  <si>
    <t>• Mr. Praveen Kumar, Sr University, Warangal (Ongoing)
• Mr. Vijay kumar, Sr University, Warangal (Ongoing)
• Ms. Hemletha, Sr University, Warangal (Ongoing)
• Ms. Shafilika, Sardar Beyant University, Gurdaspur, punjab (Ongoing)</t>
  </si>
  <si>
    <t>Introduction to Delay Differential Equation, Introduction of Mathematical Biology</t>
  </si>
  <si>
    <t>• 6/5</t>
  </si>
  <si>
    <t>Dean of Branding</t>
  </si>
  <si>
    <t>‘NEP 2020 Orientation &amp; Sensitization Programme</t>
  </si>
  <si>
    <t>A+</t>
  </si>
  <si>
    <t>• Best Thesis Award- 2023 at Simla University.
• Best Reviewer Award- 2023 Asian Research Journal of Mathematics (SDI/HQ/PR/Cert/111111/DIP
• Scientists Research Awards-1542 (2025)</t>
  </si>
  <si>
    <t>• Investigating the role of allelochemicals in plant population dynamics via the stability analyses, equilibrium point and Hopf-bifurcation: a delay-differential model
• Hopf bifurcation and stability analysis of delayed Gauss-type Plant–Herbivore model with Holling type-III functional response.
• Dynamic Stability and Growth Analysis in Plants: A DDE Model.
• On the Hopf bifurcation and equilibrium points of partial benefit symbiosis of financial market using delay differential equations
• On the modeling the impact of delay on stock pricing fluctuations using delay differential equations
• Synergistic modeling of hydrogel gelation via time-delay dynamics and machine learning algorithms
• Effect of time delay on directional and stability analysis of plant competition for allelochemicals study
• Stability analysis of GDP-national debt dynamics using delay differential equation
• On the equilibrium point and Hopf-Bifurcation analysis of GDP-national debt dynamics under the delayed external investment: A new DDE model
• Modeling and analysis of demand-supply dynamics with a collectability factor using delay differential equations in economic growth via the Caputo operator</t>
  </si>
  <si>
    <t>21-Feb-26 10:17 PM</t>
  </si>
  <si>
    <t>Phagwara</t>
  </si>
  <si>
    <t xml:space="preserve">Sreyas Institute of Engineering and Technology </t>
  </si>
  <si>
    <t>Hydrabad</t>
  </si>
  <si>
    <t>Sandip Saha</t>
  </si>
  <si>
    <t>sahasandip.loknath@gmail.com</t>
  </si>
  <si>
    <t>29-Apr-1991</t>
  </si>
  <si>
    <t>Swapan Saha</t>
  </si>
  <si>
    <t>Lokepur, Birbhum, 731123, WB, India</t>
  </si>
  <si>
    <t>Lokepur High School</t>
  </si>
  <si>
    <t>WBBSE, West Bengal</t>
  </si>
  <si>
    <t>Bengali, English,Mathematics,P.Sc.,L.Sc.,Hiistory</t>
  </si>
  <si>
    <t>Nakraconda High School</t>
  </si>
  <si>
    <t>WBCHSE, West Bengal</t>
  </si>
  <si>
    <t>Bengali, English,Mathematics, Physics</t>
  </si>
  <si>
    <t>B.Sc. Hons.</t>
  </si>
  <si>
    <t>Suri Vidyasagar College, Burdwan University</t>
  </si>
  <si>
    <t>Burdwan University</t>
  </si>
  <si>
    <t>Suri Vidyasagar College, Suri, West Bengal</t>
  </si>
  <si>
    <t>B.Sc. Hons. in Mathematics</t>
  </si>
  <si>
    <t>Visva Bharati University</t>
  </si>
  <si>
    <t>Siksha Bhavana, Santiniketan, West Bengal</t>
  </si>
  <si>
    <t>M.Sc. in Mathematics</t>
  </si>
  <si>
    <t>S N Bose National Centre for Basic Sciences</t>
  </si>
  <si>
    <t>• 2024 NCBS (TIFR) Simons Career Development Fellowship.2023 Academia Sinica Institute Postdoctoral Fellowship 2023-24. (did not avail)
• 2022 ICTP School on Information, Noise, and Physics of Life (Partial Grant for Accommodation,EUR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 India. (did not avail)
• 2015 Graduate Aptitude Test in Engineering (Mathematics).</t>
  </si>
  <si>
    <t>["https:\/\/doi.org\/10.1016\/j.chaos.2025.117800","https:\/\/doi.org\/10.1063\/5.0296708","https:\/\/doi.org\/10.1016\/j.cnsns.2025.108844","https:\/\/dx.doi.org\/10.1007\/s12038-021-00249-0","https:\/\/doi.org\/10.1016\/j.cnsns.2022.106311","https:\/\/doi.org\/10.1016\/j.physd.2020.132793","https:\/\/doi.org\/10.1007\/s40819-020-00925-z","https:\/\/doi.org\/10.1016\/j.cnsns.2020.105234","https:\/\/doi.org\/10.1007\/s40819-019-0628-9","https:\/\/doi.org\/10.1007\/s10910-018-0981-7"]</t>
  </si>
  <si>
    <t>• 2024 NCBS (TIFR) Simons Career Development Fellowship.
• 2023 Academia Sinica Institute Postdoctoral Fellowship 2023-24. (did not avail)
• 2022 ICTP School on Information, Noise, and Physics of Life (Partial Grant for Accommodation, 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IIT-Kharagpur,India. (did not avail)
• 2015 Graduate Aptitude Test in Engineering (Mathematics).</t>
  </si>
  <si>
    <t>• arXiv: 2512.24427</t>
  </si>
  <si>
    <t>21-Feb-26 11:47 PM</t>
  </si>
  <si>
    <t>S. N. Bose National Centre for Basic Sciences (SNBNCBS), India</t>
  </si>
  <si>
    <t>Visiting Researcher</t>
  </si>
  <si>
    <t>King Abdullah University of Science and Technology (KAUST), Kingdom of Saudi Arabia</t>
  </si>
  <si>
    <t>Saudi Arabia</t>
  </si>
  <si>
    <t>Technische Universität Darmstadt, Germany.</t>
  </si>
  <si>
    <t>Germany</t>
  </si>
  <si>
    <t>Indian Statistical Institute (ISI) Kolkata, India</t>
  </si>
  <si>
    <t>National Centre for Biological Sciences (TIFR), India</t>
  </si>
  <si>
    <t>Simons–NCBS Career Development Fellow</t>
  </si>
  <si>
    <t>Yogesh Namdeo Ingle</t>
  </si>
  <si>
    <t>dryogeshbningle@gmail.com</t>
  </si>
  <si>
    <t>marathi english hindi</t>
  </si>
  <si>
    <t>Namdeo</t>
  </si>
  <si>
    <t>601 Rosewood Heights Sector 10 Kharghar 410210</t>
  </si>
  <si>
    <t>Nutan Dyan Mandir</t>
  </si>
  <si>
    <t>Science Maths Marathi</t>
  </si>
  <si>
    <t>Birla Institute</t>
  </si>
  <si>
    <t>Birla Instiute</t>
  </si>
  <si>
    <t>Pillais Instiute of Management Studies and Research</t>
  </si>
  <si>
    <t>Master of Management Studies</t>
  </si>
  <si>
    <t>Gokhale law college</t>
  </si>
  <si>
    <t>Sinhgad Instiute of Management, Savitribai Phule Pune University</t>
  </si>
  <si>
    <t>• NSE’s Certification in Financial Market Modules- Beginners’ Module, Derivatives Market (Dealers) Module, Capital Market (Dealers) Module, and AMFI-Mutual Fund (Advisor) Module. • Completed course on Entrepreneurship Development</t>
  </si>
  <si>
    <t>• Awards and Achievements:● Memento of Honor in recognition of remarkable contributions to education and societalbetterment from Chhatrapati Shivaji Maharaj University● Organised FDPs successfully at AIMSR &amp; SRBS● ICSSR Research grant got to organize International Research Conference at AIMSR● NSS fund received from the University of Mumbai to organize NSS Regular and Special Activities atSRBS● Active participation in NAAC and NBA documentation process at AIMSR &amp; SRBS● Guided Management Students to publish and present research papers at Conferences● Successfully conducted Sports and Cultural activities at SRBS● Indian Council of Social Science Research (ICSSR) Doctoral Fellowship award● 1st runner-up of 'India's Late, Late Industrial Revolution' Essay contest of Cambridge University PressIndia Pvt. Ltd● Certificates and Incentives from ICICI Securities● Marathon runner 10 km</t>
  </si>
  <si>
    <t>• ICSSR Doctoral Fellow awardee</t>
  </si>
  <si>
    <t>Investment Banking</t>
  </si>
  <si>
    <t>• It was good</t>
  </si>
  <si>
    <t>IQAC Head, Exam Head</t>
  </si>
  <si>
    <t>• Memento of Honor in recognition of remarkable contributions to education and societalbetterment from Chhatrapati Shivaji Maharaj University</t>
  </si>
  <si>
    <t>21-Feb-26 11:55 PM</t>
  </si>
  <si>
    <t>Indira Institute of Business Management</t>
  </si>
  <si>
    <t>Navi Mumbai</t>
  </si>
  <si>
    <t>ITM</t>
  </si>
  <si>
    <t>Kharghar</t>
  </si>
  <si>
    <t>AIMSR</t>
  </si>
  <si>
    <t>Borivali Mumbai</t>
  </si>
  <si>
    <t>SRBS</t>
  </si>
  <si>
    <t>SNGC</t>
  </si>
  <si>
    <t>Nov 2014</t>
  </si>
  <si>
    <t>Urjjasee Basak</t>
  </si>
  <si>
    <t>urjjasee@gmail.com</t>
  </si>
  <si>
    <t>04-Jan-2001</t>
  </si>
  <si>
    <t>Atanu Basak</t>
  </si>
  <si>
    <t>26B, Mondal Street, Kolkata-700006</t>
  </si>
  <si>
    <t>Calcutta Girls' High school</t>
  </si>
  <si>
    <t>ICSE, Kolkata</t>
  </si>
  <si>
    <t>Physics,chemistry, maths,english</t>
  </si>
  <si>
    <t>DPS Ruby Park</t>
  </si>
  <si>
    <t>CBSE, kolkata</t>
  </si>
  <si>
    <t>physics, chemistry, maths, computer</t>
  </si>
  <si>
    <t>IIEST Shibpur</t>
  </si>
  <si>
    <t>IIEST Shibpur, kolkata</t>
  </si>
  <si>
    <t>basic design, history of architecture, strength of materials, landscape architecture, structures, interior design, disaster resilient architecture,conservation</t>
  </si>
  <si>
    <t>IIT Kharagpur, kharagpur</t>
  </si>
  <si>
    <t>housing,transportation planning, urban informatics,quantitative methods,planning workshop,regional analysis and planning,environmental planning,utilities and services</t>
  </si>
  <si>
    <t>• GAABESU Alumni Award for All Round Excellence in Academics and Cultural Fields, IIEST Shibpur
• Somenath Ghosh Memorial award for Best Architecture Student and highest scorer in thesis : for being the consistent top scorer of the batch for 5 years
• Batch Topper in B.Arch, IIEST Shibpur | Institute medallist
GATE 2023 : AIR 20
• Documented a heritage site in Shantiniketan for INTACH: Kolkata chapter
• Annual Nasa Design Competition for ANDC on designing migrant workers homes | Top 25 Nationally
• 1st Runner up: Think Tank- Publication Trophy | NOSPLAN 2026
• Awardee in DEL-PGAL youth innovation design ideas competition | designed a prototype for experiencing broken heritage
• Senior National Scholarship in Odissi dance by CCRT, Ministry of Culture , Govt. of India
• Junior National Scholarship in Odissi dance by CCRT, Ministry of Culture , Govt. of India</t>
  </si>
  <si>
    <t>AutoCAD,QGIS,SQL,Python,C++,Sketchup,MS Office,photoshop</t>
  </si>
  <si>
    <t>• none</t>
  </si>
  <si>
    <t>• Accepted to present the paper titled “Cultural Infrastructure as Comparative Urban Metrics: A Scoring Framework for Indian Context Inspired by the Global Cultural Planning Models” in 14Th International Conference on research in Behavioureal and Social Sciences (ICRBS) | Rotterdam, Netherlands, February 2026 and also in EURA 2026|Venice, Italy
• Abstract accepted for a book chapter in Springer Geography edition for the paper titled “Ephemeral Festivals, Enduring Heritage: Durga Puja And The Future Of Cultural Heritage In Kolkata”.</t>
  </si>
  <si>
    <t>22-Feb-26 09:56 AM</t>
  </si>
  <si>
    <t>Ankush Sharma</t>
  </si>
  <si>
    <t>ankushsharma.statistics@gmail.com</t>
  </si>
  <si>
    <t>24-Jun-1996</t>
  </si>
  <si>
    <t>Rajbir Sharma</t>
  </si>
  <si>
    <t>Department of Statistics
St Joseph's University, Bengaluru</t>
  </si>
  <si>
    <t>Jagat Singh Int Col</t>
  </si>
  <si>
    <t>Board oh Highschool and Intermediate Education, U.P.</t>
  </si>
  <si>
    <t>Science,Mathematics,English,Hindi,Social Science,Drawing</t>
  </si>
  <si>
    <t>C S UMV</t>
  </si>
  <si>
    <t>Physics, Chemistry, Mathematics, General Hindi</t>
  </si>
  <si>
    <t>Deshbandhu College</t>
  </si>
  <si>
    <t>B.Sc. (Hons.)</t>
  </si>
  <si>
    <t>Ch. Charan Singh University</t>
  </si>
  <si>
    <t>Department of Statistics, Main Campus, CCSU Meerut</t>
  </si>
  <si>
    <t>Department of Operational Research</t>
  </si>
  <si>
    <t>M.Phil.in Operational Research</t>
  </si>
  <si>
    <t>Department of Statistics, Banaras Hindu University</t>
  </si>
  <si>
    <t>• National Eligibility Test (NET) passes in November 2022.</t>
  </si>
  <si>
    <t>• Prof. L.R. Goel Gold Medal for securing first rank in M.Sc Statistics.
• Vishishta Yogyata Certificate for securing first rank in M.Sc Statistics.</t>
  </si>
  <si>
    <t>MS Office,R studio,SPSS,Python,HPC Clusters</t>
  </si>
  <si>
    <t>[" https:\/\/doi.org\/10.1002\/qre.70036Digital Object Identifier (DOI)"]</t>
  </si>
  <si>
    <t>Time Series Analysis,Design and Analysis of Experiments,Operational Research,Statistical Inference,Distribution Theory</t>
  </si>
  <si>
    <t>To design the syllabus of Applied Reliability and Predictive Modeling at current institution</t>
  </si>
  <si>
    <t>Attended One month “Faculty Induction Program” (Online) organized by Shri Mata Vaishno Devi University, Katra, during January 06, 2026 – February 06, 2026</t>
  </si>
  <si>
    <t>1 Participated in “National Workshop on Recent Research and Statistical Trends: Bibliometric Analysis and Systematic Literature Review”, organized by Department of Statistics, University of Rajasthan, India (2025). 2 Participated in “International Worksho</t>
  </si>
  <si>
    <t>• Prof. L. R. Goel Gold Medal</t>
  </si>
  <si>
    <t>22-Feb-26 10:52 AM</t>
  </si>
  <si>
    <t>St Joseph's University, Bengaluru</t>
  </si>
  <si>
    <t>Ayush Goel</t>
  </si>
  <si>
    <t>ayush.goel.dr@gmail.com</t>
  </si>
  <si>
    <t>31-Aug-1996</t>
  </si>
  <si>
    <t xml:space="preserve"> Eng,Hindi</t>
  </si>
  <si>
    <t>Aloke Goel</t>
  </si>
  <si>
    <t>A1102, Tower A, 11th Floor, Gold Coast, Ivory Estate, Baner-Pashan Link Road, Pune, 411008</t>
  </si>
  <si>
    <t>Ryan International School</t>
  </si>
  <si>
    <t xml:space="preserve">Navi Mumbai, Maharashtra </t>
  </si>
  <si>
    <t xml:space="preserve">Science, Maths,Social Science,English,Hindi </t>
  </si>
  <si>
    <t>Haryana</t>
  </si>
  <si>
    <t>BBA LLB</t>
  </si>
  <si>
    <t>BBA LLB (Hons.)</t>
  </si>
  <si>
    <t>BBA LLB (Hons.) Law</t>
  </si>
  <si>
    <t>CHRIST (Deemed to be University0</t>
  </si>
  <si>
    <t xml:space="preserve">Bengaluru / Karnataka </t>
  </si>
  <si>
    <t>Corporate and Commerical Law</t>
  </si>
  <si>
    <t>Corporate and Commercial Law</t>
  </si>
  <si>
    <t>Legal Subject related to Corporate and Commerical Law</t>
  </si>
  <si>
    <t>Technology Law, Corporate and Commercial Law</t>
  </si>
  <si>
    <t>CHRIST (Deemed to be University)</t>
  </si>
  <si>
    <t>["https:\/\/www.inderscienceonline.com\/doi\/abs\/10.1504\/IJIE.2024.137685","https:\/\/www.inderscienceonline.com\/doi\/abs\/10.1504\/IJEF.2024.135162","https:\/\/pubs.aip.org\/aip\/acp\/article-abstract\/2788\/1\/080001\/2903948\/Growth-of-online-social-networking-and-artificial","https:\/\/www.ingentaconnect.com\/content\/hsp\/jdpp\/2023\/00000005\/00000004\/art00006","https:\/\/journal.uinjkt.ac.id\/index.php\/citahukum\/article\/view\/36653","https:\/\/ijlmh.com\/overview-on-e-banking-in-indian-jurisdiction\/","https:\/\/ijlmh.com\/paper\/law-big-data-iot-can-they-shape-the-future\/","https:\/\/acr-journal.com\/article\/criminal-liability-in-consumer-protection-analyzing-legal-remedies-and-enforcement-challenges-2590\/","",""]</t>
  </si>
  <si>
    <t xml:space="preserve">Company Law, Comparative Corporate Law,Corporate Law Practice ,Contract Act,Consumer Protection,Law of Torts,Telecommunication law ,Law and Technology,Cyber Law,Intellectual Property Law,Labour Law,AI and Ethics </t>
  </si>
  <si>
    <t>• Approximately 3.8 - 4.4 /5 across the last six semesters, with consistent student appreciation for interactive teaching methods, practical case-based discussions, and clarity in subject delivery.</t>
  </si>
  <si>
    <t>Faculty Head of Student Bar Association, Head of PR Team, Faculty in-charge for Center of Employment and Labour Law</t>
  </si>
  <si>
    <t>22-Feb-26 10:53 AM</t>
  </si>
  <si>
    <t>Symbiosis Law School, Pune</t>
  </si>
  <si>
    <t xml:space="preserve">NMIMS </t>
  </si>
  <si>
    <t>Symbiosis Law School</t>
  </si>
  <si>
    <t>22-Feb-26 10:57 AM</t>
  </si>
  <si>
    <t xml:space="preserve">Jeevan  Gulchand  Kasabe </t>
  </si>
  <si>
    <t>kasabejeevan24@gmail.com</t>
  </si>
  <si>
    <t>04-Aug-1984</t>
  </si>
  <si>
    <t xml:space="preserve"> Marathi</t>
  </si>
  <si>
    <t xml:space="preserve">Gulchand </t>
  </si>
  <si>
    <t>Flat No.1104
Bhagirathi Building 
Near SNBP International School 
Morwadi ,Pimpri 
Pune-411018</t>
  </si>
  <si>
    <t xml:space="preserve">Vidya Pratishthans Marathi Medium school Baramati </t>
  </si>
  <si>
    <t>Science, Social science, Geography</t>
  </si>
  <si>
    <t xml:space="preserve">Vidya Pratishthans Arts Science and Commerce College Baramati </t>
  </si>
  <si>
    <t xml:space="preserve">Political Science, Geography, Psychology, Economics ,English </t>
  </si>
  <si>
    <t xml:space="preserve">University of Pune </t>
  </si>
  <si>
    <t xml:space="preserve">SVPM INSTITUTE OF MANAGEMENT </t>
  </si>
  <si>
    <t xml:space="preserve">Human Resource Managemen </t>
  </si>
  <si>
    <t xml:space="preserve">T.C.College Baramati </t>
  </si>
  <si>
    <t>• Has Qualified STATE ELIGIBILITY TEST FOR ASSISTANT PROFESSORSHIP conducted by Savitribai Phule Pune University as the state agency</t>
  </si>
  <si>
    <t xml:space="preserve">MS OFFICE </t>
  </si>
  <si>
    <t>["https:\/\/jazindia.com\/index.php\/jaz\/article\/view\/4186","https:\/\/www.researchgate.net\/publication\/383869540_EXPERIENCING_EMPLOYEE_ACTIVISM_IN_WORKPLACES_AMONGST_PEOPLE_IN_GENERAL","https:\/\/www.researchgate.net\/publication\/383868369_AN_INSIGHT_INTO_EMPLOYEE_ACTIVISM_EA","https:\/\/theaspd.com\/index.php\/ijes\/article\/view\/3651","Entrepreneurship Management Book"]</t>
  </si>
  <si>
    <t xml:space="preserve">Management of Innovation and Sustainability </t>
  </si>
  <si>
    <t>•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
•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t>
  </si>
  <si>
    <t xml:space="preserve">IIC Vice-president </t>
  </si>
  <si>
    <t>National Level FDP on Deep Dive into Functional AI Opportunities</t>
  </si>
  <si>
    <t>Working In Contemporary Teams</t>
  </si>
  <si>
    <t>Gurudkshta by HRDC Pun</t>
  </si>
  <si>
    <t>NEP</t>
  </si>
  <si>
    <t>22-Feb-26 11:19 AM</t>
  </si>
  <si>
    <t>MAEERS MIT ARTS COMMERCE AND SCIENCE COLLEGE ALANDI PUNE</t>
  </si>
  <si>
    <t xml:space="preserve">Shree Chanakya Education Society's Indira College of Commerce and Science </t>
  </si>
  <si>
    <t>Tathwade</t>
  </si>
  <si>
    <t>5Y 0M</t>
  </si>
  <si>
    <t xml:space="preserve">Bharat Shikshan Prasarak Mandals Jaikranti College of Computer Science and Management Studies </t>
  </si>
  <si>
    <t>Katraj Pune</t>
  </si>
  <si>
    <t>Shri Sant Kurmudas Sahakari Sakhar Karkhana Ltd</t>
  </si>
  <si>
    <t xml:space="preserve">Trainee HR Manager </t>
  </si>
  <si>
    <t xml:space="preserve">Padsali Tal Madha Dist Solapur </t>
  </si>
  <si>
    <t>Aruna Mohan</t>
  </si>
  <si>
    <t>heylovearuna@gmail.com</t>
  </si>
  <si>
    <t>11-Nov-1994</t>
  </si>
  <si>
    <t xml:space="preserve">ENGLISH,HINDI,TAMIL,TELUGU </t>
  </si>
  <si>
    <t>R. MOHAN</t>
  </si>
  <si>
    <t>13, SENTHIL NAGAR, EB COLONY, KOVALAN NAGAR EXTENSION, MADURAI 625003, TAMILNADU</t>
  </si>
  <si>
    <t>TVS MATRICULATION HIGHER SECONDARY SCHOOL</t>
  </si>
  <si>
    <t>MADURAI/TAMILNADU</t>
  </si>
  <si>
    <t>MATHS,SCIENCE,ENGLISH,HISTORY</t>
  </si>
  <si>
    <t>MATHS,PHYSICS,CHEMISTRY ,COMPUTER SCIENCE</t>
  </si>
  <si>
    <t>THIAGARAJAR COLLEGE OF ENGINEERING, MADURAI, TAMILNADU</t>
  </si>
  <si>
    <t>STRENGTH OF MATERIALS,PROJECT MANAGEMENT,CONSTRUCTION MANAGEMENT,ESTIMATION AND COSTING,SOIL MECHANICS,FOUNDATION ENGINEERING,DESIGN OF STEEL STRUCTURES,DESIGN OF REINFORCED CONCRETE,WATER SUPPY ENGINEERING,WASTEWATER ENGINEERING,MANAGEMENT SCIENCE</t>
  </si>
  <si>
    <t>PROJECT FORMULATION AND IMPLEMENTATION,CONTRACTS AND ARBITRATION,MATERIAL PROCUREMENT AND MANAGEMENT,QUANTITATIVE METHODS IN MANAGEMENT,SUSTAINABLE DEVELOPMENT,ENVIRONMENTAL IMPACT ASSESSMENT,MANAGEMENT OF HUMAN, SAFETY AND QUALITY,TRANSPORTATION PLANNING</t>
  </si>
  <si>
    <t>ME-INFRASTRUCTURE ENGINEERING AND MANAGEMENT</t>
  </si>
  <si>
    <t>COMPUTATIONAL FLUID DYNAMICS, HEAT TRANSFER</t>
  </si>
  <si>
    <t>• Cleared the proctored exam and obtained IGBC-Accredited Professional
• certification
• Completed a one-year course on Felder and Brent “Teaching and Learning” by
IUCEE</t>
  </si>
  <si>
    <t>• Developed three 12 week MOOC courses - QUANTITATIVE METHODS IN MANAGEMENT, MATERIAL PROCUREMENT AND MANAGEMENT, DIGITAL PROJECT PLANNING AND CONTROL
• Anna University Affiliation Inspection Committee Member – 2025
• Designed the course DIGITAL TECHNOLOGY IN CONSTRUCTION WITH BIM
• Secured Runner-up for Best project on Lean at ILCC 2025 conference organised at IIT Tirupathi 2025, by Institute for Lean Construction Excellence (ILCE).
• Lifetime Membership AICTE Skill Development /(National), Registered Member ID: (AICTSD/PROFESSOR/09136)
• Project Sponsor in Design Thinking Faculty project from the School of Design Thinking, Chennai.
• Resource person for FDP on ”BIM integrated Project Management” : 25-07-2025 TO 27-07-2025
• Jury for the event “Design Build” on the occasion of Tech Utsav 2024
• Received 3rd prize for the Slogan contest organised by the 5S team, TCE
• Received 1st prize for the Photography contest during the Faculty Cultura Nova Event.</t>
  </si>
  <si>
    <t>PRIMAVERA,AUTOCAD,REVIT,MS OFFICE,OPEN BILDING DESIGNER</t>
  </si>
  <si>
    <t>MATEIAL PROCUREMENT AND MANAGEMENT, PROJECT MANAGEMENT,CONSTRUCTION MANAGEMENT,LEAN CONSTRUCTION</t>
  </si>
  <si>
    <t xml:space="preserve">COLLEGE LEVEL COORDINATOR - RESEARCH AND DEVELOPMENT, NSS - PROGRAMME OFFICER, IGBC - PROFESSIONAL SOCIETY INCHARGE, PROGRAMME COORDINATOR for  ME – Construction Engineering and Management </t>
  </si>
  <si>
    <t>• 1) Cleared the proctored exam and obtained IGBC-Accredited Professional
• certification
• 2) Completed a one-year course on Felder and Brent “Teaching and Learning” by
IUCEE
• 3) Anna University Affiliation Inspection Committee Member – 2025
• 4) Secured Runner-up for Best project on Lean at ILCC 2025 conference organised
• at IIT Tirupathi 2025, by Institute for Lean Construction Excellence (ILCE).
• 5) Received 3 rd prize for the Slogan contest organised by the 5S team, TCE
• 6) Received 1 st prize for the Photography contest during the Faculty Cultura Nova
• Event.
• 7) Received 2 nd prize in Carrom and throwball events during the Staff sports
• tournament 2025
• 8) Received Throw ball - I st prize &amp;amp; Tug of war – II nd prize events during Staff
• sports tournament 2024
• 9) Jury for the event “Design Build” on the occasion of Tech Utsav 2024
• 10) Received Tug of war – II nd prize &amp;amp; Throw ball - II nd prize events during the
• Staff Sports Tournament 2023
• Page 24 of 24
• 11) Project Sponsor in Design Thinking Faculty project from the School of Design
• Thinking, Chennai.
• 12) Resource person for FDP on ”BIM integrated Project Management” : 25-07-2025 to
27-07-2025
• 13) Received the Faculty Award during the Faculty Excellence Award ceremony.</t>
  </si>
  <si>
    <t>• Sl.
• No.
• Nature of Collaboration
• Time Period
• Name of Industry/ Higher Learning Institute
• Section Head Approval (Yes/No)
• 
• i) Adjunct Faculty
• June 2025 –  Till date
• Dr. V. Senthil Kumar,
• Associate Professor,
• IIT Palakkad
• Yes
• 
• i) Resource person for Webinar organized at TCE
• ii) Syllabus Framing for One Credit Course (ongoing)
• April 2023 – Till date
• Dr. Krishnakumar, Assistant Professor, University of Texas, Austin
• Yes
• 
• i) Project Intern
• ii) External Project Guide
• iii) Resource person for Webinar organized at TCE
• iv) Resource person for a Webinar (Got Approval, yet to conduct)
• January 2022 – Till date
• Dr. T. Hemalatha, Prinicipal Scientist,
• Special and Multi-functional Structures Laboratory (SMSL)
• CSIR-Structural Engineering Research Centre, Taramani, Chennai-600113
• Yes
• 
• i) Adjunct Faculty
• ii) PG Dissertation phase I and phase II Reviewer
• iii) Speaker for Workshop organized by Department of Civil Engineering, TCE
• iv) Paper publication
• v) Coordinated FDP with him as Resource Person organized by the Department of Civil Engineering, TCE
• vi) Project Guidance
• January 2021 - April 2022
• Dr. Srividya Krishnamoorthy, Lecturer,
• Otago Polytechnic Auckland, New Zealand
• Yes
• 
• i) Coordinated FDP with him as Resource Person organized by the Department of Civil Engineering, TCE
• ii) Project Internship
• iii) Job Recruitment
• June 2021 – May 2023
• Er. Sevvel Poomozhi, Senior General Manager,
• Sobha Limited, Bangalore
• Yes</t>
  </si>
  <si>
    <t>22-Feb-26 12:09 PM</t>
  </si>
  <si>
    <t>Madurai</t>
  </si>
  <si>
    <t>Ankala Vijay Sagar</t>
  </si>
  <si>
    <t>vijaysagarankala144@gmail.com</t>
  </si>
  <si>
    <t>21-Jun-2002</t>
  </si>
  <si>
    <t>Telugu,Hindi</t>
  </si>
  <si>
    <t>Ankala babu rao</t>
  </si>
  <si>
    <t>NIT Durgapur , Durgapur , West Bengal , PIN-713209</t>
  </si>
  <si>
    <t>Z.P.High School 75 Tyalluru</t>
  </si>
  <si>
    <t>Board of Secondary Education Andhra Pradesh</t>
  </si>
  <si>
    <t>Telugu,English,Mathematics,Hindi</t>
  </si>
  <si>
    <t>Sri Chaitanya junior College Guntur</t>
  </si>
  <si>
    <t>English,sanskrit,Mathematics,Physics</t>
  </si>
  <si>
    <t>JAWAHARLAL NEHRU TECHNOLOGICAL UNIVERSITY KAKINADA</t>
  </si>
  <si>
    <t>UNIVERSITY COLLEGE OF ENGINEERING KAKINADA, Andhra Pradesh</t>
  </si>
  <si>
    <t>National Institute of Technology Durgapur</t>
  </si>
  <si>
    <t>National Institute Of Technology Durgapur</t>
  </si>
  <si>
    <t>AutoCAD,Etabs,StaadPro,Abaqus,Matlab</t>
  </si>
  <si>
    <t>Assisted in teaching and laboratory sessions for Structural  Analysis and Finite Element Method during postgraduate studies.,Delivered seminar presentations on Structural Dynamics and Retrofitting of Structures</t>
  </si>
  <si>
    <t>• Not Applicable - Currently pursuing postgraduate studies.</t>
  </si>
  <si>
    <t>22-Feb-26 12:17 PM</t>
  </si>
  <si>
    <t>Vision Infra Developers PVT LTD</t>
  </si>
  <si>
    <t>Graduate Engineer Trainee</t>
  </si>
  <si>
    <t>amitkrjsr152@gmail.com</t>
  </si>
  <si>
    <t>25-Dec-1988</t>
  </si>
  <si>
    <t>Mishri Rajak</t>
  </si>
  <si>
    <t>308, Oxford Paradise D, Vidya Valley School road, Susgaon, Pune, Maharashtra - 411021</t>
  </si>
  <si>
    <t>De Nobili</t>
  </si>
  <si>
    <t>ICSE, Jharkhand</t>
  </si>
  <si>
    <t>English, Hindi,History civics &amp; Geography,Mathematics</t>
  </si>
  <si>
    <t xml:space="preserve">R S P College </t>
  </si>
  <si>
    <t>Jharkhand Academic Council, Jharkhand</t>
  </si>
  <si>
    <t>R.V.S. College of Engineering &amp; Technology, Jharkhand</t>
  </si>
  <si>
    <t>Electronics &amp; Communication Engineering</t>
  </si>
  <si>
    <t>B.Tech (Elecronics &amp; Communication Engineering)</t>
  </si>
  <si>
    <t>Indian School of MInes</t>
  </si>
  <si>
    <t>Indian School of Mines, Dhanbad</t>
  </si>
  <si>
    <t>Human Resource</t>
  </si>
  <si>
    <t>• Student Coucil chairperson
• Organized various events last year - HR Share, Marketing Genesis, Finance Conclave, Chain Act, Aaghaz, Forza.</t>
  </si>
  <si>
    <t>MS Office, Smart PLS</t>
  </si>
  <si>
    <t>Organizational Behavior, Organization Structure &amp; Design</t>
  </si>
  <si>
    <t>36/5</t>
  </si>
  <si>
    <t>Student Council Chairperson</t>
  </si>
  <si>
    <t>Faculty Development Program</t>
  </si>
  <si>
    <t>professional training</t>
  </si>
  <si>
    <t>22-Feb-26 12:20 PM</t>
  </si>
  <si>
    <t>International School of Business &amp; Media</t>
  </si>
  <si>
    <t>Sarita Agarwal</t>
  </si>
  <si>
    <t>saritaagarwal143@gmail.com</t>
  </si>
  <si>
    <t>01-Nov-1987</t>
  </si>
  <si>
    <t>Babulal Agarwal</t>
  </si>
  <si>
    <t>Flat no. 11, Balaji Park, Balaji Mandir Lane, Pashan Sus Road, Pashan, Pune, Maharashtra, Pin - 411021</t>
  </si>
  <si>
    <t>Shri Digamber Jain Higher Secondary School</t>
  </si>
  <si>
    <t>Nagaland Board of School Education, Kohima, Nagaland</t>
  </si>
  <si>
    <t>English,Science,Maths,Social Science,Hindi</t>
  </si>
  <si>
    <t>Cotton College</t>
  </si>
  <si>
    <t>Assam Higher Secondary Education Council, Guwahati, Assam</t>
  </si>
  <si>
    <t>Nagaland University</t>
  </si>
  <si>
    <t>Unity College, Dimapur, Nagaland</t>
  </si>
  <si>
    <t>Accounting &amp; Finance Honours</t>
  </si>
  <si>
    <t>School of Management Studies, Dimapur, Nagaland</t>
  </si>
  <si>
    <t>• Domain Certification - Short Term Courses:
• BSE Institute</t>
  </si>
  <si>
    <t>• UGC-NET Qualified – 2013
• Gold Medalist (MBA &amp; B.Com) – Nagaland University
• Ranked 10th in SSC Board Exams – Nagaland</t>
  </si>
  <si>
    <t>["https:\/\/www.scopus.com\/authid\/detail.uri?authorId=59384204700&amp;origin=recordpage","www.taylorfrancis.com\/chapters\/oa-edit\/10.1201\/9781003559115-29\/","https:\/\/iprsearch.ipindia.gov.in\/PatentSearch\/PatentSearch\/ViewApplicationStatus","https:\/\/iprsearch.ipindia.gov.in\/PatentSearch\/PatentSearch\/ViewApplicationStatus","https:\/\/www.igi-global.com\/book\/intersecting-neurofinance-behavioral-finance-decision\/364835"]</t>
  </si>
  <si>
    <t>Managerial Accounting, Financial Management, Security Analysis &amp; Portfolio Management, Strategic Financial Management</t>
  </si>
  <si>
    <t>• My teaching feedback has always been good, students look forward to my sessions. On a scale of 10, my rating is 8.5.</t>
  </si>
  <si>
    <t>22-Feb-26 12:42 PM</t>
  </si>
  <si>
    <t>School of Business, Indira University</t>
  </si>
  <si>
    <t>Indira School of Business Studies, PGDM</t>
  </si>
  <si>
    <t>Arihant Institute of Business Management</t>
  </si>
  <si>
    <t>Unity College</t>
  </si>
  <si>
    <t>Dimapur, Nagaland</t>
  </si>
  <si>
    <t>Oct 2016</t>
  </si>
  <si>
    <t>Sujata Kumari</t>
  </si>
  <si>
    <t>sujata9malviya@gmail.com</t>
  </si>
  <si>
    <t>09-Dec-1994</t>
  </si>
  <si>
    <t>Devendra Malviya</t>
  </si>
  <si>
    <t>E2004 Mystic Megapolis
Hinjewadi phase 3</t>
  </si>
  <si>
    <t>K.V.No.1 Bhopal</t>
  </si>
  <si>
    <t>Accounting, Mathematics ,Management ,Economics</t>
  </si>
  <si>
    <t>Diploma In Computer Applications</t>
  </si>
  <si>
    <t>Vikram Aditya Institute of Computer Science And Technologies</t>
  </si>
  <si>
    <t>Trends and Technologies, Internet and Web Page designing, HTML,Desktop Publishing</t>
  </si>
  <si>
    <t>Barkatullah University Bhopal</t>
  </si>
  <si>
    <t>Sarojini Naidu Govt. Girls PG College Bhopal</t>
  </si>
  <si>
    <t>B.Com with Computer Application</t>
  </si>
  <si>
    <t>Master of Commerce</t>
  </si>
  <si>
    <t>Shree Nityanand College, Dhar, MP</t>
  </si>
  <si>
    <t>Teaching related subjects</t>
  </si>
  <si>
    <t>• Achievements:
• Qualified UGC-NET (Commerce)
• Qualified MPSET
• Completed Bachelor of Education (B.Ed)
• Published multiple research papers in reputed national and international journals
• Authored two books in the field of Management</t>
  </si>
  <si>
    <t>MS Office,SPSS,Online teaching platforms (Zoom</t>
  </si>
  <si>
    <t>["https:\/\/doi.org\/10.52783\/jier.v4i3.1346","https:\/\/doi.org\/10.52783\/jier.v5i1.2087","https:\/\/doi.org\/10.53555\/AJBR.v27i4S.6131","https:\/\/doi.org\/10.53555\/AJBR.v27i4S.5596","https:\/\/doi.org\/10.52783\/eel.v15i2.3112","https:\/\/doi.org\/10.52783\/eel.v15i2.3045","https:\/\/doi.org\/10.52783\/jier.v5i3.3258 ","https:\/\/doi.org\/10.1109\/CE2CT64011.2025.10939795","https:\/\/doi.org\/10.36948\/ijfmr.2025.v07i04.50002","https:\/\/doi.org\/10.36948\/ijfmr.2025.v07i02.41174"]</t>
  </si>
  <si>
    <t>Financial Accounting, Cost and Management Accounting,Financial Management,Basics of Stock Market</t>
  </si>
  <si>
    <t>Cultural Head, NAAC Criteria IX Incharge</t>
  </si>
  <si>
    <t>Priyanka Aditya Ghate</t>
  </si>
  <si>
    <t>ar.priyankaghate@gmail.com</t>
  </si>
  <si>
    <t>09-Mar-2026</t>
  </si>
  <si>
    <t>Marathi,Hindi ,English</t>
  </si>
  <si>
    <t>Aditya Ghate</t>
  </si>
  <si>
    <t>2107 A3, Ganga Legend County, DSK Ranwara Road, Bavdhan, Pune.</t>
  </si>
  <si>
    <t>Dr. J.W. Airan Academy, Satara, Maharashtra.</t>
  </si>
  <si>
    <t>Maharashtra State Board of Secondary and Higher Secondary Education Pune, Kolhapur Divisional Board, Maharashtra</t>
  </si>
  <si>
    <t>English,Marathi,Hindi,Maths,Science,Social Sciences</t>
  </si>
  <si>
    <t>Yashwantrao Chavan Institute of Science</t>
  </si>
  <si>
    <t>English,Marathi,Maths-Statistics,Physics,Chemistry,Biology</t>
  </si>
  <si>
    <t>S.P.S.M.B.H.'s College of Architecture, Kolhapur, Maharashtra.</t>
  </si>
  <si>
    <t>Architectural Design,Building Technology,Building Services,History of Architecture,Urban Planning,Research in Architecture,Contemporary Architecture</t>
  </si>
  <si>
    <t>STES's, SKN College of Architecture, Pune, Maharashtra</t>
  </si>
  <si>
    <t>Landscape Design Studio,Research ,Ecology and ecosystem,Landscape Enginnering,Professional Practice and training</t>
  </si>
  <si>
    <t>M.Arch. in Landscape Architecture</t>
  </si>
  <si>
    <t>Landscape Architecture</t>
  </si>
  <si>
    <t>Urban Ecology</t>
  </si>
  <si>
    <t>Smt. Manoramabai Mundle College of Architecture, Nagpur, Maharashtra.</t>
  </si>
  <si>
    <t>AutoCAD,Sketchup,Photoshop,GIS Introduction,Grasshopper &amp; Rhino Introduction,MS Office</t>
  </si>
  <si>
    <t>["https:\/\/www.opensciencepublications.com\/fulltextarticles\/ESS-2454-5953-10-145.pdf","ISBN : 978-93-344-3189-6 Utsav : Celebrating the living Fabric of Historic cities - Conference Proceedings - BRICK COA","ISBN : 978-93-6128-159-4 Rethinking the Future Learning and Unlearning - Conference Proceedings - SKNCOA","Research Paper E-Seminar - Board of Studies in Architecture - SPPU &amp; SKNCOA"]</t>
  </si>
  <si>
    <t>B.Arch. - Buidling Services III &amp; IV,Landscape Design,Research in Architecture,Elective - Ecology,Urban Studies I,Architectural Design I,Building Construction and Materials V &amp; VI,M.Arch. Landscape Design Studio I/II/III,Landscape Architecture Project,The</t>
  </si>
  <si>
    <t>• I have taught for B.Arch as well as M.Arch. Landscape Architecture.
• Looking at the Course work we as a teaching team at our Institute have tried to guide students to develop a unique perspective towrds Architecture and developed effective lesson plans to guide the students towards a comprehensive understanding of the coursework and reflect it in the course outcome. Some strategies adopted were,
• Analyse the Semester Outcome with respect to Program Outcome.
• Understand the program outcomes and try to adopt strategies to work and implement them in curriculum.
• Understanding current architectural practice with respect to the profession.
• Emphasis is provided for the curriculum to inculcate course work in teaching pedagogy from fundamental level to various aprroaches adopted historically to till date latest professional systems adopted and implemented. To understand the relevance of Architecture in current time.
• Course work integration
• Subject Integration - Integrating Major subjects to develop a comprehensive understanding of the Subject from understanding of theory to allied concepts to application in practice.
• Aligning the Curriculum with Vision Mission Statement.
• Need to align the curriculum with National Education Policy 2020.
• Guiding students through Various competitions - NASA, Live Projects etc.</t>
  </si>
  <si>
    <t>SPPU M.Arch. Exam Co-ordinator, SPPU B.Arch. Exam Senior Supervisor, IQAC Team Member, SAAD (Society for Architecture and Allied Disciplines) Forum - SAAD Secretary 2024-25 &amp; 2025-26</t>
  </si>
  <si>
    <t xml:space="preserve">COA -TRC  - 01 No. Organized &amp; 06 Nos. attended </t>
  </si>
  <si>
    <t>NPTEL /SWAYAM - 02 Nos.- 1. Research Methodolgy -8 Weeks  - Topper in Examination 2. Patent Drafting for Beginners - 4 Weeks.</t>
  </si>
  <si>
    <t>Towards Ecological Landscape -3 &amp; 4 Doctoral Research Orientation Program I &amp;II, Certificate Course in Basic Ornithology,  Certificate Course in Waste Management, Internship with OIKOS Pune - Ecological Landscapes</t>
  </si>
  <si>
    <t xml:space="preserve">PhD. RAC cleared and course work </t>
  </si>
  <si>
    <t>• Council of Architecture - Member
• Indian Society of Landscape Architects - Associate Member</t>
  </si>
  <si>
    <t>• Guided students on Indian Society of Landscape Architects - ISOLA - IFLA Mumbai Conference - Growth Paradox - November 2025 - M.Arch. Landscape Students Panel of Landscape Studio work displayed at the Conference at Jio World Centre, BKC, Mumbai.</t>
  </si>
  <si>
    <t>22-Feb-26 01:48 PM</t>
  </si>
  <si>
    <t>14Y 1M</t>
  </si>
  <si>
    <t>STES's, SKN College of Architecture, Pune.</t>
  </si>
  <si>
    <t>Indira College of Architecture &amp; Design, Pune</t>
  </si>
  <si>
    <t>Bhanuben Nanavati College of Architecture, Pune</t>
  </si>
  <si>
    <t>Nov 2016</t>
  </si>
  <si>
    <t>Sukudass Architects, Kochi, Kerala</t>
  </si>
  <si>
    <t>Kochi, Kerala</t>
  </si>
  <si>
    <t>Shashikant Rajaram Rathod</t>
  </si>
  <si>
    <t>rshashiikant@gmail.com</t>
  </si>
  <si>
    <t>18-Oct-1990</t>
  </si>
  <si>
    <t>rajaram rathod</t>
  </si>
  <si>
    <t>Siddhivinayak nagar, near ayurvedic college, oppoite to prabha petrol pump dhankeshwar pusad dist-yavatmal 445204</t>
  </si>
  <si>
    <t>shashikant rajaram rathod</t>
  </si>
  <si>
    <t>maharashtra</t>
  </si>
  <si>
    <t>marathi, english</t>
  </si>
  <si>
    <t>Sant gadgebaba amaravati university amaravati</t>
  </si>
  <si>
    <t>DBNCOET, Yavatmal</t>
  </si>
  <si>
    <t>Engineering</t>
  </si>
  <si>
    <t>B.E. Biomedical Engineering</t>
  </si>
  <si>
    <t>SPPU</t>
  </si>
  <si>
    <t>COEP Pune</t>
  </si>
  <si>
    <t>AIML, Data Science</t>
  </si>
  <si>
    <t>M.Tech in Instrumentation</t>
  </si>
  <si>
    <t>Artificial Intelligence and Data Science</t>
  </si>
  <si>
    <t>python, data visualization, Artificial Intelligence,data science,powerbi, tabelu,machine learning</t>
  </si>
  <si>
    <t>• As I am industrial person , I do not have any feedback for last 6 semesters but I do conducted multiple training session on AIML</t>
  </si>
  <si>
    <t>22-Feb-26 02:05 PM</t>
  </si>
  <si>
    <t>Ford Motors Pvt Ltd</t>
  </si>
  <si>
    <t>Analytic Modeler</t>
  </si>
  <si>
    <t>Michelin Tyres</t>
  </si>
  <si>
    <t>Numerical Scientist</t>
  </si>
  <si>
    <t>Oct 2022</t>
  </si>
  <si>
    <t>MGMCET New Mumbai</t>
  </si>
  <si>
    <t>New Mumbai</t>
  </si>
  <si>
    <t>TATA Elxsi</t>
  </si>
  <si>
    <t>Senior Engineer</t>
  </si>
  <si>
    <t>Rajesh Kumar Dogra</t>
  </si>
  <si>
    <t>dr.rajeshdogra@gmail.com</t>
  </si>
  <si>
    <t>17-Apr-1964</t>
  </si>
  <si>
    <t>English.Hindi</t>
  </si>
  <si>
    <t>Sh. Varinder Pal dogra</t>
  </si>
  <si>
    <t>20, Ambey Valley</t>
  </si>
  <si>
    <t>BSF SCHOOL</t>
  </si>
  <si>
    <t>GNDU</t>
  </si>
  <si>
    <t>GOVERNMENT COLLEGE</t>
  </si>
  <si>
    <t>PUNJABI UNIVERSITY</t>
  </si>
  <si>
    <t>HP UNIVERSITY SHIMLA</t>
  </si>
  <si>
    <t>["Scopus Q1 Research Paper published in QUBAHAN ACADEMIC JOURNAL VOL. 4"," NO. 2"," May 2024 https:\/\/doi.org\/10.48161\/qaj.v4n2a44 with title \u2018Behavioral Biases and Regional Diversity: An In-Depth Analysis of Their Influence on Investment Decisions - A SEM and MICOM Approach\u201d"]</t>
  </si>
  <si>
    <t>• Consistently received positive student feedback across the last six semesters for clarity of concepts and structured course delivery. Recognized for effectively integrating real-world HR and OB case studies to enhance practical understanding. Appreciated for interactive teaching methods, including discussions, simulations, and experiential learning activities. Rated highly for approachability, mentoring support, and timely academic guidance beyond classroom sessions. Maintained strong overall evaluation scores, reflecting commitment to academic excellence and student engagement.</t>
  </si>
  <si>
    <t>Principal/Deputy Director Research &amp; Development</t>
  </si>
  <si>
    <t>22-Feb-26 02:07 PM</t>
  </si>
  <si>
    <t>Lovely professional university Punjab</t>
  </si>
  <si>
    <t>Professor HR &amp; OR</t>
  </si>
  <si>
    <t>PUNJAB</t>
  </si>
  <si>
    <t>Pavani Prabha Tanaji</t>
  </si>
  <si>
    <t>pavani.tanaji@gmail.com</t>
  </si>
  <si>
    <t>28-Aug-1987</t>
  </si>
  <si>
    <t>Pengonda Hari Babu</t>
  </si>
  <si>
    <t xml:space="preserve">Address: Door No. 4-46/15p, Opposite to Raksha Pride apartments, 
ACE Olive Garden, Thumkunta, Shameerpet. 
Secunderabad, Telangana 500078 Email: pavani.tanaji@gmail.com </t>
  </si>
  <si>
    <t>Gems High School</t>
  </si>
  <si>
    <t>Vivek Verdhini Junior Girls College</t>
  </si>
  <si>
    <t>Maths, Physicis</t>
  </si>
  <si>
    <t>Chemical</t>
  </si>
  <si>
    <t>B.Tech in Chemical Engineering</t>
  </si>
  <si>
    <t>Chemical Engineering</t>
  </si>
  <si>
    <t>MBA in Human Resources</t>
  </si>
  <si>
    <t>BITS Pilani Hyderabad Campus</t>
  </si>
  <si>
    <t>• Best Paper award/reward at the 5th International Conference on The Role of Innovation, Entrepreneurship and Management for Sustainable Development (ICRIEMSD-2024) organized by School of Management, O.P. Jindal University, Raigarh on 17th-18th October 2024.
• Awarded First prize/reward for poster presentation competition as a part of Vidwanotsav 2024 at Birla Institute of Technology and Science, Pilani, Hyderabad campus held on 9th-13th July 2024.
• Best Paper award at the 4th International Conference on Sustainable Development A Value Chain Perspective, SDVP-24 hosted by MDI Mushirabad on 18th-20th January 2024.
• Honorable Mention award at SIR CARY COOPER Woxsen Inclusion Conference help at Woxsen University on 14th-15th December 2023.
• Best Paper award/reward in multidisciplinary track at the International Conference-Vishleshan 2k23 hosted by IIMS Pune held on 15th-16th December 2023.</t>
  </si>
  <si>
    <t>["https:\/\/journals.sagepub.com\/doi\/abs\/10.1177\/22785337241276595","https:\/\/www.sciencedirect.com\/science\/article\/pii\/S0277539525000871","https:\/\/www.sciencedirect.com\/science\/article\/pii\/S0277539525001244","https:\/\/www.emerald.com\/books\/edited-volume\/12771\/chapter-abstract\/83105671\/The-Digital-Revolution-Implications-of-Digital?redirectedFrom=fulltext"]</t>
  </si>
  <si>
    <t>Human Resource Management, Learning and Development</t>
  </si>
  <si>
    <t>• Very Good</t>
  </si>
  <si>
    <t>22-Feb-26 02:56 PM</t>
  </si>
  <si>
    <t>Malla Reddy (MR) Deemed to be University</t>
  </si>
  <si>
    <t>Bontala Prajwal</t>
  </si>
  <si>
    <t>bonthalaprajwal@gmail.com</t>
  </si>
  <si>
    <t>13-Feb-1994</t>
  </si>
  <si>
    <t>Bonthala Mahesh</t>
  </si>
  <si>
    <t>216, 4th cross road, telecom layout, Jakkuru, Bengaluru 560064</t>
  </si>
  <si>
    <t>SPVB Highschool</t>
  </si>
  <si>
    <t>APSSC, Mulakalacheruvu/ Andhra Pradesh</t>
  </si>
  <si>
    <t>Telugu,English,Hindi,Maths,Science,Social</t>
  </si>
  <si>
    <t>JNTU Anantapur</t>
  </si>
  <si>
    <t>Sree Vidyanikethan Engineering College, Tirupati, Andhra Pradesh</t>
  </si>
  <si>
    <t xml:space="preserve">Vellore Institute of Technology </t>
  </si>
  <si>
    <t>Vellore Institute of Technology, Vellore, Tamilnadu</t>
  </si>
  <si>
    <t>Autocad,Ms office,Staad Pro,Etabs,Safe,Sap2000,Midas Civil,lusas,supersuite</t>
  </si>
  <si>
    <t>Project Coordinator</t>
  </si>
  <si>
    <t>• Seconded to East Sussex County Council</t>
  </si>
  <si>
    <t>22-Feb-26 03:17 PM</t>
  </si>
  <si>
    <t>WSP Consultants Pvt Ltd</t>
  </si>
  <si>
    <t xml:space="preserve">Graduate Engineer </t>
  </si>
  <si>
    <t>Mott Macdonald Pvt Ltd</t>
  </si>
  <si>
    <t xml:space="preserve">Engineer </t>
  </si>
  <si>
    <t>Arcadis Consulting India Pvt Ltd</t>
  </si>
  <si>
    <t>Assistant Engineer</t>
  </si>
  <si>
    <t xml:space="preserve">Bengaluru </t>
  </si>
  <si>
    <t>Nishanth  S Madhakari</t>
  </si>
  <si>
    <t>Nishanthnish1440@gmail.com</t>
  </si>
  <si>
    <t>21-Dec-1998</t>
  </si>
  <si>
    <t xml:space="preserve">Hindi Kannada English </t>
  </si>
  <si>
    <t>Shashidhara t</t>
  </si>
  <si>
    <t xml:space="preserve">12 dorai Raju building csi compound mission road Bangalore </t>
  </si>
  <si>
    <t xml:space="preserve">Nuthan high school </t>
  </si>
  <si>
    <t xml:space="preserve">Davanagere Karnataka </t>
  </si>
  <si>
    <t xml:space="preserve">Covil engineering </t>
  </si>
  <si>
    <t xml:space="preserve">Gm institute of technology </t>
  </si>
  <si>
    <t>Vtu</t>
  </si>
  <si>
    <t xml:space="preserve">Jain institute of technology </t>
  </si>
  <si>
    <t xml:space="preserve">Global collage of engineering </t>
  </si>
  <si>
    <t xml:space="preserve">Staad pro etabs Ms office Autocad safe </t>
  </si>
  <si>
    <t>22-Feb-26 04:59 PM</t>
  </si>
  <si>
    <t xml:space="preserve">Infra support engineering consultant </t>
  </si>
  <si>
    <t xml:space="preserve">Associate engineer </t>
  </si>
  <si>
    <t>Shiva Kumar Mahto</t>
  </si>
  <si>
    <t>shivkumaranj2977@gmail.com</t>
  </si>
  <si>
    <t>20-Jan-1988</t>
  </si>
  <si>
    <t>Samath Mahto</t>
  </si>
  <si>
    <t>Ganga Niwas Nunnu Babu Chowk Lalganj Vaishali Bihar</t>
  </si>
  <si>
    <t>Bhavans Vidyalaya Bhartiya Vidhya Bhavan CBSE</t>
  </si>
  <si>
    <t>Central Board of Secondary Education New Delhi</t>
  </si>
  <si>
    <t>ENglish,Hindi,Maths,Social studies</t>
  </si>
  <si>
    <t>Govt Polytechnic Gulbarga</t>
  </si>
  <si>
    <t>Civil Engineering Subjects</t>
  </si>
  <si>
    <t>Visvesvaraya Technological University Belgaum</t>
  </si>
  <si>
    <t>SDMCET Dharwad, VTU Belgaum</t>
  </si>
  <si>
    <t xml:space="preserve"> University Visvesvaraya College of Engineering Bangalore</t>
  </si>
  <si>
    <t>Highway Engineering</t>
  </si>
  <si>
    <t>• Awards
• BEST PAPER AWARD for presenting “Effect of Chemical Stabilization in Clayey Soil for Strength and Durability Characteristics” during the thematic session on Concrete and Geo-Tech Engineering at the International Conference on Smart and Sustainable Infrastructure, organized at PDEU, Gandhinagar, from 23-25th August 2022.
• Patent
• IoT-Enabled Structural Health Monitoring System for Smart Buildings with Machine Learning Analytics., Intellectual Property Rights, Application Number 202441081242., Date of Filing 24/10/2024 Publication date (U/S 11a) 01/11/2024</t>
  </si>
  <si>
    <t>["https:\/\/doi.org\/10.1016\/j.jclepro.2022.133532","doi.org\/10.1061\/JMCEE7.MTENG-15825","https:\/\/doi.org\/10.1061\/JPEODX.PVENG-1357","https:\/\/10.1007\/s13369-023-08475-4","http:\/\/DOI 10.1007\/s13369-023-08169-x","https:\/\/doi.org\/10.1088\/2631-8695\/accfe7","https:\/\/doi.org\/10.1007\/s42947-022-00270-y","https:doi.org\/10.1016\/j.matpr.2023.06.118","DOI: 10.1007\/s41062-024-01793-y ","https:10.1007\/s40515-024-00438-y"]</t>
  </si>
  <si>
    <t>• Arun Kumar and Anil Kumar (both under process completed 1 and half years)</t>
  </si>
  <si>
    <t>Research coordinator, Faculty lab in cahrge</t>
  </si>
  <si>
    <t>• I have received an opportunity to serve as a faculty member at Mizan-Tepi University in Ethiopia (East Africa), delivering undergraduate (UG) and postgraduate (PG) level courses in Civil/Transportation Engineering for a two-year period.</t>
  </si>
  <si>
    <t>22-Feb-26 05:19 PM</t>
  </si>
  <si>
    <t>Galgotias University</t>
  </si>
  <si>
    <t>Assistant Professor grade 2</t>
  </si>
  <si>
    <t>Aditya College of Technology and Science, Satna, MP</t>
  </si>
  <si>
    <t>Satna</t>
  </si>
  <si>
    <t>Mizan Tepi University, SNNPR, Ethiopia</t>
  </si>
  <si>
    <t>Ethiopia</t>
  </si>
  <si>
    <t>IIMT group of Institutions, Greater Noida, UP, India</t>
  </si>
  <si>
    <t>SPSU, Udaipur, Rajasthan, India</t>
  </si>
  <si>
    <t>Udaipur</t>
  </si>
  <si>
    <t>22-Feb-26 05:44 PM</t>
  </si>
  <si>
    <t>Ashish Gupta</t>
  </si>
  <si>
    <t>ashishgupta05@hotmail.com</t>
  </si>
  <si>
    <t>05-Oct-1974</t>
  </si>
  <si>
    <t>Anil Kumar Gupta</t>
  </si>
  <si>
    <t>F-701, Vivek Vihar, Sector 82, Noida 201304, UP</t>
  </si>
  <si>
    <t>Kendriya Vidyalaya</t>
  </si>
  <si>
    <t>CBSE board located at IDPL Rishikesh, Uttarakhand</t>
  </si>
  <si>
    <t>Mathematics, Science, English, Hindi, Social Science</t>
  </si>
  <si>
    <t>Army Public School</t>
  </si>
  <si>
    <t>CBSE board located at Hempur, Uttarakhand</t>
  </si>
  <si>
    <t>Physics, Chemistry, Mathematics, English, Comp. Science</t>
  </si>
  <si>
    <t>Lucknow University</t>
  </si>
  <si>
    <t>Government Collage of Architecture, Lucknow, UP</t>
  </si>
  <si>
    <t>Centre for Environmental Planning and Technology, Ahmedabad, Gujarat</t>
  </si>
  <si>
    <t>Planning - Housing (Land &amp; Real Estate Planning &amp;Management, Urban Infrastructure Planning,Housing Market &amp; Finance, Urban Management,Housing Technology, Housing Design &amp; Layout)</t>
  </si>
  <si>
    <t>PG Diploma in Planning</t>
  </si>
  <si>
    <t>Housing</t>
  </si>
  <si>
    <t>RICS School of Built Environment, Amity University</t>
  </si>
  <si>
    <t>• 1) 2 best papers within sub theames at ICSBE 2025 organised by RICS SBE
• 2) Merit certificate within theme at International Conference on Public Policy 2024, AIPP, Amity University Noida
• 3) Conference Best Paper at International Conference in Construction, Real Estate, Infrastructure, and Project Management (ICCRIP), NICMAR Pune (27.08.2022)
• 4) RICS Excellence Award (2019)</t>
  </si>
  <si>
    <t>STATA</t>
  </si>
  <si>
    <t>["https:\/\/journals.sagepub.com\/doi\/abs\/10.1177\/00420980241289795","https:\/\/www.emerald.com\/ijhma\/article-abstract\/18\/2\/378\/1240425\/Technology-as-an-enabler-for-securing-tenure?redirectedFrom=fulltext","https:\/\/journals.sagepub.com\/doi\/10.1177\/02560909241260234","https:\/\/www.emerald.com\/jpif\/article-abstract\/41\/5\/523\/233081\/Commercial-office-portfolio-risks-during-the-COVID?redirectedFrom=fulltext","https:\/\/www.sciencedirect.com\/science\/article\/pii\/S0264837722001375","https:\/\/www.tandfonline.com\/doi\/full\/10.1080\/09599916.2021.1906732","https:\/\/www.emerald.com\/pm\/article-abstract\/39\/1\/85\/453276\/A-real-estate-portfolio-management-risk-assessment?redirectedFrom=fulltext","https:\/\/www.emerald.com\/jpif\/article-abstract\/38\/6\/503\/459357\/Determinants-of-foreign-and-domestic-non-listed?redirectedFrom=fulltext","https:\/\/www.emerald.com\/jpif\/article-abstract\/36\/5\/429\/236059\/Identifying-the-risk-factors-in-Indian-non-listed?redirectedFrom=fulltext","https:\/\/www.tandfonline.com\/doi\/abs\/10.1080\/09277544.2024.2403903"]</t>
  </si>
  <si>
    <t>• 1) Ashish Gupta (PI, 2022) - Commercial office portfolio risks during COVID-19: A survey of stakeholders in India (GBP 9,000) by Investment Property Forum, UK
• 2) Ashish Gupta (PI, 2024) - Zero-Carbon Strategies for Real Estate Markets in Emerging Asia: A Case of India (GBP 10,000) by Property Research Trust (previously RICS Research Trust), UK</t>
  </si>
  <si>
    <t>• 1) Completed: Abbishek Sharma (2025): The Study to Benchmark the Performance Evaluation of Indian Real Estate Investment Trust (REIT)
• 2) Presently guiding 3 scholars</t>
  </si>
  <si>
    <t xml:space="preserve">Real Estate Market Research &amp; Property Development,Principles of Asset Valuation,Sustainable Practices in Built Environment,Future and Sustainable Cities,Basics of Land Assembly,Mortgage &amp; Project Finance for Built Environment,Planning and Development of </t>
  </si>
  <si>
    <t>• Average: (86 to 92.5) 90%</t>
  </si>
  <si>
    <t>Present &amp; Past: Program Director (School of Real Estate), Director – Research &amp; Consulting, Program Leader (MBA - CPM &amp; CEQS), Program Leader (PhD Program)</t>
  </si>
  <si>
    <t>• With over a decade of experience in Indian real estate academia, I have developed strong international collaborations through joint research projects, co-authored publications, conference presentations, and institutional partnerships. Key collaborators include:
• Major Academic Collaborators
• Prof. Graeme Newell - Western Sydney University, Australia
• h-index ~43; consistently listed in the Stanford - Elsevier Top 2 % Scientists ranking.
• Collaborated on an international research grant project.
• Co-authored three peer-reviewed research papers.
• Prof. Piyush Tiwari - University of Melbourne, Australia
• h-index ~28; two-time past President of the Asian Real Estate Society.
• Co-authored three research papers and one book chapter.
• Currently co-editing a special issue in Property Management Journal.
• Prof. Prashant Das - Indian Institute of Management Ahmedabad
• h-index ~12.
• Co-authored three research papers.
• Visiting/guest faculty at international universities across Europe and the USA.
• Other International Collaborators
• Dr. Anil Sawhney - RICS (New York office), h-index ~40.
• Prof. Edward Coulson - University of California, Irvine, h-index ~40.
• Dr. Dongshin Kim - Pepperdine University, USA.
• Institutional Partnerships through Conference Leadership
• As a four-time Conference Convener for ICSBE, I have facilitated academic partnerships and collaborations with leading international universities, including:
• University of Melbourne
• University of Newcastle
• University of Alberta
• These collaborations have resulted in joint publications, keynote exchanges, conference sessions, research networking, and ongoing academic partnerships.</t>
  </si>
  <si>
    <t>22-Feb-26 05:57 PM</t>
  </si>
  <si>
    <t>26Y 1M</t>
  </si>
  <si>
    <t>11Y 7M</t>
  </si>
  <si>
    <t>Aditya Birla Money (part of Aditya Birla Capital)</t>
  </si>
  <si>
    <t>Zonal/ Product Head (Real Estate)</t>
  </si>
  <si>
    <t>Bajaj Capital</t>
  </si>
  <si>
    <t>Nov 2009</t>
  </si>
  <si>
    <t>Jones Lang LaSalle</t>
  </si>
  <si>
    <t>Asst. Vice President</t>
  </si>
  <si>
    <t>Feb 2001</t>
  </si>
  <si>
    <t>Mandala Design Services (Architect – Neelkanth Chhaya)</t>
  </si>
  <si>
    <t>Asst. Architect</t>
  </si>
  <si>
    <t>Jul 1999</t>
  </si>
  <si>
    <t>Madhukar Ganpat Andhale</t>
  </si>
  <si>
    <t>mandhale@gmail.com</t>
  </si>
  <si>
    <t>13-Jun-1986</t>
  </si>
  <si>
    <t>GANPAT</t>
  </si>
  <si>
    <t>FLAT NO. 203, JASMINE B2, CHARM MEADOWS, ASANGAON EAST TAL-SHAHAPUR, DIST-THANE-421601</t>
  </si>
  <si>
    <t>WAJE SCHOOL</t>
  </si>
  <si>
    <t>SINNAR , MAHARASTRA</t>
  </si>
  <si>
    <t>SINNAR COLLEGE SINNAR</t>
  </si>
  <si>
    <t>SINNAR, MAHARASTRA</t>
  </si>
  <si>
    <t xml:space="preserve">SCIENCE,MATHEMATICS </t>
  </si>
  <si>
    <t>PUNE UNIVERSITY PUNE</t>
  </si>
  <si>
    <t>BYTCO COLLEGE NASHIK ROAD, MAHARASTRA</t>
  </si>
  <si>
    <t xml:space="preserve">MATHEMATICS </t>
  </si>
  <si>
    <t>DEPARTMENT OF PUNE UNIVERSITY PUNE, MAHARASTRA</t>
  </si>
  <si>
    <t>PUNE UNIVERSITY</t>
  </si>
  <si>
    <t xml:space="preserve">MOZE COLLEGE </t>
  </si>
  <si>
    <t>SANDIP UNIVERSITY NASHIK</t>
  </si>
  <si>
    <t>DIPLOMA IN CIVIL ENGINEERING AND MSCIT</t>
  </si>
  <si>
    <t>MS OFFICE ETC.</t>
  </si>
  <si>
    <t>ENGINEERING MATHEMATICS</t>
  </si>
  <si>
    <t>2 OUT 5</t>
  </si>
  <si>
    <t>EXAM CONTROLLER</t>
  </si>
  <si>
    <t>22-Feb-26 06:17 PM</t>
  </si>
  <si>
    <t>BR HARNE COLLEGE OF ENGINEERING AND TECHNOLOGY</t>
  </si>
  <si>
    <t>ASSISTANT PROFESSOR AND EXAM CONTROLLER</t>
  </si>
  <si>
    <t>VANGANI, THANE</t>
  </si>
  <si>
    <t>Dharmendra Kumar</t>
  </si>
  <si>
    <t>ipsdksingh@gmail.com</t>
  </si>
  <si>
    <t>02-Dec-1992</t>
  </si>
  <si>
    <t>Krishna Kumar</t>
  </si>
  <si>
    <t>C102 SAIRAM RESIDENCY ADAJAN PALANPORE SURAT 395009</t>
  </si>
  <si>
    <t>Saraswati Shishu Mandir Sr Sec School</t>
  </si>
  <si>
    <t>Gorakhpur</t>
  </si>
  <si>
    <t>Private CBSE</t>
  </si>
  <si>
    <t>Phagwara Punjab</t>
  </si>
  <si>
    <t>Urban Planning and Development</t>
  </si>
  <si>
    <t>MSc Environmental Science</t>
  </si>
  <si>
    <t>M.Tech Research Transportation Engineering and Planning</t>
  </si>
  <si>
    <t>SVNIT</t>
  </si>
  <si>
    <t>• I have successfully delivered Building Railway and Metro Project</t>
  </si>
  <si>
    <t>Auto Cad QGIS MS Office</t>
  </si>
  <si>
    <t>22-Feb-26 06:49 PM</t>
  </si>
  <si>
    <t>Gujarat Metro  Rail Corporation Ltd</t>
  </si>
  <si>
    <t>Engineer Sr Grade Civil</t>
  </si>
  <si>
    <t>22-Feb-26 06:50 PM</t>
  </si>
  <si>
    <t>22-Feb-26 06:51 PM</t>
  </si>
  <si>
    <t>Kirti Tarachand Samrit</t>
  </si>
  <si>
    <t>samrit.kirti@gmail.com</t>
  </si>
  <si>
    <t>20-Dec-1979</t>
  </si>
  <si>
    <t>DR. DILIP KASHIWAR</t>
  </si>
  <si>
    <t>C401,Spring Meadows Society, Survey No. 4, Off Mum-Bangalore Bypass
Mumbai Pune Bypass Rd
Ambegaon BK</t>
  </si>
  <si>
    <t>CITY HIGH SCHOOL</t>
  </si>
  <si>
    <t>AMRAVATI BOARD,ACHALPUR,MAHARASHTRA</t>
  </si>
  <si>
    <t>SCIENCE,MATH,ENGLISH</t>
  </si>
  <si>
    <t>D B SCIENCE COLLEGE</t>
  </si>
  <si>
    <t>NAGPUR BOARD, GONDIA, MAHARASHTRA</t>
  </si>
  <si>
    <t>PHYSICS,CHEMISTRY,MATHS</t>
  </si>
  <si>
    <t>NAGPUR</t>
  </si>
  <si>
    <t>D B SCIENCE COLLEGE,GONDIA,MAHARASHTRA</t>
  </si>
  <si>
    <t>MATHS,PHYSICS</t>
  </si>
  <si>
    <t>G.H.RAISONI COLLEGE, NAGPUR, MAHARASHTRA</t>
  </si>
  <si>
    <t>COMPUTER APPLICATIONS</t>
  </si>
  <si>
    <t>MASTER OF COMPUTER APPLICATION</t>
  </si>
  <si>
    <t>SAVITRIBAI PHULE PUNE UNIVERSITY</t>
  </si>
  <si>
    <t>ASMA COLLEGE,PUNE,MAHARASHTRA</t>
  </si>
  <si>
    <t>BUSINESS ANALYTICS</t>
  </si>
  <si>
    <t>COMPUTER MANAGEMENT</t>
  </si>
  <si>
    <t>SHRI KRISHNA UNIVERSITY</t>
  </si>
  <si>
    <t>DIPLOMA IN SOFTWARE TESTING
NPTEL CERTIFICATIONS IN RESEARCH METHODOLOGY, DISCRETE MATHS AND SOFTWARE ENGINEERING</t>
  </si>
  <si>
    <t>• ·         Participated in SPPU syllabus design of Enterprise Resource Planning and Organizational Behaviour Subject for 2024 Pattern. (MCA –II Year)
• ·         Designing of the MCA curriculum (2024 Pattern) conducted in Online Mode from 13 June 2024 to 17 June 2024.
• ·         Flying Squad Member at Savitribai Phule Pune University, Pune.
• ·         External Examiner at different Institutes of Savitribai Phule Pune University, Pune.
• ·         Chairman, Paper-setter and Examiner in CAP, Savitribai Phule Pune University.
• ·         Completed B.A. Addl. in English Literature from R. T. M. University, Nagpur.
• ·         Completed Diploma in Software Testing from Seed InfoTech Pvt. Ltd. Pune</t>
  </si>
  <si>
    <t>SCIENCE,MATH,ENGLISH,MS OFFICE</t>
  </si>
  <si>
    <t>Knowledge Representation and Artificial Intelligence, Machine Learning and Deep Learning, Data Mining (MBA- Business Analytics Specialization),  Business Analytics (BCA), Software Project Management, Discrete Mathematics, Probability and Combinatorics, Ob</t>
  </si>
  <si>
    <t>5 PLUS OUT OF 5</t>
  </si>
  <si>
    <t>HEAD OF MCA DEPARTMENT,ACADEMIC HEAD OF MBA AND MCA DEPARTMENT, NAAC 1,2,5 CRITERIA HEAD</t>
  </si>
  <si>
    <t>22-Feb-26 06:59 PM</t>
  </si>
  <si>
    <t>15Y 8M</t>
  </si>
  <si>
    <t>ZEAL EDUCATION SOCIETY</t>
  </si>
  <si>
    <t>ASSISTANT PROFESSOR, HEAD OF MCA DEPARTMENT</t>
  </si>
  <si>
    <t>Abhishek Kumar</t>
  </si>
  <si>
    <t>abhk311@gmail.com</t>
  </si>
  <si>
    <t>19-Jan-1994</t>
  </si>
  <si>
    <t>Shiv Mani</t>
  </si>
  <si>
    <t>Savalepur, Nai Bazar, Bhadohi UP-221409</t>
  </si>
  <si>
    <t>Bal Vidya Niketan HSS NB SRN Bhadohi</t>
  </si>
  <si>
    <t>Hindi, English,Mathematics, Science</t>
  </si>
  <si>
    <t>SIBSNIC SRN Bhadohi</t>
  </si>
  <si>
    <t>Hindi, English,Mathematics, Physics</t>
  </si>
  <si>
    <t>Indian Institute of Technology, BHU Varanasi</t>
  </si>
  <si>
    <t>Indian Institute of Technology, Guwahati</t>
  </si>
  <si>
    <t>• Received Prime Minister Research Fellowship (PMRF) from Feb-21 to July-23.
• GATE 2016: Secured AIR 2232 among 0.12M candidates appearing for the test.
• JEE 2012: Secured AIR 8800 among 1.5M candidates appearing for the test.
• ACI and ASCE student membership</t>
  </si>
  <si>
    <t>Sap 2000, Etabs, Stad pro, Abaquas,AutoCAD,  MS Office, MS Project ,Revit</t>
  </si>
  <si>
    <t>["DOI: 10.14359\/51746673","DOI: 10.1007\/s40030-025-00919-4"]</t>
  </si>
  <si>
    <t>22-Feb-26 07:19 PM</t>
  </si>
  <si>
    <t>Shree Khodiyar Engineers (India) Pvt. Ltd.</t>
  </si>
  <si>
    <t>Vinod Shrikant Kusurkar</t>
  </si>
  <si>
    <t>vkusurkar@gmail.com</t>
  </si>
  <si>
    <t>27-Apr-1971</t>
  </si>
  <si>
    <t>Shrikant</t>
  </si>
  <si>
    <t>A 507, Hari Vishwa, Behind Hotel Express Inn, Patahrdi Phata, Nashik</t>
  </si>
  <si>
    <t>Saraswati Mandi, Mahim, Mumbai</t>
  </si>
  <si>
    <t>Mumbai Board</t>
  </si>
  <si>
    <t>Maths, Scirnce</t>
  </si>
  <si>
    <t>D G Ruparel College Matunga, Mumbai</t>
  </si>
  <si>
    <t>SGGS Govt College of Engineering, Nanded, Maharashtra</t>
  </si>
  <si>
    <t>BE Production</t>
  </si>
  <si>
    <t>Production</t>
  </si>
  <si>
    <t>MGM Institute of Management Studies, Navi Mumbai</t>
  </si>
  <si>
    <t>Systems</t>
  </si>
  <si>
    <t>MMS Systems</t>
  </si>
  <si>
    <t>Ajeenkya D Y Patil Pune</t>
  </si>
  <si>
    <t>ISO 9001, ISO 14001, ISO 45001</t>
  </si>
  <si>
    <t>• 17th in Meri List of Mumbai University in 10th Std</t>
  </si>
  <si>
    <t>MS Office, MS Project, TRADOS</t>
  </si>
  <si>
    <t>• Completing PhD in 2026
• One International paper published</t>
  </si>
  <si>
    <t>Running Own Business, Worked as Project Director</t>
  </si>
  <si>
    <t>• Merit List Student
• 1st Award at Vision 93 at Walchand College</t>
  </si>
  <si>
    <t>• Presently handling Europe &amp; US based clients
• Was in USA for 4 months for project transition</t>
  </si>
  <si>
    <t>22-Feb-26 07:23 PM</t>
  </si>
  <si>
    <t>26Y 7M</t>
  </si>
  <si>
    <t>Dataconnect Publishing Solutions</t>
  </si>
  <si>
    <t>Operations Head</t>
  </si>
  <si>
    <t>Thane</t>
  </si>
  <si>
    <t>Metai Technologies</t>
  </si>
  <si>
    <t>Associate Vice President</t>
  </si>
  <si>
    <t>Datatech Solutions</t>
  </si>
  <si>
    <t>Founder &amp; CEO</t>
  </si>
  <si>
    <t>Lionbridge Technologies</t>
  </si>
  <si>
    <t>Associate Project Director</t>
  </si>
  <si>
    <t>Datamatics Technologies</t>
  </si>
  <si>
    <t>May 1999</t>
  </si>
  <si>
    <t>May 2004</t>
  </si>
  <si>
    <t>Surendranathan K K</t>
  </si>
  <si>
    <t>kk06071957@gmail.com</t>
  </si>
  <si>
    <t>06-Jul-1957</t>
  </si>
  <si>
    <t>English, Hindi, Malayalam , Tamil, Gujarati, Marathi</t>
  </si>
  <si>
    <t>K. Krishnan Unni Menon (Late)</t>
  </si>
  <si>
    <t>H. No. E-108/4, R.No. 9, IInd Floor, BGN Market, Munirka Village, New Delhi - 110 067.</t>
  </si>
  <si>
    <t>The Parli High School, Parli, Palakkad, Kerala.</t>
  </si>
  <si>
    <t>Board of Secondary Education, Kerala</t>
  </si>
  <si>
    <t xml:space="preserve">Social Studies, General Science </t>
  </si>
  <si>
    <t>University of Kerala, Trivandrum</t>
  </si>
  <si>
    <t xml:space="preserve">Commerce, Accountancy  </t>
  </si>
  <si>
    <t>CAIIB - I (Certified Associate of Indian Institute of Bankers)</t>
  </si>
  <si>
    <t xml:space="preserve"> Indian Institute of Bankers, Mumbai (now IIBF)</t>
  </si>
  <si>
    <t>Banking, Accountancy</t>
  </si>
  <si>
    <t>B.Com.</t>
  </si>
  <si>
    <t>University of Kerala, Trivandrum.</t>
  </si>
  <si>
    <t>Cost Accounting</t>
  </si>
  <si>
    <t>Madras Christian College - M/s. Besant Raj Consultants (P) Ltd., Chennai</t>
  </si>
  <si>
    <t>• IIMT University, ‘O’ Pocket, Ganga Nagar, Meerut – 250 001, U.P.
• Director – HR, reporting to Registrar/PVC/VC – 26.08.2022 to 17.02.2023 – Contractual appointment
• Achievements : *Selected one Pro Vice Chancellor, the post of which was lying vacant since past one year *Drafted new Staff Retention Policy *Introduced the concept of Exit Interview *Introduced system of inviting suggestion from employees *Introduced Service Book for staff *Prepared and submitted 23 sets of documents with regard to NAAC Accreditation process.
• TRIFED (M/o Tribal Affairs, Govt. of India), HO, New Delhi – 110016 / 110020.
• Senior Consultant (Level 13) &amp; Financial Advisor - 04.03.2020 to 12.10.2021,
• ACHIEVEMENTS: * Set up SPV under Section 8 of Companies Act, 2013 *Prepared  Plan &amp; Guidelines and  Budget outlay for VPCs and Trifood Parks * MoU signed with M/s. Vanvasi Kalyan Kendra, M.P./C.G. on 03.01.2021 for setting up of Trifood Parks at Badwani, Betul, Jhabua, Khandwa and Khargaon  *MoU signed with SFAC, DRI, NSIC  and IIT, Delhi *Organised Webinar launch of Trifood Parks on 20.08.2020 &amp; Pakur Honey Project on 02.10.2020 by Hon’ble Union Minister, MOTA in the presence of Hon’ble MoS and Secretary *Simplified Annexure XII of H &amp; IG post-completion Training Report format to HO * Supervised and completed the tagging and coding of materials at Pusa godown.
• THE BIJAPUR DISTRICT CENTRAL CO-OPERATIVE BANK LTD., HO, K.C.Nagar,Solapur Road, Bijapur - 586 103, Karnataka
• General Manager - 16th Sept.2011 - 9th Jan.2012, &amp; 14th Sept.2015 to 24th Jan.2017
• CEO (in-charge) - 10th Jan.2012 - 14th Sept.2015
• ACHIEVEMENTS: a) Received 'Second Best Bank Award” for 2010-11 in Karnataka from Karnataka State Co-operative Apex Bank, Bangalore b) Received 'Second Best Bank Award” for 2011-12 in Karnataka from Karnataka State Co-operative Apex Bank, Bangalore c) Received 'Second Best Bank Award” for 2014-15 in Karnataka from Karnataka State Co-operative Apex Bank, Bangalore  d) Received  'Third Best Bank” Award for 2012-13 in Karnataka from Karnataka State Co-operative Apex Bank, Bangalore e) Received 'Third Best Bank” Award for 2013-14 in Karnataka from Karnataka State Co-operative Apex Bank, Bangalore. f) Received State Level Ist Prize for Highest Number of JLGs Credit Linked under SHG-Bank Linkage Program for 2012-13 from NABARD, Bangalore g) Received State Level Ist Prize for Highest Number of JLGs Credit Linked under SHG-Bank Linkage Program for 2013-14 from NABARD,  Bangalore h) Received State Level Ist Prize for Highest Number of JLGs Credit Linked under SHG-Bank Linkage Program for 2014-15 from NABARD, Bangalore i) Received State Level Ist Prize for Highest Number of JLGs Credit Linked under SHG-Bank Linkage Program for 2015-16 from NABARD, Bangalore j) BANCO Award 2015 under DCC Bank Category received for Bijapur DCC Bank from Avies Publications, Kolhapur, Maharashtra  k) Total deposits &amp; advances of Rs.1,011 Cr., as on 15.09.2011 increased to Rs. 2,867 Crores, as on 24.01.2017 l) MoU signed with NABARD for Computerisation of the Bank under CBS, all 33 branches have been migrated and integrated with HO, Set up L1 Help desk, Set up 21-seater Computer Lab to train the staff, Set up State level L2 Helpdesk of Karnataka for NABARD-TCS CBS Project, Set up bank’s first ATM got installed at HO and Issuance of first batch of Debit Card with the assistance of  NABARD  m) Set up Financial Literacy Centre, PACS Development Cell, SHG/JLG Cell including SHPI and PODF Scheme with NABARD assistance n) Set up Vigilance Cell o) Drafted new Policies for Investment, Loan, HR, Recovery, Risk  Management, Clean Note, KYC, Anti-money Laundering and SHG p)  Bank’s Foundation Day celebrated for the first time in the 95-year old Bank q) Instituted Awards for Best Performance  Branches, Staff and PACS &amp; other Societies for the first time in the history of 95-year old bank  r) Set up 5 new fully computerised branches s) Taken possession of a new site under lease for 99 years to start  APMC, Bijapur Branch t) Drawn up Action Plan to occupy all the branches in Bank's own buildings by 2019  u)  Deputed 200 staff for various training programs v) Safe Deposit Locker facility increased from one branch to 19 branches w) Wiped off pending entries in Suspense A/c from 1985 to 1998 x) Introduced Staff  ID Card y) Introduced CISA and Concurrent Audit z) Set up Training Cell for  Bank/PACS staff aa) Mobilised deposit of Rs.4.17 Crores from Food Department, Govt. of Karnataka for the first time in the history of  the bank ab) Organised CASA Campaign for the first time and opened 3000+ new SB and Current A/cs ac) Declared  Highest ever profit of Rs.10.87 Crores  as on 31-3-2015 for the first time in the history of the bank. ad) Conducted Election to the Board of Directors of the bank very peacefully during Nov.2013 ae) Basavana Bagewadi, Muddhebihal and HO Branches shifted to newly constructed own buildings.
• NSIC - National Small Industries Corporation Ltd. (A Govt. of India Enterprise - Mini Ratna PSU  under M/o MSME), Cochin-682 031 &amp; Mumbai  400 009.Deputy General Manager - 7th April, 2008 to 24th Feb.2010 (Contractual appointment in the IDA Pay Scale of Rs.29,100-54,500 - (Rs.6.50 lacs p.a.), Reporting to Zonal General Manager
• ACHIEVEMENTS: a) Opened two new offices at Palakkad &amp; Trichur in  Kerala during 2008 and one in Thane, Mumbai in 2009. b) Started distribution of Aluminium and Steel for the first time in Kerala c) Target exceeded for Loan overdue collection in Kerala d) Re-started distribution of aluminium in Mumbai e) Mumbai became No.1 branch in Infomediary Services Membership on all-India basis in 6 months. f) Annual target for Credit Rating has been achieved in 9 months g) Set up one NSIC Technical Training Centre under Franchisee Model in Kollam, Kerala.INSTITUTE OF BUSINESS STUDIES &amp; RESEARCH, (Management College) Navi Mumbai - 400 614. 1) Associate Professor (Banking &amp; Finance) &amp; Joint Director (Placements &amp; Recruitments)  - 12th Nov. 2007 to 29th March, 2008,  - Resigned due to selection in NSIC .2) Professor - 5th March, 2010 - 15th Sept. 2011. (Rejoined on completion of contract  at NSIC).   Reporting to Director/Executive Director
• ACHIEVEMENT: a) Initiated tie-up with a UK based Management College for Academic collaboration b) Initiated tie-up with ICICI Bank for conducting their Training Programmes on Insurance.R.R.SEN &amp; BROS. (P) LTD., Mumbai-400 001 (FFMC - Foreign Exchange Dealers approved by RBI)
• Regional Manager - 18th June,2007 to 6th Oct.2007, Reporting to General Manager/ED/Chairman.
• ACHIEVEMENTS: a) Got Empanelment from Corporation Bank on pan-India basis b) Introduced new agreement for franchisee appointment and MIS.INDIAN BANK, HO., Chennai - 600 001.Officer-on-Special Duty (Chief Manager/SM IV) - 25th September, 2006 to 10th May, 2007 - Contractual appointment on Consolidated Pay, Reporting to AGM/GM (MCC) ACHIEVEMENTS: a) Rejuvenated the Marketing Department and actively promoted Bank's IPO b) Bulk deposits mobilised from TN Police Housing Corporation Ltd., M S Swaminathan Research Foundation and Education Department (TN Govt.) under Sarva Siksha Abhiyaan  c) Prepared a dossier on comparison of Corporation Bank and Oriental Bank of Commerce.THE ERNAKULAM DISTRICT CO-OPERATIVE BANK LTD., Cochin - 682 030, Kerala
• General Manager - ICDP - 9th Oct.2002 to 10th June 2006 – Contractual Appointment, Reporting to President/General Manager, EDCB/ RCS, Kerala/NCDC, TrivandrumACHIEVEMENTS: a) Targets exceeded in all 3 years b)  Letters of Appreciation received from Secretary (Co-operation), Govt. of Kerala and Director (ICDP), NCDC, New Delhi for excellent performance  c)  Computerisation and establishment of ATMs in Co-operative Banks d) Assisted in setting up 'Boat Banking' in Ernakulam DCB e) Assisted in setting up of a Training Centre.THE RATNAKAR BANK LTD., Ahmedabad - 380 004 - Branch Manager (MM II) - 19th March, 1997 to 5th Nov. 1997, Reporting to AGM/GM/ChairmanACHIEVEMENTS :*Start-up operations of a fully Computerised new branch right from scratch.
• NUCLEUS SECURITIES LTD., Ahmedabad - 380 009 (Full-fledged Money Changer approved by RBI) - Branch Manager - 14th March 1996 to 31st Dec.1996, Reporting to Sr.Vice PresidentACHIEVEMENTS: a) Licence from RBI got renewed for 3 years instead of normal period of one year for Ahmedabad Branch b) Licence for Baroda Branch got renewed for one year though it was non-operational c) Introduction of new MIS.N) THE NAVNIRMAN CO-OPERATIVE BANK LTD., Ahmedabad-380 004.(Urban Co-operative  Bank) - General Manager - 14th Oct.1994 to 9th March 1996, Reporting to Chairman, Managing Director/ Board of Directors
• ACHIEVEMENTS: (a) Procured Banking Licence under Banking Regulation Act, 1949 from RBI for the (until then) unlicenced Bank, functioning for the past 24 years (b) Became the youngest General Manager in Banking Sector, particularly Co-operative Banking, at the age of 37 (c) Introduced National Clearing Facility, Foreign Exchange, Letter of Credit, Guarantees and Training for Staff (d) Streamlined Investments Portfolio e) Taken possession of land from Income-Tax Department under auction for shifting  Head Office.ATIRA (Ahmedabad Textile Industries Research Association), (R&amp;D Organisation under M/o Textiles, Govt. of India), Ahmedabad - 380 015.Head-Administration/Accounts &amp; Stores (Pay Scale Rs.3,000- 4.500/- under 4th CPC), 1st June 1994 to 12th Oct.1994, Reporting to Director, No. of staff overseen - 250.ACHIEVEMENTS: a) Set up Executive Placement function  b) Computerised Payroll and Establishments
• THE GREATER BOMBAY CO-OPERATIVE BANK LTD., Mumbai – 400 002/400 050.Branch Manager - 1st Feb.1993 to 11th May 1994, Reporting to General Manager, No. of staff overseen-16 – Joined as Manager at Head Office, Bhuleshwar on 01-02-1993 and transferred as Branch Manager of new branch at Bandra (W) from 22-06-1993 to 11-05-1994.ACHIEVEMENTS : Start-up operations of a new fully computerized branch at Bandra (W) right from scratch *NRI A/c operations started in the Bank for the first time at Bandra (W) Branch.PROJECT KNOWHOW FINANCE SERVICES (Pte) Ltd./RATAN S.MAMA &amp; CO., Mumbai- 400 025 / 400 020. (Management Consultants &amp; CA Firm)
• ACHIEVEMENTS: a) Turned around the Management Consultancy in a year *Computerisation of Databank.
• INTERNATIONAL MEDICAL DEVICES (P) LTD., Gurgaon-122 001, Haryana (100% EOU, Manufacturer of Intra-ocular lens) - Administration Manager – 02-05-1990 to 31-08-1991 - Reporting to Executive Director, No. of staff managed – 55
• ACHIEVEMENTS: a) Set-up Time Clock, Weekly Production Planning and  Security Systems. b) Streamlined systems and procedures and introduced  new systems.</t>
  </si>
  <si>
    <t xml:space="preserve">Banking - At Professional level,Financial Manager at MBA &amp; BBA level </t>
  </si>
  <si>
    <t>• Excellent.  At times, students from other batches used to attend my lectures.  Sometimes, some students used to request me for re-scheduling the class in case they are unable to attend on a particular day.</t>
  </si>
  <si>
    <t>Director - HR, CEO, General Manager, Joint Director, Deputy General Manager, Regional Manager, Chief Manager, Branch Manager, Administration Manager, Placement Manager.</t>
  </si>
  <si>
    <t>Master Class for Directors conducted by Institute of Directors, New Delhi in Sept. 2024.</t>
  </si>
  <si>
    <t xml:space="preserve">Please review my C.V., wherein, detailed information is furnished. </t>
  </si>
  <si>
    <t>• Please review my C.V., wherein, detailed information is furnished.</t>
  </si>
  <si>
    <t>• Between 1997 - 2002, I had represented a few International educational institutions viz., IHTTI - Switzerland, Seneca College - Canada, Conestoga College - Canada etc., to name a few.
• Presently, a Channel Partner for 6 Student Recruitment Agencies for recruitment of students for 42 countries for Medical, Engineering, IT, Business Management and other courses for about 1,200 Universities/Colleges/Educational Institutions.</t>
  </si>
  <si>
    <t>22-Feb-26 07:39 PM</t>
  </si>
  <si>
    <t>41Y 11M</t>
  </si>
  <si>
    <t>IIMT University, Meerut, U.P.</t>
  </si>
  <si>
    <t>Director - HR</t>
  </si>
  <si>
    <t>Meerut, U.P.</t>
  </si>
  <si>
    <t>National School of Banking, Mumbai</t>
  </si>
  <si>
    <t>Faculty - Ad hoc</t>
  </si>
  <si>
    <t>TRIFED (Ministry of Tribal Affairs)</t>
  </si>
  <si>
    <t>Senior Consultant (Level - 13 under 7th CPC) / Financial Advisor</t>
  </si>
  <si>
    <t>The Bijapur District Central Co-op. Bank Ltd.</t>
  </si>
  <si>
    <t>CEO , General Manager</t>
  </si>
  <si>
    <t>Bijapur (Vijayapura), Karnataka</t>
  </si>
  <si>
    <t>Sep 2011</t>
  </si>
  <si>
    <t>IBSAR - Institute of Business Studies &amp; Research</t>
  </si>
  <si>
    <t>Ashwini Amit  Lokhande</t>
  </si>
  <si>
    <t>lokhandeashwiniamit@gmail.com</t>
  </si>
  <si>
    <t>01-Feb-2001</t>
  </si>
  <si>
    <t>marathi,hindi,english</t>
  </si>
  <si>
    <t xml:space="preserve">Amit Sharad Lokhande </t>
  </si>
  <si>
    <t>Siddharth Nagar Aundh</t>
  </si>
  <si>
    <t xml:space="preserve">Dnyan Ganga International School , Thane </t>
  </si>
  <si>
    <t xml:space="preserve">ICSE , Thane </t>
  </si>
  <si>
    <t>Physics , Chemistry ,mathematics ,Biology ,English ,Hindi</t>
  </si>
  <si>
    <t xml:space="preserve">Hutchings High School &amp; Junior College , Pune </t>
  </si>
  <si>
    <t xml:space="preserve">ICSE , Pune </t>
  </si>
  <si>
    <t>Physics,Chemistry ,Biology,English</t>
  </si>
  <si>
    <t xml:space="preserve">St. Mira's College for Girls , Pune </t>
  </si>
  <si>
    <t xml:space="preserve">B.A Economics </t>
  </si>
  <si>
    <t xml:space="preserve">M.A Economics </t>
  </si>
  <si>
    <t xml:space="preserve">Gokhale Institute of Politics &amp; Economics </t>
  </si>
  <si>
    <t>• UGC-NET (Economics), 2025Qualified National Eligibility Test demonstrating subject mastery in advanced microeconomics, macroeconomics</t>
  </si>
  <si>
    <t>• UGC-NET (Economics), 2025Qualified National Eligibility Test, demonstrating national-level academic competence in Economics.
• MH-SET (Economics), 2025Qualified State Eligibility Test, certifying eligibility for Assistant Professor positions.
• Cash Prize – Subject Topper in Urban Economics (M.A. Economics)Awarded for highest academic performance in Urban Economics during postgraduate studies.
• Academic Distinction – B.A. Economics (CGPA 9.8/10)Graduated with distinction, reflecting strong foundational and quantitative competence.
• Teaching &amp; Research Contribution – Gokhale Institute of Politics and EconomicsMentored 60+ students in econometrics and applied statistical modeling as Teaching Assistant.</t>
  </si>
  <si>
    <t xml:space="preserve">Econometrics ,Macroeconomics ,Microeconomics ,public policy ,international business and finance </t>
  </si>
  <si>
    <t>• Consistently rated “Very Good” to “Excellent” in student course feedback over the last 6 semesters.</t>
  </si>
  <si>
    <t>22-Feb-26 07:51 PM</t>
  </si>
  <si>
    <t>Visiting Faculty - Public Policy</t>
  </si>
  <si>
    <t xml:space="preserve">Koregaon Park , Pune </t>
  </si>
  <si>
    <t xml:space="preserve">Shivajinagar , Pune </t>
  </si>
  <si>
    <t xml:space="preserve">FINLATICS </t>
  </si>
  <si>
    <t xml:space="preserve">Market Research Analyst Intern </t>
  </si>
  <si>
    <t>22-Feb-26 07:52 PM</t>
  </si>
  <si>
    <t>22-Feb-26 07:53 PM</t>
  </si>
  <si>
    <t>Tanaz Sadik Tamboli</t>
  </si>
  <si>
    <t>ttnz1904@gmail.com</t>
  </si>
  <si>
    <t>19-Apr-1998</t>
  </si>
  <si>
    <t>Sadik Tamboli</t>
  </si>
  <si>
    <t>Lane-12, Sasanenagar, Hadapsar, Pune-28</t>
  </si>
  <si>
    <t>Hill Green High School</t>
  </si>
  <si>
    <t>Abeda Inamdar Junior College</t>
  </si>
  <si>
    <t>Physics, Chemistry, Biology</t>
  </si>
  <si>
    <t>Savitribai Phule University</t>
  </si>
  <si>
    <t>Allana College of Architecture, Pune</t>
  </si>
  <si>
    <t>Design, Theory of Structure,Building Technology and Materials</t>
  </si>
  <si>
    <t>MIT ADT University</t>
  </si>
  <si>
    <t>MIT ADT University, School of Planning, Pune</t>
  </si>
  <si>
    <t>Autocad, Ms office, Sketchup,Photoshop, Arcgis,Qgis</t>
  </si>
  <si>
    <t>22-Feb-26 08:32 PM</t>
  </si>
  <si>
    <t>Techcomm Urban Management Consultants</t>
  </si>
  <si>
    <t>Assistant Urban Planner</t>
  </si>
  <si>
    <t>Arkmira Architects and Planners</t>
  </si>
  <si>
    <t>Junior Urban Planner and Research Assistant</t>
  </si>
  <si>
    <t>Nutan Kumar T R</t>
  </si>
  <si>
    <t>trnkumar@gmail.com</t>
  </si>
  <si>
    <t>15-May-1984</t>
  </si>
  <si>
    <t>Tirupati Reddy</t>
  </si>
  <si>
    <t>Flat 404, Maple block, Alliance Orchid Springs Apartment, Water Canal Road, Korattur, Chennai, TN, 600076</t>
  </si>
  <si>
    <t>Girvani Vidyalaya</t>
  </si>
  <si>
    <t>Maths, science, social,english,hindi</t>
  </si>
  <si>
    <t>Vignana Sudha Junior College</t>
  </si>
  <si>
    <t>Andhra University</t>
  </si>
  <si>
    <t>S R K R Engineering College, Bhimavaram, Andhra Pradesh</t>
  </si>
  <si>
    <t>IIT Madras, Chennai, Tamil Nadu</t>
  </si>
  <si>
    <t>• Primavera Training by Plan Academy
• L&amp;T IPM trianing in "Managing Financial Performance of EPC Projects" in 2020</t>
  </si>
  <si>
    <t>MS Office,MS Project,Primavera,AutoCAD</t>
  </si>
  <si>
    <t>22-Feb-26 10:33 PM</t>
  </si>
  <si>
    <t>20Y 4M</t>
  </si>
  <si>
    <t>Larsen &amp; Toubro Limited</t>
  </si>
  <si>
    <t>Sree Vidyanikethan Engineering College</t>
  </si>
  <si>
    <t>Tirupati</t>
  </si>
  <si>
    <t>Manager - Civil</t>
  </si>
  <si>
    <t>Sharjah, UAE</t>
  </si>
  <si>
    <t>Senior Manager</t>
  </si>
  <si>
    <t>Amaravati - AP</t>
  </si>
  <si>
    <t>Tata Projects Limited</t>
  </si>
  <si>
    <t>Deputy General manager</t>
  </si>
  <si>
    <t>Bhagyashri Anil Lanjewar</t>
  </si>
  <si>
    <t>bhagyashrilanjewar12@gmail.com</t>
  </si>
  <si>
    <t>12-Mar-1995</t>
  </si>
  <si>
    <t>Anil Lanjewar</t>
  </si>
  <si>
    <t>Saiprasanna Apartment, Sneh Nagar, Nagpur-440015</t>
  </si>
  <si>
    <t>Rishabh</t>
  </si>
  <si>
    <t>R.J.Lohiya, Soundad</t>
  </si>
  <si>
    <t>Science,Mathematics,English,Hindi,Marathi</t>
  </si>
  <si>
    <t>Parth Junior College Sadak Arjuni</t>
  </si>
  <si>
    <t xml:space="preserve">  Mathematics,Physics,Chemistry,Biology,English,Social Science</t>
  </si>
  <si>
    <t>Rashtrasant Tukadoji Maharaj Nagpur University</t>
  </si>
  <si>
    <t>. H. Raisoni Academy of Engineering and Technology, Nagpur</t>
  </si>
  <si>
    <t>Tulsiramji Gaikwad-Patil College of Engineering and Technology, Nagpur</t>
  </si>
  <si>
    <t>Sustainable Construction Materials</t>
  </si>
  <si>
    <t>• Granted Indian Patent (No. 579878) – “An Alkali Activated Sustainable Concrete and Method of Preparation Thereof” (03 February 2026).
• Granted Indian Patent (No. 470442) – “Composition for M30 Grade Alkali Activated Concrete Prepared Using Agro-Industrial Wastes” (20 November 2023).
• Granted Indian Patent (No. 425597) – “A Composition of Sustainable Bricks and Method of Preparation Thereof” (17 March 2023).
• Participated in three funded R&amp;D projects on sustainable construction materials and alkali-activated composites, sponsored by the Ministry of Coal, Ministry of Housing &amp; Urban Affairs (GoI), and industry partner Truform Techno Products Ltd.</t>
  </si>
  <si>
    <t>["https:\/\/doi.org\/10.1680\/jmacr.22.00251","https:\/\/doi.org\/10.3390\/en16020969","https:\/\/doi.org\/10.3389\/fbuil.2025.1451710","https:\/\/doi.org\/10.1680\/jcoma.25.00119","https:\/\/doi.org\/10.3390\/en16104234","https:\/\/doi.org\/10.3390\/en16104181","https:\/\/doi.org\/10.1016\/j.matpr.2023.04.214","https:\/\/doi.org\/10.1016\/j.matpr.2023.04.214"]</t>
  </si>
  <si>
    <t>Disaster Management,Solid Waste Management,Non-Destructive Testing (Laboratory)</t>
  </si>
  <si>
    <t>Contributed to the coordination and organization of GIAN courses, international conferences, STTPs, and workshops at VNIT Nagpur, and was actively involved in the establishment and setup of the Durability Laboratory.</t>
  </si>
  <si>
    <t xml:space="preserve">Applications of AI/ML in Construction &amp; Project Management </t>
  </si>
  <si>
    <t>• Recipient of the RISE 2024 Award, jointly conducted by Leeds Beckett University and UWE Bristol, sponsored by the Chartered Institute of Building (CIOB).
• Awarded Best Paper Award at the Second International Conference on Construction Materials and Structures (ICCMS 2022), organized by NIT Calicut, India.</t>
  </si>
  <si>
    <t>22-Feb-26 10:55 PM</t>
  </si>
  <si>
    <t xml:space="preserve">Chhatrapati Sambhajinagar, Maharashtra </t>
  </si>
  <si>
    <t>Project Associate</t>
  </si>
  <si>
    <t>22-Feb-26 10:56 PM</t>
  </si>
  <si>
    <t>22-Feb-26 11:00 PM</t>
  </si>
  <si>
    <t>Sushrut Sanjiv Vaidya</t>
  </si>
  <si>
    <t>sushrut.vaidya@outlook.com</t>
  </si>
  <si>
    <t>20-Sep-1982</t>
  </si>
  <si>
    <t>Hindi, English, Marathi,Bengali</t>
  </si>
  <si>
    <t>Sanjiv Damodar Vaidya</t>
  </si>
  <si>
    <t>29 Kathleen Drive, Apt 6C, Willimantic, Connecticut 06226, United States of America.</t>
  </si>
  <si>
    <t>Kendriya Vidyalaya IIM Calcutta</t>
  </si>
  <si>
    <t>Central Board of Secondary Education (CBSE), Kolkata, West Bengal</t>
  </si>
  <si>
    <t>Sardar Patel College of Engineering, Mumbai, Maharashtra</t>
  </si>
  <si>
    <t>Applied Mathematics-I,Applied Sciences-I,Engineering Mechanics,Basic Electrical &amp; Electronics Engineering,Computer Programming-I,Applied Mathematics-II,Applied Sciences-II,Communication Skills,Engineering Drawing,Computer Programming-II,Basic Workshop Pra</t>
  </si>
  <si>
    <t xml:space="preserve">Indian Institute of Technology Kharagpur </t>
  </si>
  <si>
    <t>Department of Ocean Engineering and Naval Architecture, IIT Kharagpur, Kharagpur, West Bengal</t>
  </si>
  <si>
    <t>Analysis of Ocean Structures,Ocean Hydrodynamics,Coastal Engineering,Mechanics of Floating Systems,Ocean Engineering Vehicles &amp; Systems,Seminar-I,Hydrodynamics Laboratory,Design Problems in Ocean Engineering,Research Methodology &amp; Data Analysis,Design &amp; C</t>
  </si>
  <si>
    <t>M.Tech. (Ocean Engineering and Naval Architecture)</t>
  </si>
  <si>
    <t>Ocean Engineering &amp; Naval Architecture</t>
  </si>
  <si>
    <t>Civil Engineering (Applied Mechanics)</t>
  </si>
  <si>
    <t>University of Connecticut, Storrs, USA</t>
  </si>
  <si>
    <t>• Predoctoral Fellowship, Department of Civil and Environmental Engineering, University of Connecticut. Fall 2012.
• Fellowship for Advanced Graduate Students, Department of Civil and Environmental Engineering, University of Connecticut. Summer 2012.
• Member, American Society of Civil Engineers (M. ASCE)
• Member, Engineering Mechanics Institute (M. EMI)
• Member, Space Engineering and Construction (SEC) Technical Committee, Aerospace Division, ASCE.</t>
  </si>
  <si>
    <t>Finite Element Analysis,Solid Mechanics,Continuum Mechanics,MATLAB,ABAQUS</t>
  </si>
  <si>
    <t>["https:\/\/doi.org\/10.1061\/JAEEEZ.ASENG-5326","https:\/\/doi.org\/10.1016\/j.engstruct.2015.04.009","https:\/\/doi.org\/10.1016\/j.jpowsour.2012.10.054","https:\/\/doi.org\/10.5772\/intechopen.76118","https:\/\/doi.org\/10.5772\/35936","https:\/\/doi.org\/10.1109\/COMSNETS.2017.7945428","https:\/\/doi.org\/10.2514\/6.2024-2537","https:\/\/doi.org\/10.1061\/9780784485736.056","https:\/\/doi.org\/10.5151\/matsci-mmfgm-050-f "]</t>
  </si>
  <si>
    <t>Structural Analysis; ,Dynamics of Structures,Hydraulics,Hydraulics Laboratory,Fluid Mechanics,Construction Technology,Mechanics</t>
  </si>
  <si>
    <t>Jan 2018 - Aug 2018: Coordinator, Faculty Handbook Development Committee, Ecole Centrale School of Engineering, Mahindra University</t>
  </si>
  <si>
    <t>22-Feb-26 11:38 PM</t>
  </si>
  <si>
    <t>12Y 9M</t>
  </si>
  <si>
    <t>University of Connecticut</t>
  </si>
  <si>
    <t>Storrs, Connecticut, USA</t>
  </si>
  <si>
    <t>Postdoctoral Research Associate</t>
  </si>
  <si>
    <t>Post-Doctoral Fellow / Project Research Scientist</t>
  </si>
  <si>
    <t>Mumbai, India</t>
  </si>
  <si>
    <t>Volunteer Postdoctoral Researcher</t>
  </si>
  <si>
    <t>Ruban Christopher  A</t>
  </si>
  <si>
    <t>drchrispmp@gmail.com</t>
  </si>
  <si>
    <t>01-Jan-1987</t>
  </si>
  <si>
    <t>Arockia Dass</t>
  </si>
  <si>
    <t>Riyadh, Saudi Arabia</t>
  </si>
  <si>
    <t>Don Bosco Hr Sec School</t>
  </si>
  <si>
    <t>Tamil Nadu Stateboard</t>
  </si>
  <si>
    <t>St. Peters Hr Sec School</t>
  </si>
  <si>
    <t>Loyola College</t>
  </si>
  <si>
    <t>University of Madras</t>
  </si>
  <si>
    <t>Hindustan Institute of Technology and Science</t>
  </si>
  <si>
    <t>• Refer CV</t>
  </si>
  <si>
    <t>["https:\/\/scholar.google.com\/citations?user=WyldIcgAAAAJ&amp;hl=en&amp;oi=ao"]</t>
  </si>
  <si>
    <t>IT Portfolio Manager</t>
  </si>
  <si>
    <t>22-Feb-26 11:59 PM</t>
  </si>
  <si>
    <t>23-Feb-26 12:01 AM</t>
  </si>
  <si>
    <t>Dr.amol  Subhash Neve</t>
  </si>
  <si>
    <t>amolneve@gmail.com</t>
  </si>
  <si>
    <t>17-May-1980</t>
  </si>
  <si>
    <t>Subhash Baburao Neve</t>
  </si>
  <si>
    <t>504 Swami Pushpa Building,Shelar Park ,Building No.6
Khadakpada Circle,Khadakpada,Kalyan(w)</t>
  </si>
  <si>
    <t>New English Highschool Akola</t>
  </si>
  <si>
    <t>Maharashtra State Board of Secondary and Higher Secondary Education Akola Maharashtra</t>
  </si>
  <si>
    <t xml:space="preserve">English Mathematics Science </t>
  </si>
  <si>
    <t>R.L.T Science College Akola</t>
  </si>
  <si>
    <t>Physics Chemistry Biology Mathematics English Sanskrit</t>
  </si>
  <si>
    <t>Amravati University</t>
  </si>
  <si>
    <t>Shri Sant Gajanan Maharaj College of Engineering Shegaon</t>
  </si>
  <si>
    <t>Chetana's R.K Institute of Management Studies and Research, Bandra,Mumbai</t>
  </si>
  <si>
    <t>Marketing Management Strategic Management Consumer Behaviour</t>
  </si>
  <si>
    <t xml:space="preserve">Advance Course in Management </t>
  </si>
  <si>
    <t>All India Management Association, New Delhi</t>
  </si>
  <si>
    <t xml:space="preserve">Digital Marketing </t>
  </si>
  <si>
    <t>General Management</t>
  </si>
  <si>
    <t xml:space="preserve">MIT World Peace University Pune </t>
  </si>
  <si>
    <t>• IKS TDSL Workshop (Traditional Knowledge)</t>
  </si>
  <si>
    <t>• ·        Circle of Excellence Star Performer for the year 2023 with Motherson Technology Ltd
• ·        Oracle, AWS Cloud, UiPath RPA Sales Recognition award.
• ·        Member, All India Management Association (AIMA) &amp; CSI.</t>
  </si>
  <si>
    <t xml:space="preserve">AutoCAD Ms office </t>
  </si>
  <si>
    <t>["https:\/\/psychologyandeducation.net\/pae\/index.php\/pae\/article\/view\/4218","https:\/\/www.iitb.ac.in\/ipriks\/sites\/default\/files\/2025-12\/souvenir.pdf","https:\/\/solidstatetechnology.us\/index.php\/JSST\/article\/view\/6030"]</t>
  </si>
  <si>
    <t>Marketing Management Strategic Management  CRM Digital Marketing AI ML Analytics</t>
  </si>
  <si>
    <t>• Received consistently favorable student evaluations across six consecutive semesters, reflecting effectiveness in pedagogy, industry integration, and learner engagement.</t>
  </si>
  <si>
    <t>Sales &amp; Marketing Head</t>
  </si>
  <si>
    <t>IIMA</t>
  </si>
  <si>
    <t>Leadership Excellence Bhagvatgeeta Way</t>
  </si>
  <si>
    <t>23-Feb-26 12:55 AM</t>
  </si>
  <si>
    <t>19Y 6M</t>
  </si>
  <si>
    <t xml:space="preserve">Motherson, PCS Technologies, CASatyam, EDS Technologies Ltd Adroitec and Control Print India Ltd ,Mastek ltd </t>
  </si>
  <si>
    <t>Oct 2003</t>
  </si>
  <si>
    <t>23-Feb-26 12:56 AM</t>
  </si>
  <si>
    <t>Haritha Harshan</t>
  </si>
  <si>
    <t>harithaharshan4@gmail.com</t>
  </si>
  <si>
    <t>04-Jul-1997</t>
  </si>
  <si>
    <t>Malayalam, English</t>
  </si>
  <si>
    <t xml:space="preserve">K G Harshan </t>
  </si>
  <si>
    <t>Thiruvathira House, Kampilly Road, Muppathadam P O, Ernakulam, Kerala, 683110</t>
  </si>
  <si>
    <t>St Anns Public School, Eloor</t>
  </si>
  <si>
    <t>CBSE, Kerala</t>
  </si>
  <si>
    <t>English,Biology, Maths, Chemistry</t>
  </si>
  <si>
    <t>Mahatma Gandhi University, Kottayam</t>
  </si>
  <si>
    <t>St. Xavier's College for Women, Aluva</t>
  </si>
  <si>
    <t>English, Political Science</t>
  </si>
  <si>
    <t>BA English</t>
  </si>
  <si>
    <t xml:space="preserve">English, Histroy, Academic writing ,Research project </t>
  </si>
  <si>
    <t>Ugc net</t>
  </si>
  <si>
    <t>Cultural Studies</t>
  </si>
  <si>
    <t>BITS Pilani</t>
  </si>
  <si>
    <t>TEFL</t>
  </si>
  <si>
    <t>• Public Speaker and podcast host who has interviewed dignitaries such as ISRO chairman and IAF Chief</t>
  </si>
  <si>
    <t>MS Word</t>
  </si>
  <si>
    <t>["https:\/\/doi.org\/10.52783\/jier.v5i3.3275"]</t>
  </si>
  <si>
    <t>Academic Writing, 20th CE British Literature, Indian Literature, Functional English</t>
  </si>
  <si>
    <t>• The course feedback has been good to excellent</t>
  </si>
  <si>
    <t>23-Feb-26 09:06 AM</t>
  </si>
  <si>
    <t>P P Savani University, Surat</t>
  </si>
  <si>
    <t>Sacred Heart College, Tirupattur</t>
  </si>
  <si>
    <t>Vidyapati Jha</t>
  </si>
  <si>
    <t>vidyapati.jha1989@gmail.com</t>
  </si>
  <si>
    <t>01-Feb-1989</t>
  </si>
  <si>
    <t>Kamal Kumar Jha</t>
  </si>
  <si>
    <t>B-37, XU-3, Greater Noida, Uttar Pradesh</t>
  </si>
  <si>
    <t>MPT High School</t>
  </si>
  <si>
    <t>BSEB, Bihar</t>
  </si>
  <si>
    <t>Marwari College</t>
  </si>
  <si>
    <t>BIEC Bihar</t>
  </si>
  <si>
    <t>Math,Physics</t>
  </si>
  <si>
    <t>Integrated MCA</t>
  </si>
  <si>
    <t>Tezpur (Central) University</t>
  </si>
  <si>
    <t>School of Engineering, Assam</t>
  </si>
  <si>
    <t>MTech in IT</t>
  </si>
  <si>
    <t>NIT Raipur</t>
  </si>
  <si>
    <t>• Qualified in UGC NET, GATE, and Different state eligibility test (SET) such as Andhra Pradesh SET, Chattisgarh SET, North East SLET, Gujarat SET, Himachal Pradesh SET, Karnatka SET</t>
  </si>
  <si>
    <t>MS Office, C, C++, Java</t>
  </si>
  <si>
    <t>["https:\/\/doi.org\/10.1007\/s10586-023-04154-z","https:\/\/doi.org\/10.1007\/s10586-024-04324-7","https:\/\/doi.org\/10.1007\/s11036-024-02322-y","https:\/\/doi.org\/10.1016\/j.adhoc.2024.103559","https:\/\/doi.org\/10.1007\/s11227-024-06515-w","https:\/\/doi.org\/10.1007\/s10586-025-05128-z","https:\/\/doi.org\/10.1007\/s11277-024-11653-8","https:\/\/doi.org\/10.1007\/s11227-024-06348-7","https:\/\/doi.org\/10.1016\/j.adhoc.2024.103700","https:\/\/doi.org\/10.1016\/j.adhoc.2025.103830"]</t>
  </si>
  <si>
    <t>Computer Network</t>
  </si>
  <si>
    <t>23-Feb-26 10:23 AM</t>
  </si>
  <si>
    <t>Bennett University</t>
  </si>
  <si>
    <t>Choden Tamang</t>
  </si>
  <si>
    <t>chodentamang212205@gmail.com</t>
  </si>
  <si>
    <t>21-Mar-2002</t>
  </si>
  <si>
    <t xml:space="preserve">Dinesh Kumar Tamang </t>
  </si>
  <si>
    <t>Shivshakti Lifespace
Mankamna road
near sunrise English medium School
Mahismari</t>
  </si>
  <si>
    <t>PALJOR NAMGYAL GIRLS SENIOR SECONDARY SCHOOL</t>
  </si>
  <si>
    <t>CBSE/SIKKIM</t>
  </si>
  <si>
    <t>ENGLISH,HINDI,MATHEMATICS,SCIENCE</t>
  </si>
  <si>
    <t>ENGLISH,MATHEMATICS,PHYSICS,CHEMISTRY,BIOLOGY</t>
  </si>
  <si>
    <t>NIT SIKKIM</t>
  </si>
  <si>
    <t>IIT GANDHINAGAR</t>
  </si>
  <si>
    <t>NPTEL CERTIFICATION- STEEL STRUCTURAL DESIGN
AUTOCAD COURSE- UDEMY
• Data Analytics using AI- IIT KANPUR</t>
  </si>
  <si>
    <t>• Represented Northeast India at UNICEF TALKS, New Delhi. (UNICEF TALK)
• Runner-Up at Concours 2019 held at Sikkim Manipal Institute of Technology
• Winner – National Entrepreneurship Challenge (NEC-2021) organized by IIT Bombay
• Presented Class XII Project at India International Science Festival, Lucknow(Awarded among Top 2 Projects)
• Presented Project at Ideate India, Kolkata</t>
  </si>
  <si>
    <t>AUTOCAD, MS-EXCEL, ABAQUS, STAAD-Pro, SAP2000, Geo-Studio, Autodesk 3D Max,MATLAB</t>
  </si>
  <si>
    <t>["","","",""]</t>
  </si>
  <si>
    <t>Architectural Planning and Drawing,Fire Resistant Design of Structure,Concrete Technology Lab</t>
  </si>
  <si>
    <t>• Average Course Feedback (AY 2025–26, Sem 1): 86.51%(As per Student Feedback Report, Sanjivani College of Engineering)</t>
  </si>
  <si>
    <t>Third Year Class Coordinator, Industrial Visit Coordinator, Teaching Pedagogy Coordinator</t>
  </si>
  <si>
    <t>Effective Research Paper Writing: Principle and Practices</t>
  </si>
  <si>
    <t>NPTEL, UDEMY</t>
  </si>
  <si>
    <t>23-Feb-26 10:38 AM</t>
  </si>
  <si>
    <t>SANJIVANI COLLEGE OF ENGINEERING</t>
  </si>
  <si>
    <t xml:space="preserve">ASSISTANT PROFESSOR </t>
  </si>
  <si>
    <t>SHIRDI</t>
  </si>
  <si>
    <t>23-Feb-26 10:41 AM</t>
  </si>
  <si>
    <t>Minal Hanumant  Khopade</t>
  </si>
  <si>
    <t>khopade.minal@gmail.com</t>
  </si>
  <si>
    <t>21-04-1990</t>
  </si>
  <si>
    <t xml:space="preserve">Hanumant Khopade </t>
  </si>
  <si>
    <t>Survey No. 77/2C, Flat A03, Karan Bharati Society, Datta Nagar Road, Bharati Vidyapeeth, Katraj, Opposite to Subway</t>
  </si>
  <si>
    <t>NMV Girls High School</t>
  </si>
  <si>
    <t>Math's, Science</t>
  </si>
  <si>
    <t>NMV Girls Jr. College</t>
  </si>
  <si>
    <t xml:space="preserve">Dhole Patil College of Engineering </t>
  </si>
  <si>
    <t xml:space="preserve">Information Technology </t>
  </si>
  <si>
    <t xml:space="preserve">Bachelor of engineering </t>
  </si>
  <si>
    <t xml:space="preserve">Bharati Vidyapeeth </t>
  </si>
  <si>
    <t xml:space="preserve">IMED, Pune, maharashtra </t>
  </si>
  <si>
    <t xml:space="preserve">Human resource management </t>
  </si>
  <si>
    <t xml:space="preserve">Master of Business administration </t>
  </si>
  <si>
    <t xml:space="preserve">Human Resource management </t>
  </si>
  <si>
    <t xml:space="preserve">Sri Balaji University </t>
  </si>
  <si>
    <t>smart PLS</t>
  </si>
  <si>
    <t>• Junior Research Fellow (JRF) – Management | June 2025 – Present
• Actively involved in PhD research work in the domain of Management.
• Contributing to research proposal development for the department in alignment with university research objectives.
• Teaching and mentoring postgraduate (PG) students on research methodology, academic writing, and research publication processes.
• Working on 7 research papers in the areas of Commerce and Management.
• One research paper under peer review with Emerald Publishing (B-category journal).
• A book chapter proposal on a Knowledge Management related topic has been accepted for publication in a Scopus-indexed volume and is scheduled to be published by October 2026.
• Participating in Faculty Development Programs (FDPs) to strengthen research competencies and academic teaching skills.
• Attended and presented research work at an academic conference held at Bennett University</t>
  </si>
  <si>
    <t>Worked as Operations Head for a decade</t>
  </si>
  <si>
    <t>23-Feb-26 11:17 AM</t>
  </si>
  <si>
    <t>Junior Research Fellow (JRF) – Management</t>
  </si>
  <si>
    <t>Perfectice Eduventure Pvt. Ltd.</t>
  </si>
  <si>
    <t>Operations Head – India</t>
  </si>
  <si>
    <t>Sucheta Agarwal</t>
  </si>
  <si>
    <t>sucheta.agar@gmail.com</t>
  </si>
  <si>
    <t>01-Feb-1986</t>
  </si>
  <si>
    <t>Vivek Agrawal</t>
  </si>
  <si>
    <t>Sucheta Agarwal, Associate Professor
Cabin No 3025, AbB-12, Institute of Business Management, GLA University, Mathura, India 281406</t>
  </si>
  <si>
    <t>St. Marks College, Jhansi</t>
  </si>
  <si>
    <t>ICSE,New Delh</t>
  </si>
  <si>
    <t>English, Science, Maths, Hindi,Histroy, Civics,Geography</t>
  </si>
  <si>
    <t>I.S.C., New Delhi</t>
  </si>
  <si>
    <t>English, Hindi, Mathematics,Physics,Chemistry,Psychology</t>
  </si>
  <si>
    <t>College of Science and Engineering, Jhansi</t>
  </si>
  <si>
    <t>Uttar Pradesh Technical University, Lucknow</t>
  </si>
  <si>
    <t>Jiwaji University, Gwalior</t>
  </si>
  <si>
    <t>Human Resource Development,Counselling, Labour Laws,Principles of Management,Managing change inorganization</t>
  </si>
  <si>
    <t>Human Resource Development</t>
  </si>
  <si>
    <t>Indian Institute of Technology (IIT), Roorkee</t>
  </si>
  <si>
    <t>• Conducted and organized the International Conference on “Sustainable Development and Business Practices: Building a Resilient Future” at GLA University, Mathura from October 31 to November 1, 2025, fully funded by the Indian Council of Social Science Research (₹2.5 Lakhs).
• Invited as a Resource Person for the Ph.D. Coursework on the topic “Identifying Research Gap and Formulation of Hypothesis and Objectives,” organized by the Department of Economics, K.B.P. College, Mumbai, Maharashtra, on 8th October 2025.
• Invited as a Resource Person for the Ph.D. Coursework on the topic “Fundamentals of Research,” organized by the Department of Economics, K.B.P. College, Mumbai, Maharashtra, on 6th October 2025.
• Designed and taught the course on "Advance Entrepreneurship Theories and Practice" to FPM students at entrepreneurship development institute of India (EDII), Ahmedabad.
• Invited as Resource Person for Five-days Faculty Development Program on “Advancing Research Excellence: From Academic Writing to Ethical Publishing” organized by Banarsidas Chandiwala Institute of Professional Studies (BCIPS), Dwarka, New Delhi, India from 22nd September 2025 to 26th September 2025 and deliver sessions on "Research Methodology”.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
• Invited as a resource person in Job oriented Value- added course (JOVAC)  held on the theme on “Building the Competency Mapping” organized by Institute of Business Management, GLA University, Mathura, during February 20-26, 2024.
• Trainer of FDP on “Qualitative Research and Issues in Plagiarism (An Interdisciplinary Approach)”, One-Week Online National Faculty Development Program organized by Guru Angad Dev Teaching Learning Centre under the Pandit Madan Mohan Malaviya National Mission on Teachers and Teaching (PMMMNMTT) of Ministry of Education and Department of Business Economics, SGTB Khalsa College, University of Delhi held at 16-22nd February, 2023.
• Received the certificate of appreciation as being a speaker for the ‘Quality Research and Its Advantage’ webinar held on November 28, 2020 by Quality Cognition Pvt. Ltd.
•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</si>
  <si>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["https:\/\/onlinelibrary.wiley.com\/doi\/full\/10.1002\/bse.3093 ","https:\/\/link.springer.com\/article\/10.1007\/s10668-022-02396-2","https:\/\/www.sciencedirect.com\/science\/article\/abs\/pii\/S0959652620331802","https:\/\/www.emerald.com\/insight\/content\/doi\/10.1108\/md-01-2024-0056\/full\/html ","https:\/\/link.springer.com\/article\/10.1007\/s10834-024-09997-1","https:\/\/doi.org\/10.1108\/TQM-07-2022-0229 ","https:\/\/www.emerald.com\/insight\/content\/doi\/10.1108\/jrme-05-2021-0059\/full\/html ","https:\/\/www.emerald.com\/insight\/content\/doi\/10.1108\/ijebr-05-2022-0446\/full\/html ","https:\/\/doi.org\/10.1108\/IJEM-07-2020-0338 ","https:\/\/www.emerald.com\/insight\/content\/doi\/10.1108\/IJSE-07-2017-0298\/full\/html"]</t>
  </si>
  <si>
    <t>• Conducted and organized the International Conference on “Sustainable Development and Business Practices: Building a Resilient Future” at GLA University, Mathura from October 31 to November 1, 2025, fully funded by the Indian Council of Social Science Research (₹2.5 Lakhs).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t>
  </si>
  <si>
    <t>• Vidushi, S. (2025). Role of Analytics in Talent Management-In Pharmaceutical Sector
• Bhardwaj, S. (2024). Determinants of Entrepreneurial Behavior Among University Students-A Select Study at Uttar Pradesh
• Pathak, R.K. (2025). Assessing the Sustainable Competencies for HR professionals: “A case study of Air-conditioning Industry”</t>
  </si>
  <si>
    <t>MBA -Competency Mapping,MBA-Leadership and Team Building,MBA-Training and Development,BBA-Human Resource Management</t>
  </si>
  <si>
    <t>•	Handing the responsibility of Ph.D. Coordinator •	Handling the responsibility as a Coordinator of the Departmental Research publication. •	Handling the responsibility as a member of the University Grievance Committee. •	Handled the responsibility as a C</t>
  </si>
  <si>
    <t>•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</si>
  <si>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 Guest Editor of special issue on: Entrepreneurial Education for sustainable entrepreneurship among the Youth Community in Journal of Enterprising Communities: People and Places in the Global Economy (Emerald, Scopus, C-Category) (Submissions open: 1 September 2025, Submissions close: 31 December 2025) https://www.emeraldgrouppublishing.com/calls-for-papers/entrepreneurial-education-sustainable-entrepreneurship-among-youth-community
• 
• Ramadani, V., Agarwal, S., Caputo, A., Agrawal, V., &amp; Dixit, J. K. (2022). Sustainable competencies of social entrepreneurship for sustainable development: Exploratory analysis from a developing economy. Business Strategy and the Environment, 31(7), 3437-3453. Article publication date: 18 April 2022, https://onlinelibrary.wiley.com/doi/full/10.1002/bse.3093 (Scopus, A Category, Wiley, SSCI, IF:13.3)
• Varshney, N., Agarwal, S., Dana, L. P., &amp; Dwivedi, A. K. (2024). An Investigation of Factors Towards Family Business Sustainability: Perspective from India, a Developing Economy. Journal of Family and Economic Issues, 1-18. Article publication date: 23 December 2024, https://link.springer.com/article/10.1007/s10834-024-09997-1 (IF-2.8, SSCI Springer, B Category)
• Agarwal, S., Agrawal, V., Ramadani, V., Dixit, J.K. &amp; Gërguri-Rashiti, S. (2023). An empirical investigation and assessment of entrepreneurial learning factors: a DEMATEL approach. Journal of Research in Marketing and Entrepreneurship, 25(1), 127-149. Article publication date:  2 January 2023 https://www.emerald.com/insight/content/doi/10.1108/jrme-05-2021-0059/full/html (Emerald, Scopus, B category)
• Agarwal, S., Ramadani, V., Dana, L. P., Agrawal, V., &amp; Dixit, J. K. (2022). Assessment of the significance of factors affecting the growth of women entrepreneurs: study based on experience categorization. Journal of Entrepreneurship in Emerging Economies, 14(1), 111-136. https://doi.org/10.1108/JEEE-08-2020-0313 (Emerald, Scopus, C category), Published- March 25, 2021
• Dixit, J. K., Agarwal, S., Ramadani, V., &amp; Agrawal, V. (2022). Comparing Male and Female Entrepreneurs-Is the Comparison Justified?(A Qualitative Study in Indian Perspective). FIIB Business Review, 1-16. (https://doi.org/10.1177/23197145221120679). (Sage, Scopus), Published- September 3, 2022</t>
  </si>
  <si>
    <t>23-Feb-26 11:25 AM</t>
  </si>
  <si>
    <t>GLA University, Mathura</t>
  </si>
  <si>
    <t>Parvinder Kaur</t>
  </si>
  <si>
    <t>parvinderkaur1209@gmail.com</t>
  </si>
  <si>
    <t>12-Sep-1992</t>
  </si>
  <si>
    <t>english, Hindi</t>
  </si>
  <si>
    <t>Avtar Singh</t>
  </si>
  <si>
    <t>VPO- Pipaltha, Distt- Jind, Tehsil- Narwana (Haryana)</t>
  </si>
  <si>
    <t xml:space="preserve">SGTB Public School, Behar Sahib </t>
  </si>
  <si>
    <t>Patiala</t>
  </si>
  <si>
    <t>english, hindi. punjabi, science, social science,mathematics</t>
  </si>
  <si>
    <t xml:space="preserve">Three Years Diploma in Architectural Assistantship </t>
  </si>
  <si>
    <t xml:space="preserve">Thapar Polytechnic College, Patiala </t>
  </si>
  <si>
    <t>architecture design, history of architecture, building construction, working drawing</t>
  </si>
  <si>
    <t>architecture design, working drawing, building services</t>
  </si>
  <si>
    <t xml:space="preserve"> Central University of Rajasthan</t>
  </si>
  <si>
    <t xml:space="preserve"> Central University of Rajasthan, Kishangarh</t>
  </si>
  <si>
    <t>Sustainable architecture design, landscapng,waste water management</t>
  </si>
  <si>
    <t>Master of Sustainable Architecture</t>
  </si>
  <si>
    <t>• Two months training of Auto-CAD,Revit, 3Ds Max at CADD Centre, Chandigarh.
• One-month training of Photoshop at CADD Centre, Patna (India).
• One-month training session on Writing/s in Architecture under the guidance of Architectural Jo</t>
  </si>
  <si>
    <t>• Silver Medal for standing 2nd in 3rd year of Diploma in Architecture Assistantship
• Stood 3rd and awarded Bronze medal in overall Diploma in Architecture Assistantship
• 1ST Position in Main Design – Corona’12
• 2nd Position in Main Design – Corona’13
• Won 1st Prize in inception AAYAN event in 2013</t>
  </si>
  <si>
    <t xml:space="preserve">Auto-CAD, Sketch up, Revit, Adobe Photoshop, Microsoft Office </t>
  </si>
  <si>
    <t>23-Feb-26 11:27 AM</t>
  </si>
  <si>
    <t>5Y 2M</t>
  </si>
  <si>
    <t xml:space="preserve"> Vivekanand Global University, Jaipur </t>
  </si>
  <si>
    <t xml:space="preserve">Jaipur </t>
  </si>
  <si>
    <t>Pinnacle Infotech Solutions, Jaipur</t>
  </si>
  <si>
    <t xml:space="preserve">Sthapti, Architecture Construction Interiors, </t>
  </si>
  <si>
    <t xml:space="preserve">Chandigarh, India </t>
  </si>
  <si>
    <t>Alok Kumar Samanta</t>
  </si>
  <si>
    <t>aloksamant07@gmail.com</t>
  </si>
  <si>
    <t>07-Jun-1985</t>
  </si>
  <si>
    <t>Prafulla Kumar Samanta</t>
  </si>
  <si>
    <t>At Lalbahadurmarg
A/p-Hinjilicut, District- Ganjam, Odisha State Pin-761102</t>
  </si>
  <si>
    <t>Brundaban Vidyapeeth, Hinjilicut</t>
  </si>
  <si>
    <t>BSE Odisha</t>
  </si>
  <si>
    <t>Math, English</t>
  </si>
  <si>
    <t>Science College Hinjilicut</t>
  </si>
  <si>
    <t>CHSE Odisha</t>
  </si>
  <si>
    <t>Math, Physics</t>
  </si>
  <si>
    <t>Automobile Engineering</t>
  </si>
  <si>
    <t>SMIT Berhampur, Odisha</t>
  </si>
  <si>
    <t>Mechanics, Strength of Material</t>
  </si>
  <si>
    <t>SRTMU Nanded</t>
  </si>
  <si>
    <t>MCE Nilanga, Maharastra</t>
  </si>
  <si>
    <t>Machine DEsign, Quality Control</t>
  </si>
  <si>
    <t xml:space="preserve">BE </t>
  </si>
  <si>
    <t>BPUT Rourkela</t>
  </si>
  <si>
    <t>VITAM Berhampur Odisha</t>
  </si>
  <si>
    <t>Machine Design</t>
  </si>
  <si>
    <t>M Tech</t>
  </si>
  <si>
    <t>Indian Statistical Institute</t>
  </si>
  <si>
    <t>ISI Delhi</t>
  </si>
  <si>
    <t>Lean Six Sigma Green Belt</t>
  </si>
  <si>
    <t>Operations Management</t>
  </si>
  <si>
    <t>NIT Calicut</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</si>
  <si>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
• ·               Co-editor of the Bi-annual newsletter of Mechanical Engineering Department at NIT Calicut.</t>
  </si>
  <si>
    <t>SPSS, MINI TAB, Smart PLS, Solid-works</t>
  </si>
  <si>
    <t>["1. https:\/\/doi.org\/10.1108\/TQM-02-2023-0043","2. https:\/\/doi.org\/10.1504\/IJPQM.2025.143965","3. https:\/\/doi.org\/10.1504\/IJBEX.2021.111936","4. https:\/\/doi.org\/10.1108\/IJLSS-08-2021-0133 ","5. https:\/\/doi.org\/10.1177\/25726668241287601","6. https:\/\/link.springer.com\/chapter\/10.1007\/978-3-031-93327-1_12","7. chrome-extension:\/\/efaidnbmnnnibpcajpcglclefindmkaj\/https:\/\/forms.iimk.ac.in\/research\/git2024\/site\/PresentationScheduleGIT2024.pdf ","8. https:\/\/index.ieomsociety.org\/index.cfm\/item\/51482","9. chrome-extension:\/\/efaidnbmnnnibpcajpcglclefindmkaj\/http:\/\/proceeding.conferenceworld.in\/CIMS-2021\/Proceedings.pdf","10. chrome-extension:\/\/efaidnbmnnnibpcajpcglclefindmkaj\/https:\/\/static1.squarespace.com\/static\/57713a8e2994cae381dd86fe\/t\/5f192d2471647d268f4de306\/1595485485530\/Final_PROGRAM+SCHEDULE+_ICRAMERD-20.pdf"]</t>
  </si>
  <si>
    <t>Production and Operations Management, Principles of Management, Research Methodology, Engineering Mechanics</t>
  </si>
  <si>
    <t>• Overall rating: Average of Rating Precentages of All Questions 87.91% for Operations Management course at NIT Calicut
• Overall rating: Average of Rating Precentages of All Questions 91.07% for Research Methodology Course</t>
  </si>
  <si>
    <t>Director General for the NGO in Odisha "Society for the Disabled"</t>
  </si>
  <si>
    <t>Circular Economy from DTU Denmark</t>
  </si>
  <si>
    <t xml:space="preserve">1.	05 months training on “Basic quality skills”, “advanced quality engineering and management” at NTTF Bangalore. 2.	03 days training on “Internal auditing of quality management system (ISO/TS 16949)” by Nathan &amp; Nathan consultants, Bangalore. 3.	15 days </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</si>
  <si>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t>
  </si>
  <si>
    <t>• Samanta, A. K., Varaprasad, G., Gurumurthy, A., &amp; Antony, J. (2024). Implementing Lean Six Sigma in a multispecialty hospital through a change management approach. The TQM Journal, 36(8), 2281-2296.</t>
  </si>
  <si>
    <t>23-Feb-26 11:48 AM</t>
  </si>
  <si>
    <t>University of Johannesburg</t>
  </si>
  <si>
    <t>Johannesburg</t>
  </si>
  <si>
    <t>Assistant Professor (Ad-hoc)</t>
  </si>
  <si>
    <t>Calicut</t>
  </si>
  <si>
    <t>VITAM, Berhampur</t>
  </si>
  <si>
    <t>Odisha</t>
  </si>
  <si>
    <t>Dana Spicer Ind.Ltd</t>
  </si>
  <si>
    <t>Feb 2010</t>
  </si>
  <si>
    <t>Valeo, Pune</t>
  </si>
  <si>
    <t>Graduate Engineer</t>
  </si>
  <si>
    <t>Kamlesh  Pant</t>
  </si>
  <si>
    <t>pant.kamlesh385@gmail.com</t>
  </si>
  <si>
    <t>04-Jun-1990</t>
  </si>
  <si>
    <t xml:space="preserve">Ishwari Datt Pant </t>
  </si>
  <si>
    <t xml:space="preserve">Supply Chain Management lab , Department of Production Engineering, National Institute of Technology Tiruchirappalli, Thuvakudi,  Tamil Nadu Pin 620015 </t>
  </si>
  <si>
    <t xml:space="preserve">National Convent H S School Palpur house Gwalior </t>
  </si>
  <si>
    <t xml:space="preserve">Board of Secondary Education Madhya Pradesh Bhopal </t>
  </si>
  <si>
    <t xml:space="preserve">English Hindi Sanskrit Mathematics Science Social Science </t>
  </si>
  <si>
    <t xml:space="preserve">Govt Gorkhi H S School </t>
  </si>
  <si>
    <t xml:space="preserve">English Hindi Mathematics Physics Chemistry </t>
  </si>
  <si>
    <t xml:space="preserve">RGPV Bhopal </t>
  </si>
  <si>
    <t xml:space="preserve">IPSCTM Gwalior </t>
  </si>
  <si>
    <t>BE</t>
  </si>
  <si>
    <t xml:space="preserve">National Institute of Technology Raipur </t>
  </si>
  <si>
    <t>Optimization Techniques, Decision Modelling, Logistics &amp; Supply Chain Management, Production &amp; Operations Management, ERP</t>
  </si>
  <si>
    <t xml:space="preserve">M.Tech </t>
  </si>
  <si>
    <t xml:space="preserve">National Institute Of Technology Tiruchirappalli </t>
  </si>
  <si>
    <t>• Participated in a Five Days OnlineWorkshop on “Smart Automation: AI and Robotics for
• Industrial Needs”, organized by Department of Production Engineering, National Institute
• f Technology Tiruchirappalli, held from 04&amp;n</t>
  </si>
  <si>
    <t>• MHRD Research Assistantship – Ph.D., NIT Tiruchirappalli
• MHRD Research Assistantship – M.Tech, NIT Raipur
• Gold Medal – M.Tech (Industrial Engineering and Management)
• Four times GATE Qualified
• Certificate of Honour for First Position (Mechanical Engineering), BE First Year</t>
  </si>
  <si>
    <t xml:space="preserve">Teaching and Mentoring, Research and Analysis, Python, Basic Machine Learning,Microsoft office </t>
  </si>
  <si>
    <t>["https:\/\/scholar.google.com\/citations?user=gK6gycIAAAAJ&amp;hl=en&amp;oi=ao"]</t>
  </si>
  <si>
    <t>• MHRD Research Assistantship – Ph.D., NIT Tiruchirappalli
• MHRD Research Assistantship – M.Tech, NIT Raipur
• Gold Medal – M.Tech (Industrial Engineering and Management)
• Certificate of Honour for First Position (Mechanical Engineering), BE First Year</t>
  </si>
  <si>
    <t>23-Feb-26 11:58 AM</t>
  </si>
  <si>
    <t xml:space="preserve">Rustamji Institute of Technology, Border Security Force Academy Gwalior </t>
  </si>
  <si>
    <t xml:space="preserve">Tekanpur Gwalior MP </t>
  </si>
  <si>
    <t xml:space="preserve"> Tushar  Chandrakant Rathore</t>
  </si>
  <si>
    <t>tushar.rathore@rediffmail.com</t>
  </si>
  <si>
    <t>01-Apr-1983</t>
  </si>
  <si>
    <t>Parmar Park Phase 1 Olive Court Flat 204 Wanwari - Pune 411040 Maharashtra</t>
  </si>
  <si>
    <t xml:space="preserve">Hume Mac Henry School </t>
  </si>
  <si>
    <t>Wadia College</t>
  </si>
  <si>
    <t>Tilak University</t>
  </si>
  <si>
    <t>Pune Maharastra</t>
  </si>
  <si>
    <t>• I have Scopus, ABDC Research Papers and details are Mnetioned in my Google Scholar Links.</t>
  </si>
  <si>
    <t>["https:\/\/scholar.google.com\/citations?user=fKgcmQEAAAAJ&amp;hl=en&amp;oi=ao"]</t>
  </si>
  <si>
    <t>Economics and General Insurance Subjects have taught at Current Level</t>
  </si>
  <si>
    <t>• 8 out of 10 was the Feedback for Teaching Economics Theory Subjects and Insurance Subjects in Post Graduate Department</t>
  </si>
  <si>
    <t>Sub Head of Economics Department</t>
  </si>
  <si>
    <t>Teaching with Stimulations at SP Jain Institute</t>
  </si>
  <si>
    <t>Symbiosis Mooc Link https://www.youtube.com/watch?v=WyPbgP-XqVg&amp;t=469s</t>
  </si>
  <si>
    <t>23-Feb-26 12:15 PM</t>
  </si>
  <si>
    <t>MITCOM</t>
  </si>
  <si>
    <t>23-Feb-26 12:18 PM</t>
  </si>
  <si>
    <t>Kumkum Bhattacharjee</t>
  </si>
  <si>
    <t>kumkum.006@gmail.com</t>
  </si>
  <si>
    <t>06-Jan-1983</t>
  </si>
  <si>
    <t xml:space="preserve">English, Hindi, Bengali, Gujarati </t>
  </si>
  <si>
    <t>Sunirmal Bhattacharjee</t>
  </si>
  <si>
    <t>G-504 REFLECTION PACIFICA
SAME AS ABOVE</t>
  </si>
  <si>
    <t>St.Pauls School</t>
  </si>
  <si>
    <t>ICSC Board of Education/Tripura</t>
  </si>
  <si>
    <t>Science, English</t>
  </si>
  <si>
    <t>Nowgong Polytechnic/Assam Board of Technical eductaion.</t>
  </si>
  <si>
    <t>SRM university</t>
  </si>
  <si>
    <t>Deemed University/Chennai</t>
  </si>
  <si>
    <t>Civil.</t>
  </si>
  <si>
    <t>L.D.College of Engineering</t>
  </si>
  <si>
    <t>Gujrat Technological University/Gujarat</t>
  </si>
  <si>
    <t>Transportation</t>
  </si>
  <si>
    <t xml:space="preserve">Sustainablity , Road safety </t>
  </si>
  <si>
    <t>Pandit Deendayal Energy University</t>
  </si>
  <si>
    <t>• Institute of Engineers.</t>
  </si>
  <si>
    <t>• Received Performance-based Scholarship award for Academic Excellence in B.TECH.
• Awarded B. Tech project selected and funded by Tamil Nadu pollution board.
• SHODH Fellowship Recipient – Gujarat State Education Department
• Lifetime Member – Institution of Engineers (India)
• Technical Reviewer – IEEE International Conference on Vehicular Electronics and Safety (2024)</t>
  </si>
  <si>
    <t>Q1/Q2</t>
  </si>
  <si>
    <t>[" https:\/\/doi.org\/10.1061\/jladah.ladr-1368","https:\/\/doi.org\/10.1080\/15623599.2025.2577930","https:\/\/doi.org\/10.1007\/s40825-024-00253-4","https:\/\/doi.org\/10.1080\/15623599.2024.2343505","https:\/\/doi.org\/10.1007\/s40030-023-00761-6"]</t>
  </si>
  <si>
    <t>Head of Department . Chief Mentor</t>
  </si>
  <si>
    <t>23-Feb-26 12:25 PM</t>
  </si>
  <si>
    <t>9Y 8M</t>
  </si>
  <si>
    <t>CARITOR</t>
  </si>
  <si>
    <t>system engineer</t>
  </si>
  <si>
    <t>chennai</t>
  </si>
  <si>
    <t xml:space="preserve">U. V. of Patel College Engineering. </t>
  </si>
  <si>
    <t>Asssistant professor</t>
  </si>
  <si>
    <t>Leelaben Dashratbhai Ramdas Patel (LDRP)</t>
  </si>
  <si>
    <t xml:space="preserve">Echelon Institute of Technology </t>
  </si>
  <si>
    <t>Faridabad</t>
  </si>
  <si>
    <t>Jharkhand Rai University</t>
  </si>
  <si>
    <t>23-Feb-26 12:27 PM</t>
  </si>
  <si>
    <t>Sarika Rajabhau Khandekar</t>
  </si>
  <si>
    <t>sarika90khandekar@gmail.com</t>
  </si>
  <si>
    <t>07-Feb-1990</t>
  </si>
  <si>
    <t xml:space="preserve">Emglish, Hindi ,Marathi </t>
  </si>
  <si>
    <t>Vinod Gadade</t>
  </si>
  <si>
    <t>Pragati Vrandavan, Pune</t>
  </si>
  <si>
    <t>Jogaishwari Vidalaya Abmasakar.</t>
  </si>
  <si>
    <t>PUNE Board</t>
  </si>
  <si>
    <t>10th as per Board</t>
  </si>
  <si>
    <t>Mahila Mahavidalay, Ambajogai.</t>
  </si>
  <si>
    <t>12th as Per Board</t>
  </si>
  <si>
    <t>BAMU University</t>
  </si>
  <si>
    <t>Yeshwantrao Chavan College, Ambajogai.</t>
  </si>
  <si>
    <t xml:space="preserve">Computer and Management </t>
  </si>
  <si>
    <t>Computer</t>
  </si>
  <si>
    <t>SPPU, Pune University</t>
  </si>
  <si>
    <t>Shikshan Maharshi Dr. D.Y. Patil Centre for Management and Research, Pune</t>
  </si>
  <si>
    <t>College of Computer Sciences, Wakad, Pune</t>
  </si>
  <si>
    <t>SCES’s Indira Institute of Management, Pune</t>
  </si>
  <si>
    <t>• Completed AI in Human Resource Management (Score: 72%) – NPTEL Online Certification, IIT Guwahati (Jan–Apr 2025).
• Completed Talent Acquisition and Management (Score: 79%) – NPTEL Online Certification, IIT Ro</t>
  </si>
  <si>
    <t>• Best HOD Award (Head of Depatment MBA) By Alard Charitable Trust on 1st September 2023.
• Best Researcher Award By Alard Charitable Trust on 1st September 2023.
• Innovative Teaching Award 2024 by Lexicon MILE Pune. 5th September 2024.</t>
  </si>
  <si>
    <t>• Guiding 4 Ph.D. research scholars in the area of Human Resource Management. All are currently in progress.</t>
  </si>
  <si>
    <t>• 5 * Feedback of students</t>
  </si>
  <si>
    <t xml:space="preserve">Social outreach Club head  </t>
  </si>
  <si>
    <t xml:space="preserve">More than 30 FDP attended </t>
  </si>
  <si>
    <t xml:space="preserve">3 MOOCs Courses Completed  </t>
  </si>
  <si>
    <t>yes</t>
  </si>
  <si>
    <t>•  Best HOD Award (Head of Depatment MBA) By Alard Charitable Trust on 1st September 2023.
•  Best Researcher Award By Alard Charitable Trust on 1st September 2023.
•  Innovative Teaching Award 2024 by Lexicon MILE Pune. 5th September 2024.</t>
  </si>
  <si>
    <t>23-Feb-26 01:14 PM</t>
  </si>
  <si>
    <t>Dr. D. Y. Patil Vidyapeeth's,  Global Business School and  Research Centre, Pune</t>
  </si>
  <si>
    <t>87/1, 88, Bengaluru-Mumbai Express Way Bypass, Tathawade, Pune, Maharashtra, 411033.Tathawade Pune</t>
  </si>
  <si>
    <t>Bharat Hanamant Yadav</t>
  </si>
  <si>
    <t>bharat.yadav@gmail.com</t>
  </si>
  <si>
    <t>20-Nov-1979</t>
  </si>
  <si>
    <t>Hanamant Krishna Yadav</t>
  </si>
  <si>
    <t>F-106 Lalit, Nandedcity Sinhagad Road, Pune</t>
  </si>
  <si>
    <t>Seventh Day Adventist HSC</t>
  </si>
  <si>
    <t>Madurai/Tamil Nadu</t>
  </si>
  <si>
    <t>Good Shepherd Mat HSS</t>
  </si>
  <si>
    <t>KLN Polytechnic</t>
  </si>
  <si>
    <t>College Of Engineering Pandharpur</t>
  </si>
  <si>
    <t>Distributed Computing,Advance computer Architecture,Internet Technology,Web Technology,Mobile Computing</t>
  </si>
  <si>
    <t>B.E. Computer Science &amp; Engineering</t>
  </si>
  <si>
    <t>• Certified in Red Hat Linux - RHCE2. Cloudera Certified Professional in Big Data3. PMP Training completed4. ITIL v3 certified</t>
  </si>
  <si>
    <t>Linux,Big Data,Data Architecture,Data Capacity Planning,Technical Leadership,Functional Leadership, ELK,Team Management</t>
  </si>
  <si>
    <t>Big Data,Data Capacity Planning</t>
  </si>
  <si>
    <t>AVP, GM, Technical Leadership and Functional Leadership</t>
  </si>
  <si>
    <t>• Worked in USA for company "Sears Holding Corporation" for long term, Worked in Sweden for client Tele2. And thoughout my career I have engaged and managed multiple cross functional as well cross regional teams across the globe.</t>
  </si>
  <si>
    <t>23-Feb-26 01:18 PM</t>
  </si>
  <si>
    <t>Tata Consultancy Services</t>
  </si>
  <si>
    <t>Deep Tripathi</t>
  </si>
  <si>
    <t>drt.ald10@gmail.com</t>
  </si>
  <si>
    <t>07-Jul-1991</t>
  </si>
  <si>
    <t>Hindi,English,French</t>
  </si>
  <si>
    <t>Ram Ashray Tripathi</t>
  </si>
  <si>
    <t>Marunji, Hinjewadi, Pune, Maharastra- 411057</t>
  </si>
  <si>
    <t xml:space="preserve">KVM Inter College Kamla Nagar Prayagraj </t>
  </si>
  <si>
    <t>UP Board, Prayagraj, UP</t>
  </si>
  <si>
    <t>Hindi,English,Mathematics,Science,Social Science,Drawing</t>
  </si>
  <si>
    <t>Hindi,English,Mathematics,Physics,Chemistry</t>
  </si>
  <si>
    <t>Postgraduate Diploma in Advanced Research</t>
  </si>
  <si>
    <t>University of Sherbrooke, Canada</t>
  </si>
  <si>
    <t>AKTU Lucknow</t>
  </si>
  <si>
    <t>REC Ambedkar Nagar UP</t>
  </si>
  <si>
    <t>Civil Engineering- Structural Engineering</t>
  </si>
  <si>
    <t>NIT Allahabad</t>
  </si>
  <si>
    <t>• Best Young Researcher with Outstanding Postdoctoral Experience Award- 2025, by Innovative Research &amp; Education Academy under Ministry of MSME, Govt of India.</t>
  </si>
  <si>
    <t>• Editorial activity
• Editorial Board member of Nature Scientific Reports journal since April 2025.
• Editorial Board member of the International Journal of Multidisciplinary Science and Technology from Sep 2025 to Oct 2026.
• Member of the Editorial Board of the International Journal of Advanced Technology and Engineering Exploration (IJATEE) since July 2024.
• Member of the Editorial Board of the International Research Journal of Innovations in Engineering and Technology (IRJIET) since July 2024.
• Member of the Editorial Board of the Journal of Civil, Construction, and Environmental Engineering (JCCEE) from December 27, 2022, to December 27, 2024
• Reviewer for the following international peer-reviewed journals
• Case Studies in Construction Materials- Elsevier (SCI)
• Environmental Science and Pollution Research- Springer (SCI)
• Structural Concrete [Thomson Reuters (ISI) Web of Science]
• Iranian Journal of Science and Technology, Transactions of Civil Engineering (SCIE)
• ACI Materials Journal (SCI)
• International Journal of Advanced Technology and Engineering Exploration (Scopus)</t>
  </si>
  <si>
    <t>["https:\/\/scholar.google.com\/citations?user=9upYwMIAAAAJ&amp;hl=en","https:\/\/www.researchgate.net\/profile\/Deep-Tripathi","https:\/\/www.scopus.com\/authid\/detail.uri?authorId=57193131812","DOI: 10.14359\/51740781","https:\/\/www.webofscience.com\/wos\/author\/record\/CAF-8719-2022",""]</t>
  </si>
  <si>
    <t>Concrete Technology,Engineering Mechanics,PhD Course</t>
  </si>
  <si>
    <t>• It's good.</t>
  </si>
  <si>
    <t>Sports Incharge, R&amp;D Coordinator</t>
  </si>
  <si>
    <t>• Best Young Researcher with Outstanding Postdoctoral Experience Award—2025, by Innovative Research &amp; Education Academy under the Ministry of MSME, Govt. of India.</t>
  </si>
  <si>
    <t>• Working on some proposals with the University of Catalunya Barcelona (UPC), Spain.</t>
  </si>
  <si>
    <t>23-Feb-26 01:28 PM</t>
  </si>
  <si>
    <t>Alard University Pune</t>
  </si>
  <si>
    <t>University of Sherbrooke Canada</t>
  </si>
  <si>
    <t>Research Scientist (Postdoctoral Fellow)</t>
  </si>
  <si>
    <t>Canada</t>
  </si>
  <si>
    <t>Devprayag Institute of Technical Studies, Phaphamau, Allahabad, UP, India</t>
  </si>
  <si>
    <t>UP India</t>
  </si>
  <si>
    <t>ISGEC Heavy Engineering Ltd., Noida, UP, India</t>
  </si>
  <si>
    <t>Salu Dsouza</t>
  </si>
  <si>
    <t>saludsouza@yahoo.com</t>
  </si>
  <si>
    <t>Alex Dsouza</t>
  </si>
  <si>
    <t xml:space="preserve">Plot no.- C-4, GreenWoods Society, Manjari - Mundhawa Road, Z-corner, Manjari Budruk, Haveli Taluk, Pune District - 412307, Maharashtra State. </t>
  </si>
  <si>
    <t>SSLC</t>
  </si>
  <si>
    <t>Karnataka SSLC Board, Bangalore</t>
  </si>
  <si>
    <t>Social Studies</t>
  </si>
  <si>
    <t>St. Joseph College Bangalore</t>
  </si>
  <si>
    <t>Karnataka PUC board Bangalore</t>
  </si>
  <si>
    <t>History, Economics, Political Science, Sociology</t>
  </si>
  <si>
    <t>Bangalore University</t>
  </si>
  <si>
    <t>St. Joseph College, Bangalore</t>
  </si>
  <si>
    <t>History, Economics</t>
  </si>
  <si>
    <t>Arts</t>
  </si>
  <si>
    <t>Bangalore University campus</t>
  </si>
  <si>
    <t>Political Science and Public Administration</t>
  </si>
  <si>
    <t>Central University of Gujarat</t>
  </si>
  <si>
    <t>Centre for Diaspora Studies, Central University of Gujarat, Gujarat</t>
  </si>
  <si>
    <t>Diaspora, Migration</t>
  </si>
  <si>
    <t>Diaspora Philanthropy</t>
  </si>
  <si>
    <t>Central University of Gujarat, Gujarat State</t>
  </si>
  <si>
    <t>• Distinctions, Awards and Grants • Awarded First class in MA (English Language &amp; Literature) • Secured University First Rank, Two Gold medals in MA (Political Science) • University Distinction in Special Education Course • Won cash prize (Third Place) in the Essay Writing competition at NMKRV College, Bangalore • Awarded Second Rank, Silver Medal in Basic Civil Defence course, Home Guards Department • Maintained 100% attendance during Post Graduation &amp; B.Ed., courses • Awarded Institute Full Fellowship for Three Semesters at NITK, Surathkal, Mangalore • Best Paper Award, First Position with Cash award at Vel Tech Institute of Management, Vel Tech University, Chennai, Tamil Nadu State, India, 2012 • Best paper Award, First Position, at UGC sponsored National Seminar, Smt. M. M. Shah Mahila Arts College, Kadi, Mehsana District, Gujarat State, India, 2014 • Best Paper Award, First Position with Cash award at Vel Teach Institute of Management, Vel Tech University, Chennai, Tamil Nadu State, India, 2014 • Best Paper Award, First Position, Certificate with Cash award at Sathyabama University, Chennai, Tamil Nadu State, India, 2017 • Qualified in the National English Language Test Service (NELTS) jointly conducted by CIEFL and Orient Longman • Awarded Jagdish Chandra Sharma Indian Political Science Association National Award – 2016 for encouraging young researchers dedicatedly working on Indian Diaspora. J. C. Sharma IPSA National Award is named after Ambassador Shri Jagdish Chandra Sharma, one of the founders of Diaspora Studies in India. Award was given on 15 December 2017 during the 57th All India Annual Political Science Conference at University of Madras. [The Award consists of a Plaque, Citation, Shawl and a Cheque] • Best Research Scholar Award for the year - 2018, bestowed by DK International Research Foundation during the DKIRF Awards – 2018 ceremony on Sunday 27 May 2018 at Dhanalakshmi Srinivasan Hotel, Collector Office Road, Perambalur District – 621212, Tamil Nadu State, India. [The Award included a Shawl, Certificate, Medal &amp; a Memento] • Received Non-NET, Non-JRF Research Fellowship for M.Phil. &amp; PhD research work from July 2012 to June 2018 from University Grants Commission (UGC) at Central University of Gujarat • Award of Kafla Inter – Continental’s Award of Honour SAHITYA SHREE, awarded by India Intercontinental Cultural Association (Regd.), Chandigarh – India, in recognition of my contribution in the field of Literature. This award was presented during the 12th International Writers Festival held on 23 &amp; 24 October 2018 at Indore Christian College, Indore, Nasia Road, Near Sarwate Bus Stand, Murai Mohalla, Chhawni, Indore District – 452001, Madhya Pradesh State, India. • Mahatma Gandhi National Award of Best Researcher - 2018. Award was bestowed during the One Day Multi – disciplinary International Conference, having the theme of ‘Mahatma Gandhi in the Changing Times’ during the celebration of 150th birth anniversary of Mahatma Gandhi on Saturday 30 March 2019 at Maulana Abul Kalam Azad Research Centre, Manju Hills, HUDCO, T.V. Centre Road, Aurangabad – 431001, Maharashtra State, India • Primary Evaluator in Toycathon 2021. I was selected &amp; invited by the Ministry of Education - Innovation Cell, Government of India to evaluate the innovative toys designed by students from India, in its Toycathon - 2021 project. The certificate was issued on 15 December 2021. • Global Youth Icon Award 2022. This award was given to me for my contribution towards youth empowerment and continuously enriching education/research fraternity and society with my esteemed services. This award was given during the one-day International Symposia on “Reimagining Youth Skills for the 21st Century” on Saturday 23 July 2022 at International Council for Education, Research and Training (ICERT), 116, first floor, Shyam Ji Complex, Opposite Metro Pillar No. 815, Delhi – Rothak Road, Delhi NCR – Bahadurgarh – 124507, Jhajjar District, Haryana State, India. • Mahatma Gandhi National Award for Best teacher (2021). This award was conferred on me in appreciation of my valuable contribution towards the field of education and teaching-learning process. This award was given during the One Day Interdisciplinary International Conference on ‘Contemporary Discourses in Humanities and Commerce’, organized by Mahatma Gandhi Education &amp; Welfare Society, Parbhani District – 431401, Maharashtra State, India, held at Hotel Vatika, Wasmat Road, Parbhani – 431401, Maharashtra State, India, on 24 December 2022. • Judge for QS Quacquarelli Symonds, QS Reimagine Education Awards 2023. I was one of the Judges, evaluating the entries for qualifying QS Reimagine Education Awards 2023 of QS Quacquarelli Symonds, London at Wharton and Khalifa University, 10 November 2023.</t>
  </si>
  <si>
    <t>Basic computer and laptop typing</t>
  </si>
  <si>
    <t>["https:\/\/orcid.org\/0000-0001-9256-0563","https:\/\/vidwan.inflibnet.ac.in\/profile\/193897","https:\/\/www.scopus.com\/authid\/detail.uri?authorId=57943256800","https:\/\/www.webofscience.com\/wos\/author\/record\/PFJ-8444-2025","https:\/\/hcommons.org\/members\/saludsouza\/","https:\/\/scholar.google.com\/scholar?hl=en&amp;as_sdt=0%2C5&amp;q=Salu+Dsouza&amp;btnG="]</t>
  </si>
  <si>
    <t>English, Public Policy, Human Rights, Public Administration</t>
  </si>
  <si>
    <t>• 3 and above out of 5</t>
  </si>
  <si>
    <t>Admission related work, closely working with the Admission staff members, Research &amp; Publication, Mentoring students</t>
  </si>
  <si>
    <t>MOOCS</t>
  </si>
  <si>
    <t>• Research paper publication along with a foreign faculty member.
• Helping students who are interested moving abroad for higher education, fully funded scholarships information dissemination</t>
  </si>
  <si>
    <t>23-Feb-26 02:02 PM</t>
  </si>
  <si>
    <t>Christ University Lavasa campus Pune</t>
  </si>
  <si>
    <t>Lavasa Pune</t>
  </si>
  <si>
    <t>23-Feb-26 02:03 PM</t>
  </si>
  <si>
    <t>Aditya Pradeep Bavadekar</t>
  </si>
  <si>
    <t>aditya.bavadekar@mima.edu.in</t>
  </si>
  <si>
    <t>06-Sep-1986</t>
  </si>
  <si>
    <t>Dr Pradeep Bavadekar</t>
  </si>
  <si>
    <t>Flat No 201, Fili Villa, Laxman Nagar, Sadafulee Lane, Baner, Pune, 411045</t>
  </si>
  <si>
    <t>State Board of Secondary Education, Pune, Maharashtra</t>
  </si>
  <si>
    <t>Mathematics, Science,History,Languages like English,Marathi</t>
  </si>
  <si>
    <t>Symbiosis College of Commerce</t>
  </si>
  <si>
    <t>State Board of Higher Secondary Education, Pune, Maharashtra</t>
  </si>
  <si>
    <t>Book Keeping and Accountancy,Organization of Commerce and Management,Economics,Secretarial Practice,German</t>
  </si>
  <si>
    <t>Indira College of Commerce</t>
  </si>
  <si>
    <t>Bachelor of Business Administration</t>
  </si>
  <si>
    <t>Symbiosis School of Banking &amp; Finance</t>
  </si>
  <si>
    <t>Banking and Financial Management</t>
  </si>
  <si>
    <t>Master of Business Administration</t>
  </si>
  <si>
    <t>MIT School of Management</t>
  </si>
  <si>
    <t>Department of Management Sciences, Savitribai Phule Pune University</t>
  </si>
  <si>
    <t>["https:\/\/tojdel.net\/journals\/tojdel\/articles\/v11i02\/v11i02-81.pdf","https:\/\/www.researchgate.net\/profile\/Neerajkumar-Sathawane\/publication\/380403390_Automating_Process_with_Robotics_and_Harnessing_Artificial_Intelligence_in_the_era_of_Industry_4O\/links\/663b545c7091b94e93f98637\/Automating-Process-with-Robotics-and-Harnessing-Artificial-Intelligence-in-the-era-of-Industry-4O.pdf",""]</t>
  </si>
  <si>
    <t>Marketing, Services Marketing, Digital Marketing, B2B Marketing,Financial Investment Management</t>
  </si>
  <si>
    <t>• Average course feedback for last 6 semesters has been satisfactory. Students have particulary appreciated the blend of theoretical examples along with practical examples from the industry</t>
  </si>
  <si>
    <t>Director of Business</t>
  </si>
  <si>
    <t>• Establishment of Indo-Korean Center at MIMA Institute for teaching Korean Language programs in Association with King Sejong Institute, South Korea. Currently handling various activities of this center as its Joint Director. The center was accrediated by the King Sejong Institute and is the only self-established, independent Center in Western India. The center not only trains students in Korean Language but also conducts training for Korean Companies in Pune such as POSCO.
• Through the Indo-Korean Center we have been able to tie up with YONSEI University in South Korea to provide opportunities to students of the center to pursue studies in South Korea.
• The center recently has recieved recognition to conduct TOPIK (Test of Proficiency in Korean) an exam mandatory to pursue education in Korea, similar to TOEFL conducted by the British Council.
• Conducted week long programs for students of MIMA Institute of Management with Brits Imperial University, Dubai, UCSI University Malaysia.</t>
  </si>
  <si>
    <t>23-Feb-26 02:18 PM</t>
  </si>
  <si>
    <t>15Y 5M</t>
  </si>
  <si>
    <t>MIMA Institute of Management</t>
  </si>
  <si>
    <t xml:space="preserve">MIT School of Business </t>
  </si>
  <si>
    <t>Kotak Mahindra Bank</t>
  </si>
  <si>
    <t>Senior Manager M4</t>
  </si>
  <si>
    <t>Pine Labs</t>
  </si>
  <si>
    <t>Mar 2015</t>
  </si>
  <si>
    <t>YES Bank Ltd</t>
  </si>
  <si>
    <t>Manager Government Banking</t>
  </si>
  <si>
    <t>23-Feb-26 02:21 PM</t>
  </si>
  <si>
    <t>23-Feb-26 02:37 PM</t>
  </si>
  <si>
    <t>Karunakaran Raju</t>
  </si>
  <si>
    <t>Karundevin@gmail.com</t>
  </si>
  <si>
    <t>11-Jun-1967</t>
  </si>
  <si>
    <t>english,tamil,hindi</t>
  </si>
  <si>
    <t>Raju</t>
  </si>
  <si>
    <t>T637 T block DESTINO Xanadu Brigade township
1, chanakyan road, chinna Nolambur, West Moppair</t>
  </si>
  <si>
    <t>PKN higher school</t>
  </si>
  <si>
    <t>Tamilnadu state board</t>
  </si>
  <si>
    <t>maths,science,english</t>
  </si>
  <si>
    <t>PKN higher secondary school</t>
  </si>
  <si>
    <t>maths,physics,chemistry</t>
  </si>
  <si>
    <t>anna university</t>
  </si>
  <si>
    <t>school of architecture &amp; planning</t>
  </si>
  <si>
    <t>Architecture,design,surveying,structure design</t>
  </si>
  <si>
    <t>SPA university</t>
  </si>
  <si>
    <t>school of planning &amp; architecture</t>
  </si>
  <si>
    <t>project management,building engineering,construction technology</t>
  </si>
  <si>
    <t>• Green building certified</t>
  </si>
  <si>
    <t>• Managed a UNIVERSITY campus infrastructure for 3 years</t>
  </si>
  <si>
    <t>BIM,MS project,CRM,ERP,MS office</t>
  </si>
  <si>
    <t>project management,professional practice,estimation,Digital architecture,construction technology</t>
  </si>
  <si>
    <t>Principal of a college</t>
  </si>
  <si>
    <t>• International Healthcare consultant for JICA funded project</t>
  </si>
  <si>
    <t>• Healthcare projects with TANZANIA govt
• Apollo hospitals in Malaysia, dubai, Nepal, sriLanka</t>
  </si>
  <si>
    <t>23-Feb-26 02:52 PM</t>
  </si>
  <si>
    <t xml:space="preserve">Health-tech Kdin Private Limited </t>
  </si>
  <si>
    <t>CEO</t>
  </si>
  <si>
    <t>Manisha Ramdas Khaladkar</t>
  </si>
  <si>
    <t>manisha.khaladkar77@gmail.com</t>
  </si>
  <si>
    <t>10-Feb-1984</t>
  </si>
  <si>
    <t>Avinash Ganpat Khedekar</t>
  </si>
  <si>
    <t>A Wing, Flat No.404, Poonam Garden, Upper Indira Nagar, Bibwewadi, Pune -411037</t>
  </si>
  <si>
    <t>Shri. Shivaji Maratha's Jijamata Girl’s High School, Pune</t>
  </si>
  <si>
    <t>Maharashtra Board, Pune</t>
  </si>
  <si>
    <t>Jijamata Junior College of Arts &amp; Commerce, Pune</t>
  </si>
  <si>
    <t>Elctronics</t>
  </si>
  <si>
    <t>Saraswati Mandir Night College of Commerce and Arts, Pune</t>
  </si>
  <si>
    <t xml:space="preserve">Geography </t>
  </si>
  <si>
    <t>L. K. Phatak Institute of Management &amp; Technology, Pune</t>
  </si>
  <si>
    <t xml:space="preserve">Institute of Management Social Sciences and Research (IMSSR), Pune </t>
  </si>
  <si>
    <t xml:space="preserve">Finance Management </t>
  </si>
  <si>
    <t>Tilak Maharashtra Vidyapeeth</t>
  </si>
  <si>
    <t>• M.Com from Savitribai Phule Pune University with First class (74%, A+)
• NPTEL and Coursera Certifications</t>
  </si>
  <si>
    <t>• ·         BOS Member of Savitribai Phule Pune University
• ·         Recognized Ph.D. Research Guide at Savitribai Phule Pune University; successfully guided 2 scholars to Ph.D. completion and currently supervising 2 research scholars.
• ·         16+ years of teaching experience in Academics
• ·         38 Research Paper publication (1 Scopus, 3 papers in ABDC Journals, 23 papers in UGC Care Journal)
• ·         Certified Internal ISO Auditor of Quality Austria Central Asia Pvt. Ltd.
• ·         Independently managed the NAAC accreditation project for Dnyansagar Arts &amp; Commerce College, resulting in a 'B' grade.
• ·         Successfully coordinated the NAAC accreditation process for SKP Campus, Dnyansagar Institute of Management and Research
• ·         Successfully coordinated the NAAC accreditation process for Zeal Institute of Management &amp; Computer Application, achieving a 'B++' grade</t>
  </si>
  <si>
    <t>• Approved Ph. D. Guide of Savitribai Phule Pune University from 20.3.2019 to 19.3.2027 in Financial Management under Faculty of Commerce and Management
• Ph. D Scholar, Shetty Akhil Vaman, completed his Ph.D. and was awarded the degree on December 26, 2023.
• Ph. D Scholar, Zargad Supriya Balasaheb, completed his Ph.D. and was awarded the degree on January 21, 2025.
• 2 students are pursuing Ph.D. under my guidance.</t>
  </si>
  <si>
    <t>70 - 75 %</t>
  </si>
  <si>
    <t xml:space="preserve">In-charge Principal </t>
  </si>
  <si>
    <t>23-Feb-26 03:06 PM</t>
  </si>
  <si>
    <t>-1Y 0M</t>
  </si>
  <si>
    <t>SKP Campus, Dnyansagar Institute of Management and Research</t>
  </si>
  <si>
    <t>Amrutha Sureshkumar</t>
  </si>
  <si>
    <t>ammusk97@gmail.com</t>
  </si>
  <si>
    <t>13-Jun-1997</t>
  </si>
  <si>
    <t>English,Hindi,Marathi,Malayalam,French</t>
  </si>
  <si>
    <t>Sureshkumar</t>
  </si>
  <si>
    <t>Mont Vert Pristine, Aundh road, Khadki, Pune 
Maharashtra 411020</t>
  </si>
  <si>
    <t>St. Joseph Convent High School</t>
  </si>
  <si>
    <t>Maths,ENglish,Hindi,Marathi,Social science</t>
  </si>
  <si>
    <t>Vidya Bhavan Junior College</t>
  </si>
  <si>
    <t>Physics,Chemistry,Maths,Languages,Civil Engineering</t>
  </si>
  <si>
    <t>Rasiklal Dhariwal Institute of Technology</t>
  </si>
  <si>
    <t>Savitribai Phule Pune University (External)</t>
  </si>
  <si>
    <t>Savitribai Phule Pune University (External) , Maharashtra</t>
  </si>
  <si>
    <t>Bcom External</t>
  </si>
  <si>
    <t>Business Entreprenuership</t>
  </si>
  <si>
    <t>Dr. D Y Patil University Pune</t>
  </si>
  <si>
    <t>Supply chain ,Operations</t>
  </si>
  <si>
    <t>MBA in SCM</t>
  </si>
  <si>
    <t>Supply Chain Management</t>
  </si>
  <si>
    <t>• I have below Certifications:
• SAP Materials Management (MM) – Technile Solutions
• MySQL for Data Analytics – Internshala
• Power BI (Business Intelligence &amp; Visualization)
• Advanced Microsoft Excel – Tata St</t>
  </si>
  <si>
    <t>• Sangeet Visharad in Bharatnatyam from Pracheen Kala Kendra Chandigarh
• Maharashtra Rajya Sabha Awardee for Drawing
• Award recipient at a competitive city-level cultural leadership platform, demonstrating confidence, public communication, and discipline.</t>
  </si>
  <si>
    <t>MS office,Advanced Excel,MySQL,IFS ERP</t>
  </si>
  <si>
    <t>Supply chain research classes</t>
  </si>
  <si>
    <t>Team leader</t>
  </si>
  <si>
    <t>JRF</t>
  </si>
  <si>
    <t>David Clement</t>
  </si>
  <si>
    <t>davidtvpm@gmail.com</t>
  </si>
  <si>
    <t>07-Apr-1993</t>
  </si>
  <si>
    <t xml:space="preserve">Malayalam, English,Hindi </t>
  </si>
  <si>
    <t>Clement A</t>
  </si>
  <si>
    <t>TC 12/1528 RC Junction, Kunnukuzhi, Vanchiyoor PO, Trivandrum, Kerala - 695035</t>
  </si>
  <si>
    <t>Loyola School</t>
  </si>
  <si>
    <t>Kerala State Board (SSLC), Trivandrum, Kerala</t>
  </si>
  <si>
    <t xml:space="preserve">Science, Maths, English,Malayalam,Hindi,Social Science </t>
  </si>
  <si>
    <t xml:space="preserve">St. Josephs Higher Secondary School </t>
  </si>
  <si>
    <t>Kerala State Higher Secondary Education (HSE), Trivandrum, Kerala</t>
  </si>
  <si>
    <t>Computer Science,Physics,Chemistry</t>
  </si>
  <si>
    <t>Kerala University</t>
  </si>
  <si>
    <t>Mar Baselios College of Engineering, Trivandrum, Kerala</t>
  </si>
  <si>
    <t>National Institute of Technology Karnataka</t>
  </si>
  <si>
    <t>National Institute of Technology Karnataka, Surathkal (NITK)</t>
  </si>
  <si>
    <t>• Autodesk Certified Professional (AutoCAD 2015)</t>
  </si>
  <si>
    <t>AutoCAD,Revit,3DsMAX,Primavera,MS Project</t>
  </si>
  <si>
    <t>["https:\/\/doi.org\/10.1016\/j.conbuildmat.2025.140135","https:\/\/doi.org\/10.1016\/j.cscm.2025.e04753"]</t>
  </si>
  <si>
    <t xml:space="preserve"> Environmental Impact Assessment, Construction Quality and Safety Management,Construction Management,Engineering  Geology,Operation  Research and Decision Theory</t>
  </si>
  <si>
    <t>• Consistently rated as Excellent, with average student feedback in the range of 4.5 - 5.0 out of 5, reflecting high satisfaction in clarity of teaching, course organization, subject knowledge, and student interaction.</t>
  </si>
  <si>
    <t>Professor-in-Charge of consultancy works, Professor-in-Charge for Criteria 2, Criteria 4, and Criteria 6 during NBA  accreditation process</t>
  </si>
  <si>
    <t>23-Feb-26 03:07 PM</t>
  </si>
  <si>
    <t>GMA Designers and Builders</t>
  </si>
  <si>
    <t>Site Engineer</t>
  </si>
  <si>
    <t>Trivandrum, Kerala</t>
  </si>
  <si>
    <t>Marian Engineering College</t>
  </si>
  <si>
    <t>23-Feb-26 03:08 PM</t>
  </si>
  <si>
    <t>23-Feb-26 03:11 PM</t>
  </si>
  <si>
    <t>Hemraj Gokul Giri</t>
  </si>
  <si>
    <t>hemrajgiri7@gmail.com</t>
  </si>
  <si>
    <t>03-Aug-1996</t>
  </si>
  <si>
    <t>Gokula Bajarang Giri</t>
  </si>
  <si>
    <t>Flat no 203 ,Wing B , SR City Phase 1 , Shriram Nagar ,Jalochi Road ,Baramati , Dist:Pune , Pin:413102</t>
  </si>
  <si>
    <t>Mudhoji High School ,Phaltan</t>
  </si>
  <si>
    <t>Maharashtra State Board,Phaltan/Maharashtra</t>
  </si>
  <si>
    <t>Marathi,Hindi,English,Mathematics,Science&amp;Technology</t>
  </si>
  <si>
    <t>Shreemant Shivajiraje English Medium School &amp; Jr.College Phaltan</t>
  </si>
  <si>
    <t>Vidya Pratishthan's Arts, Science &amp; Commerce College, Baramati</t>
  </si>
  <si>
    <t>WEB TECHNOLOGIES,Java,Recent Trends in IT</t>
  </si>
  <si>
    <t>Vidya Pratishthan’s Institute of Information Technology (VIIT),Baramati</t>
  </si>
  <si>
    <t>LEGAL ASPECTS OF BUSINESS,BUSINESS RESEARCH METHODS,ORGANIZATINAL BEHAVIOUR,MANAGEMENT FUNDAMENTALS,BUSINESS COMMUNICATION LAB,MARKETING MANAGEMENT,FINANCIAL MANAGEMENT,HUMAN RESOURCE MANAGEMENT,DECISION SIENCE,OPERATIONS &amp; SUPPLY CHAIN MANAGEMENT,STRATEG</t>
  </si>
  <si>
    <t>Organizational Management</t>
  </si>
  <si>
    <t>Anekant Institute of Management Studies (AIMS),Baramati</t>
  </si>
  <si>
    <t>• MH - SET(Management)
• Artificial Intelligence (AI)
• AICTE Approved FDP on Accreditation and Outcome Based Learning
• AICTE Approved FDP on Yoga and Positive Psychology for Managing Career and Life
• Mission</t>
  </si>
  <si>
    <t>• AVISHKAR Research Poster Presentation-SPPU</t>
  </si>
  <si>
    <t>Artificial Intelligence tools,Microsoft Office</t>
  </si>
  <si>
    <t>Operation Management , Contemporary Framework management ,Management Fundamentals,Sustainable Development Goals,Marketing 4.0</t>
  </si>
  <si>
    <t>• Over the past six semesters, I have taught a diverse range of subjects under Savitribai Phule Pune University (SPPU), including Contemporary Framework of Management, Fundamentals of Management, Sustainable Development Goals, Integrated Marketing Communication, and Marketing 4.0. My teaching approach has consistently focused on interactive and innovative methods to enhance student engagement and learning outcomes. The Average Course Feedback received across all six semesters has been 4/5, reflecting consistent student satisfaction and effective course delivery.</t>
  </si>
  <si>
    <t>23-Feb-26 03:30 PM</t>
  </si>
  <si>
    <t>Anekant Institute of Management Studies,Baramati</t>
  </si>
  <si>
    <t>Baramati</t>
  </si>
  <si>
    <t>Yogendra Vijay Bachhav</t>
  </si>
  <si>
    <t>bachhavyogendra@gmail.com</t>
  </si>
  <si>
    <t>20-Aug-1991</t>
  </si>
  <si>
    <t xml:space="preserve">VIJAY </t>
  </si>
  <si>
    <t>Flat No 1010, Royal Park, Near Mukai Chowk Kiwale, Pune 412101</t>
  </si>
  <si>
    <t xml:space="preserve">Jai Hind High School Dhule </t>
  </si>
  <si>
    <t xml:space="preserve">Government Polytechnic Dhule </t>
  </si>
  <si>
    <t>Construction Material, Project Management</t>
  </si>
  <si>
    <t>JSPM's Rajarshi Shahu College of Engineering, Tathwade, Pune</t>
  </si>
  <si>
    <t>construction materials,Project Management,Construction Management</t>
  </si>
  <si>
    <t xml:space="preserve">North Maharashtra University </t>
  </si>
  <si>
    <t>SSVP's Bapusaheb Shivajirao Deore College of Engineering, Dhule</t>
  </si>
  <si>
    <t>Building Construction , Building Planning,Construction Management ,Architecture and Town Planning</t>
  </si>
  <si>
    <t xml:space="preserve">Water Resources Engineering </t>
  </si>
  <si>
    <t>SSBT's College of Engineering and Technology, bambhori, jagaon</t>
  </si>
  <si>
    <t>• International Conference on Innovations in Mechanical &amp; Civil Engineering 2025 on Removal of turbidity using natural Moringa Oleifera Powder at Pimpri Chinchwad College of Engineering, Ravet, Pune.
• International Conference on Innovatio</t>
  </si>
  <si>
    <t>• Moringa Technology by use of moringa oleifera as bio coagulant
• International Journal of research publication in engineering and technology Pune.
• Author of Technical Publications, Pune for - Basic Surveying Advanced Surveying Construction Material</t>
  </si>
  <si>
    <t xml:space="preserve">Auto CAD </t>
  </si>
  <si>
    <t xml:space="preserve">Architectural and Town Planning,Concrete Technology,Design of Steel Structures </t>
  </si>
  <si>
    <t>• Last Semester Result - 78%</t>
  </si>
  <si>
    <t>Organized as a coordinator National Conference on Innovation and research in science and Technology (NCIRST-25) held at Rajgad Dnyapeeth Technical Campus, Pune.</t>
  </si>
  <si>
    <t>23-Feb-26 03:31 PM</t>
  </si>
  <si>
    <t>RAJGAD TECHNICAL CAMPUS</t>
  </si>
  <si>
    <t>23-Feb-26 03:35 PM</t>
  </si>
  <si>
    <t>Umar Mohd Khan</t>
  </si>
  <si>
    <t>umar.007.morpheus@gmail.com</t>
  </si>
  <si>
    <t>27-Feb-1991</t>
  </si>
  <si>
    <t>Hindi, Urdu</t>
  </si>
  <si>
    <t>Mohd Tasneem Ullah Khan</t>
  </si>
  <si>
    <t>3/327, Zia Lodge
Marris Road
Aligarh - 202001, Uttar Pradesh</t>
  </si>
  <si>
    <t>St. Fidelis School</t>
  </si>
  <si>
    <t>Central Board Of Secondary Education (CBSE), Aligarh, Uttar Pradesh</t>
  </si>
  <si>
    <t>Mathematics, Science, Social Science, English, Hindi,IT</t>
  </si>
  <si>
    <t>Mathematics, Physics, Chemistry, Computer Science,English</t>
  </si>
  <si>
    <t xml:space="preserve">Mathematics(Hons .), Physics,Chemistry </t>
  </si>
  <si>
    <t>BSc (Hons.) Mathematics</t>
  </si>
  <si>
    <t>Differential Geometry, Mathematics</t>
  </si>
  <si>
    <t>MS Office,C++ ,LaTeX,Python,SageMath</t>
  </si>
  <si>
    <t>["http:\/\/tabmaths.com\/issues\/Tabmath-Vol41-Number-2-2022\/Paper7.pdf","https:\/\/pjm.ppu.edu\/paper\/2222-pointwise-bi-slant-submanifolds-locally-conformal-k%C3%A4hler-manifolds-immersed-aswarped"]</t>
  </si>
  <si>
    <t>Engineering Mathematics, Programming Lab in MATLAB, Introduction to Programming</t>
  </si>
  <si>
    <t>• I have only taught for 5 semesters up till now. The student feedback has been good - averaging around 7.5/10. My strengths are making mathematical concepts easy and intuitive to learn for the students without sacrificing on the rigor needed to actually use the tools.</t>
  </si>
  <si>
    <t>23-Feb-26 04:08 PM</t>
  </si>
  <si>
    <t>Assistant Professor (Temporary)</t>
  </si>
  <si>
    <t>Bhopal, MP</t>
  </si>
  <si>
    <t>Md Ikramullah Khan</t>
  </si>
  <si>
    <t>ikrammohammad31@gmail.com</t>
  </si>
  <si>
    <t>28-Jan-1993</t>
  </si>
  <si>
    <t>KALEEM ULLAH KHAN</t>
  </si>
  <si>
    <t>H.NO: 2-7-915/1/A4212, Alipura, Subedari, Hanumakonda, Telangana, 506001</t>
  </si>
  <si>
    <t>BLUE BIRDS HIGH SCHOOL</t>
  </si>
  <si>
    <t>Board of Secondary Education</t>
  </si>
  <si>
    <t>English,Maths</t>
  </si>
  <si>
    <t>CV RAMAN JUNIOR COLLEGE</t>
  </si>
  <si>
    <t>Structural Analysis,Soil Mechanics,Concrete Tecnology,Construction Technology and Project Management,Strength of Materials,Surveying</t>
  </si>
  <si>
    <t>Muffakham Jah College of Engineering and Technology, Hyderabad</t>
  </si>
  <si>
    <t>Structural Design,Structural Analysis,Finite Element Methods,Advanced Concrete Technology,Structural Optimization</t>
  </si>
  <si>
    <t>• Certificate of Technical Achievement in AUTOCAD by WAVE Infotech (Certificate No: 61812)</t>
  </si>
  <si>
    <t>• Received a highly competitive International Travel Grant from Govt of India (Anusandhan National Research Foundation), for a paper presentation on "Impact of Sulphate Activation of Slag Cement on the Performance of Coarse Recycled Aggregate Concrete" at Eighth International Conference on Durability of Concrete Structures (ICDCS 2025), Heriot‐Watt University, Edinburgh, Scotland, United Kingdom.
• Received a competitive International Travel Grant of 1.5L by BITS Pilani, for a paper presentation on "Impact of Sulphate Activation of Slag Cement on the Performance of Coarse Recycled Aggregate Concrete" at ICDCS 2025, Edinburgh, Scotland, UK.
• Received first place in an evaluative competition for poster presentation on "experimental and numerical analysis on alkali-activated pavement quality concrete with pre-treated coarse recycled aggregates" at BITS Pilani, Hyderabad campus. The award included a cash prize for research quality and presentation excellence.</t>
  </si>
  <si>
    <t>AutoCAD, Abaqus,ImageJ,OriginPro</t>
  </si>
  <si>
    <t>["https:\/\/doi.org\/10.1080\/21650373.2025.2520912  ","https:\/\/doi.org\/10.1186\/s40069-025-00768-2  ","https:\/\/doi.org\/10.1061\/JMCEE7.MTENG-18660  ","https:\/\/doi.org\/10.1038\/s41598-024-64506-6  ","https:\/\/doi.org\/10.1007\/s13369-023-08436-x","https:\/\/doi.org\/10.4028\/p-t6VE6b ","https:\/\/doi.org\/10.1016\/j.matpr.2020.08.468  ","https:\/\/doi.org\/10.1016\/j.matpr.2020.08.242 ","https:\/\/doi.org\/10.1016\/j.matpr.2020.07.722 ","https:\/\/www.ijrte.org\/portfolio-item\/b2896078219\/ "]</t>
  </si>
  <si>
    <t>Pavement Analysis and Design, Engineering Graphics</t>
  </si>
  <si>
    <t>• The average course feedback for the last 6 semesters is in between 8 to 9.</t>
  </si>
  <si>
    <t>23-Feb-26 04:14 PM</t>
  </si>
  <si>
    <t>Mohd Shahvez Alam</t>
  </si>
  <si>
    <t>mohdshahvezalam.rs.mat20@itbhu.ac.in</t>
  </si>
  <si>
    <t>01-Mar-1995</t>
  </si>
  <si>
    <t>Mohd Kamil</t>
  </si>
  <si>
    <t>Village and post Gopali House number 201, dist- Saharanpur, state- UP, 247554</t>
  </si>
  <si>
    <t>Kisan Agri Inter College Gopali</t>
  </si>
  <si>
    <t>Uttar Pradesh</t>
  </si>
  <si>
    <t>Hin, Eng, Maths,Sc</t>
  </si>
  <si>
    <t>Hin, Eng</t>
  </si>
  <si>
    <t xml:space="preserve">Jamia Millia Islamia </t>
  </si>
  <si>
    <t>Maths (hons)</t>
  </si>
  <si>
    <t>IIT Hyderabad</t>
  </si>
  <si>
    <t>Pure Maths</t>
  </si>
  <si>
    <t>Number Theory</t>
  </si>
  <si>
    <t>IIT BHU</t>
  </si>
  <si>
    <t>• NET, Gate qualified</t>
  </si>
  <si>
    <t>23-Feb-26 04:24 PM</t>
  </si>
  <si>
    <t>Tutor IN BTech Course</t>
  </si>
  <si>
    <t>Yogesh Makarand Keskar</t>
  </si>
  <si>
    <t>keskaryo@gmail.com</t>
  </si>
  <si>
    <t>05-Nov-1986</t>
  </si>
  <si>
    <t>Makarand Keskar</t>
  </si>
  <si>
    <t>Faculty Residence D102, Amity University Rajasthan , Jaipur- NH 11 C Kant Kalwar, Jaipur, 303002</t>
  </si>
  <si>
    <t>Arya Chanakya HS, Dharashiv</t>
  </si>
  <si>
    <t>Dharashiv, SSC Maharashtra State Board</t>
  </si>
  <si>
    <t>Yogeshwari Mahavidyalaya Ambejogai</t>
  </si>
  <si>
    <t>Ambejogai, Maharashtra State Board</t>
  </si>
  <si>
    <t>Science - PCM</t>
  </si>
  <si>
    <t>Appasaheb Birnale College of Architecture, Sangli</t>
  </si>
  <si>
    <t xml:space="preserve">COEP- University of Pune </t>
  </si>
  <si>
    <t>Town and Country Planning</t>
  </si>
  <si>
    <t>M.Tech in Town and Country Planning</t>
  </si>
  <si>
    <t>School of Planning and Architecture, Bhopal</t>
  </si>
  <si>
    <t>• Excellence Award in Research and Publication by Amity University Rajasthan Jaipur in January 2026</t>
  </si>
  <si>
    <t>AutoCAD, MS Office, Google Sketchup</t>
  </si>
  <si>
    <t>["https:\/\/www.researchgate.net\/publication\/387309715_Reimagining_Pune_with_urban_greenways_integration","https:\/\/catalog.lib.kyushu-u.ac.jp\/opac_detail_md\/?lang=0&amp;amode=MD100000&amp;bibid=7236817","https:\/\/www.internationaljournalssrg.org\/IJCE\/paper-details?Id=832","https:\/\/link.springer.com\/chapter\/10.1007\/978-3-031-92850-5_27","https:\/\/scholar.google.com\/citations?view_op=view_citation&amp;hl=en&amp;user=KVTchYYAAAAJ&amp;citation_for_view=KVTchYYAAAAJ:u-x6o8ySG0sC","https:\/\/www.granthaalayahpublication.org\/Arts-Journal\/ShodhKosh\/article\/view\/7051","https:\/\/ieeexplore.ieee.org\/document\/11320661\/metrics#metrics","https:\/\/scholar.google.com\/citations?view_op=view_citation&amp;hl=en&amp;user=KVTchYYAAAAJ&amp;citation_for_view=KVTchYYAAAAJ:d1gkVwhDpl0C","https:\/\/scholar.google.com\/citations?view_op=view_citation&amp;hl=en&amp;user=KVTchYYAAAAJ&amp;citation_for_view=KVTchYYAAAAJ:zYLM7Y9cAGgC","https:\/\/scholar.google.com\/citations?view_op=view_citation&amp;hl=en&amp;user=KVTchYYAAAAJ&amp;citation_for_view=KVTchYYAAAAJ:2osOgNQ5qMEC"]</t>
  </si>
  <si>
    <t>• 1) Mr. Dinesh Hipparkar- (Completed- December 2025)
• “Investigating Role of Urban Greenways in a City: A Case of Pune, India.”
• 2) Ms. Manjari Rai- (Completed- November 2025)
• “Impact of Physical Planning on Social-Sustainability: A Study of Residential Neighborhoods of Jaipur, Rajasthan.”</t>
  </si>
  <si>
    <t>Housing and Town Planning, Materials and Construction Technology- Steel</t>
  </si>
  <si>
    <t>Coordinator- Amity School of Architecture and Planning (AUR) (Head of the Institution-In charge), PhD Coordinator ASAP-AUR</t>
  </si>
  <si>
    <t>• Excellence Award for Research and Publication- Amity AUR on 26th January 2026</t>
  </si>
  <si>
    <t>23-Feb-26 04:30 PM</t>
  </si>
  <si>
    <t>Amity University Rajasthan, Jaipur</t>
  </si>
  <si>
    <t>COEP Tech University</t>
  </si>
  <si>
    <t>7Y 10M</t>
  </si>
  <si>
    <t>SPA Bhopal</t>
  </si>
  <si>
    <t>PHD RESEARCH SCHOLAR</t>
  </si>
  <si>
    <t>Architects United</t>
  </si>
  <si>
    <t>23-Feb-26 04:31 PM</t>
  </si>
  <si>
    <t>23-Feb-26 04:33 PM</t>
  </si>
  <si>
    <t>Prashant Vithal  Kadam</t>
  </si>
  <si>
    <t>kadam_prashant@live.com</t>
  </si>
  <si>
    <t>14-Mar-1974</t>
  </si>
  <si>
    <t>Vithal Kadam</t>
  </si>
  <si>
    <t>AMRE PLAZA, AF-1, Shetyewaddo, Duler, Mapusa-Bardez-Goa.</t>
  </si>
  <si>
    <t>Holy spirit Institute</t>
  </si>
  <si>
    <t>Goa Board, Goa</t>
  </si>
  <si>
    <t>Smt. Parvatibai Chowgule College</t>
  </si>
  <si>
    <t>Economics/Psychology/OC/English</t>
  </si>
  <si>
    <t>Diploma in Information Technol;ogy</t>
  </si>
  <si>
    <t>Word/Excel/HTML/Tally/Access</t>
  </si>
  <si>
    <t>Goa University</t>
  </si>
  <si>
    <t>Economics/Statistics/International economics/Public Finance</t>
  </si>
  <si>
    <t>BA/LLB</t>
  </si>
  <si>
    <t>Goa University, Goa</t>
  </si>
  <si>
    <t>Damodar College</t>
  </si>
  <si>
    <t>Human Resource Management, Org. Behaviour</t>
  </si>
  <si>
    <t>International economics</t>
  </si>
  <si>
    <t>• UGC NET Qualified, Certified POSH Trainer</t>
  </si>
  <si>
    <t>• Author of 8 Books
• Publications in UGC/Peer Reviewed/Scopus Indexed : 64
• Patents:Two</t>
  </si>
  <si>
    <t>MS Office, Excel</t>
  </si>
  <si>
    <t>Microeconomics, Organisational Behaviour</t>
  </si>
  <si>
    <t>Dean/HoD/Director</t>
  </si>
  <si>
    <t>• Best Research Paper
• Best Teacher award</t>
  </si>
  <si>
    <t>23-Feb-26 05:24 PM</t>
  </si>
  <si>
    <t>CLG Group of Institutions</t>
  </si>
  <si>
    <t>Sumerpur</t>
  </si>
  <si>
    <t>Ashish  Rajeevkumar Meeruty</t>
  </si>
  <si>
    <t>ashishmeeruty91@gmail.com</t>
  </si>
  <si>
    <t>15-Jan-1991</t>
  </si>
  <si>
    <t>Hindi, English,Gujarati</t>
  </si>
  <si>
    <t>Rajeevkumar</t>
  </si>
  <si>
    <t>TOWER-B 302 VEDANT RESIDENCY OPP SUN BUNGLOWS BEHIND BHARAT PETROL PUMP DABHOI WAGHODIA RING ROAD</t>
  </si>
  <si>
    <t>ASHISH RAJEEVKUMAR MEERUTY</t>
  </si>
  <si>
    <t>SSC GSEB GUJARAT</t>
  </si>
  <si>
    <t>SCIENCE MATHS ENGLISH SS</t>
  </si>
  <si>
    <t>GHSEB GUJARAT</t>
  </si>
  <si>
    <t>PHYSICS CHEMISTRY MATHS</t>
  </si>
  <si>
    <t>GUJARAT TECHNOLOGICAL UNIVERSITY</t>
  </si>
  <si>
    <t>PARUL INSTITUTE OF ENGG AND TECH</t>
  </si>
  <si>
    <t xml:space="preserve">CIVIL </t>
  </si>
  <si>
    <t>SSSUTMS</t>
  </si>
  <si>
    <t>SCHOOL OF ENGINEERING</t>
  </si>
  <si>
    <t>STRUCTURAL DESIGN</t>
  </si>
  <si>
    <t>PARUL UNIVERSITY</t>
  </si>
  <si>
    <t>SRUCTURAL ENGINEERING &amp; STRUCTURAL HEALTH MONITORING</t>
  </si>
  <si>
    <t>CERTIFIED VALUER
CHARTERED ENGINEER</t>
  </si>
  <si>
    <t>• Awarded as Best Faculty 2019-20
• Awarded as Best paper in International Conference 2020-Pandharpur
• Awarded as Best Presenter in International Conference 2020-Pandharpur
• Awarded as Research Promotion Award 2020 under Research Scholar category
• Guided M.Tech Student awarded as Best Thesis Award 2022.
• Awarded as RVNL Group Award for year 2020-21.
• Awarded as Navratna Incentive at Rail Vikas Nigam Ltd. on Oct 16, 23’
• Awarded as “Special Incentive Award” at Rail Vikas Nigam Ltd. on 01.11.2023.
• Cleared ISO Auditor Exam and Nominated as ISO Auditor.
• Awarded as Research Promotion Award 2022 under Research Scholar category
• Awarded as Best PEB shed Project -RVNL with Cash prize of Rs 1.5 lac.</t>
  </si>
  <si>
    <t xml:space="preserve">MS OFFICE,GEM </t>
  </si>
  <si>
    <t>["https:\/\/scholar.google.com\/citations?user=5NboOoMAAAAJ&amp;hl=en","",""]</t>
  </si>
  <si>
    <t>• a. Title of the project: Development of Smart Material Mechanoluminescence material for Measuring stress concentration in a concrete structure using IOT”- As CO-PI
• b. Name of the funding agency: CR4D -Parul University
• c. Total amount sanctioned: Rs 80,000</t>
  </si>
  <si>
    <t xml:space="preserve">MECHNANICS OF SOLIDS, STRUCTURAL ENGINEERING-1 &amp;2 ,STRENGTH OF MATERIALS,CONCRETE TECHNOLOGY </t>
  </si>
  <si>
    <t>• Good and Awarded as Best faculty</t>
  </si>
  <si>
    <t>(i) International Students Faculty Advisor. (ii) Green Campus University coordinator (iii) ICE Student Chapter Faculty Advisor (iv) IGBC Student Chapter Faculty Advisor (v) Worked as a Departmental NAAC Coordinator. (vi) Worked as a Departmental AICTE Coo</t>
  </si>
  <si>
    <t>23-Feb-26 05:46 PM</t>
  </si>
  <si>
    <t>RAIL VIKAS NIGAM LIMITED</t>
  </si>
  <si>
    <t>MANAGER TECHNICAL</t>
  </si>
  <si>
    <t>VADODARA</t>
  </si>
  <si>
    <t>5Y 6M</t>
  </si>
  <si>
    <t>7Y 1M</t>
  </si>
  <si>
    <t>Indu Nath Jha</t>
  </si>
  <si>
    <t>ijha627@gmail.com</t>
  </si>
  <si>
    <t>10-May-1996</t>
  </si>
  <si>
    <t>English, Hindi, Maithili, Bhojpuri,Bengali,Korean</t>
  </si>
  <si>
    <t>Mr. Janesh Kumar Jha</t>
  </si>
  <si>
    <t>Department of Management Studies, NIT Durgapur A-Zone, Durgapur - 713203, West Bengal</t>
  </si>
  <si>
    <t>R M R Seminary</t>
  </si>
  <si>
    <t>BSEB, Patna</t>
  </si>
  <si>
    <t>Maths,Science ,Social Science ,Hindi,Sanskrit</t>
  </si>
  <si>
    <t>Physics,Chemistry,Maths,English,Hindi</t>
  </si>
  <si>
    <t>Central University of Jharkhand</t>
  </si>
  <si>
    <t>Central University of Jharkhand, Ranchi</t>
  </si>
  <si>
    <t>Integrated MBA</t>
  </si>
  <si>
    <t>Organizational Behaviour</t>
  </si>
  <si>
    <t>National Institute of Teachnology Durgapur</t>
  </si>
  <si>
    <t>• I have successfully completed the NPTEL course Knowledge Management (noc22-mg99) with a score of 75% on 04-10-2022.</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</si>
  <si>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
• UGC NET-2020, Organized by UGC, New Delhi, Score: 188, 62.6% (qualified)</t>
  </si>
  <si>
    <t>MS Office,IBM SPSS,IBM AMOS,SmartPLS,R studio,NVivo,Text mining,Jamovi,Lingo,Tora,Qualitative Research,Qunatiative Research</t>
  </si>
  <si>
    <t>03 (Q1)</t>
  </si>
  <si>
    <t>02 (C)</t>
  </si>
  <si>
    <t>["https:\/\/doi.org\/10.1108\/JMD-04-2023-0136","https:\/\/doi.org\/10.1108\/JMD-09-2023-0269","https:\/\/doi.org\/10.1080\/10911359.2023.2289481","https:\/\/www.igi-global.com\/chapter\/nurturing-green-habits\/375671"]</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</si>
  <si>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t>
  </si>
  <si>
    <t>23-Feb-26 06:00 PM</t>
  </si>
  <si>
    <t>23-Feb-26 06:01 PM</t>
  </si>
  <si>
    <t>23-Feb-26 06:04 PM</t>
  </si>
  <si>
    <t>Sanjeet Kumar Mishra</t>
  </si>
  <si>
    <t>sanjeet.mishra93@gmail.com</t>
  </si>
  <si>
    <t>02-Jan-1993</t>
  </si>
  <si>
    <t>Dinesh Mishra</t>
  </si>
  <si>
    <t xml:space="preserve">B-206, Brahamagiri, NITK Campus, Srinivasnagar, Surathkal, Mangalore-575025, Karnataka
</t>
  </si>
  <si>
    <t>Sri Ganpati Chakani High School, Hathilpur</t>
  </si>
  <si>
    <t>Science,Mathematics,Social Science,Hindi,Sanskrit,English</t>
  </si>
  <si>
    <t>T P S College, Patna</t>
  </si>
  <si>
    <t>Physics,Chemistry,Mathematics,English,Hindi</t>
  </si>
  <si>
    <t>Rajiv Gandhi Proudyogiki Vishwavidyalaya, Bhopal</t>
  </si>
  <si>
    <t>Lakshmi Narain College of Technology, Bhopal</t>
  </si>
  <si>
    <t xml:space="preserve">National Institute of Technical Teachers' Training and Research, Bhopal </t>
  </si>
  <si>
    <t>Construction Technology &amp; Management (3D Concrete Printing)</t>
  </si>
  <si>
    <t>• §  Best Poster Award- 8th Indian Lean Construction Conference (ILCC 2025), IIT Tirupati: Integrating Lean Construction Principles with 3D Concrete Printing: A Pathway to Efficient and Sustainable Digital Construction.
• §     GATE (Civil Engineering): Qualified in 2018, 2020, and 2021 (with 97+ percentile).</t>
  </si>
  <si>
    <t>Primavera,MS Project,AutoCAD,MS Ofiice,3D Concrete Printing,Rheology,Thermogramitry analysis,Fourier Transform Infrared spectroscopy,X-ray Diffraction (XRD),Scanning Electron Microscopy (SEM),Mineral Carbonation,Technical writing</t>
  </si>
  <si>
    <t>["https:\/\/doi.org\/10.1080\/21650373.2026.2629853","https:\/\/doi.org\/10.1080\/15623599.2025.2514622","https:\/\/doi.org\/10.1080\/19648189.2025.2521381"," https:\/\/doi.org\/10.1007\/s41024-025-00626-4","https:\/\/doi.org\/10.5281\/zenodo.15382424","https:\/\/doi.org\/10.5281\/zenodo.18742665","https:\/\/doi.org\/10.5281\/zenodo.18742821"]</t>
  </si>
  <si>
    <t>Concrete Technology,Construction Planning and Control,Primavera software,Civil Engineering Materials Lab,Survey Lab</t>
  </si>
  <si>
    <t>Coordinator for Conference and Workshop</t>
  </si>
  <si>
    <t>Faculty Development Program on Emerging Trends and Innovaions in Civil Engineering</t>
  </si>
  <si>
    <t>Ministry of Education supported Lecture session on Accelerator/Incubation-Opportunities for Students and Faculties-Early Stage Enterpreneurs organized by IIC Cell, NIT Andhra</t>
  </si>
  <si>
    <t>• Best Poster Award for "Integrating Lean Construction Principles with 3D Concrete Printing: A Pathway to Efficient and Sustainable Digital Construction" at 8th Indian Lean Construction Conference (ILCC 2025), organized by IIT Tirupati.</t>
  </si>
  <si>
    <t>• Wrote a review article titled "From printing to performance: a review on 3D concrete printing processes, materials, and life cycle assessment" as a first author in collaboration with the University of East London, U.K.</t>
  </si>
  <si>
    <t>23-Feb-26 06:13 PM</t>
  </si>
  <si>
    <t>Dr B R Ambedkar Polytechnic College, Gwalior</t>
  </si>
  <si>
    <t>Guest Lecturer</t>
  </si>
  <si>
    <t>Chegg India Pvt. Ltd.</t>
  </si>
  <si>
    <t>Subject Matter Expert</t>
  </si>
  <si>
    <t>Remote</t>
  </si>
  <si>
    <t>Pratibha Singh</t>
  </si>
  <si>
    <t>pratibha18singh@gmail.com</t>
  </si>
  <si>
    <t>20-Jul-1990</t>
  </si>
  <si>
    <t>K. K Singh Chauhan</t>
  </si>
  <si>
    <t>Royal Entrada Society, Bhumkar chowk, Wakad.
Pune</t>
  </si>
  <si>
    <t>RLB, Lucknow</t>
  </si>
  <si>
    <t>English Hindi Maths Science and social studies</t>
  </si>
  <si>
    <t>Mahanagar Boys Montessorie School, Lucknow</t>
  </si>
  <si>
    <t xml:space="preserve">English, Hindi,Science </t>
  </si>
  <si>
    <t>CCS University, Meerut</t>
  </si>
  <si>
    <t>Institute of Management Studies, Ghaziabad</t>
  </si>
  <si>
    <t>Human Resource Management and Labour Welfare</t>
  </si>
  <si>
    <t>Bachelor In Business Administration (BBA)</t>
  </si>
  <si>
    <t>GBTU, Noida</t>
  </si>
  <si>
    <t>ABES- IT, Ghaziabad</t>
  </si>
  <si>
    <t>Master in Business Administration (MBA)</t>
  </si>
  <si>
    <t>HRIS and Worklife Balance</t>
  </si>
  <si>
    <t>Integral University, Lucknow</t>
  </si>
  <si>
    <t>• Rewarded for outstanding coordination for the student selection process and mentorship by IIEBM, Pune.
• Received silver medal in MBA for securing a second highest position at institute level.
• Received bronze medal in BBA for securing 3rd highest position at inter-branch level.
• Secured more than 80% marks in NTSE (National Talent Search Examinations).</t>
  </si>
  <si>
    <t>Canvas, Moodle, Google classrooms, Microsoft Teams, ChatGpt. Human Resource Information Systems (ESS,  zoho, HR.my,) Conversant in Microsoft with Internet (UPTEC). Conversant in SAP (HR)- 6.0 Knowledge of Success Factor.</t>
  </si>
  <si>
    <t>["https:\/\/www.eelet.org.uk\/index.php\/journal\/article\/view\/2568 ","https:\/\/jier.org\/index.php\/journal\/article\/view\/1832"]</t>
  </si>
  <si>
    <t>PGDM (Post Graduate Diploma in Management)</t>
  </si>
  <si>
    <t>Acted as a Head of various committees- Cultural and Book worm, Discipline and HR committees. Appointed as Class Coordinator for various sessions. Organized and participated in academic conferences and seminars.</t>
  </si>
  <si>
    <t>23-Feb-26 06:19 PM</t>
  </si>
  <si>
    <t>IIEBM,  Wakad</t>
  </si>
  <si>
    <t>RIL, Vardhaman Groups, Authentic Sys &amp; Technologies</t>
  </si>
  <si>
    <t>Manager-Human Resource Business Partner (HRBP)</t>
  </si>
  <si>
    <t>10Y 5M</t>
  </si>
  <si>
    <t>Param  Dnyaneshwar Gajbhiye</t>
  </si>
  <si>
    <t>paramgajbhiye93@gmail.com</t>
  </si>
  <si>
    <t>17-Aug-1993</t>
  </si>
  <si>
    <t>DNYANESHWAR</t>
  </si>
  <si>
    <t>F 401, Shre Ganesh Apartment Phase 2, Near Maharashtra Emporium, Zingabai Takli 440030</t>
  </si>
  <si>
    <t xml:space="preserve">Br. S. W. Vidya Niketan N.M.C   </t>
  </si>
  <si>
    <t xml:space="preserve">MSBHE NAGPUR/MAHARASHTRA   </t>
  </si>
  <si>
    <t>English ,marathi,hindi</t>
  </si>
  <si>
    <t xml:space="preserve">S.F.S JR COLLEGE AND HIGH SCHOOL, SADAR NAGPUR </t>
  </si>
  <si>
    <t xml:space="preserve">MSBHE NAGPUR/MAHARASHTRA </t>
  </si>
  <si>
    <t xml:space="preserve">SARDAR VALLABHBHAI NATIONAL INSTITUTE OF TECHNOLOGY SURAT </t>
  </si>
  <si>
    <t xml:space="preserve">Rashtrasant Tukadoji Maharaj University </t>
  </si>
  <si>
    <t xml:space="preserve">NAGPUR INSTITUTE OF TECHNOLGY NAGPUR/MAHARASHTRA </t>
  </si>
  <si>
    <t>Government College of Engineering Karad</t>
  </si>
  <si>
    <t>Civil-Structure</t>
  </si>
  <si>
    <t>M.E in Structural Engineering</t>
  </si>
  <si>
    <t xml:space="preserve">SHIVAJI UNIVERSITY </t>
  </si>
  <si>
    <t>GOVERNMENT COLLEGE OF ENGINEERING KARAD</t>
  </si>
  <si>
    <t>Flexural Analysis of Laminated and Sandwich Composite Beams  and Plates Using Fifth Order Shear Deformation Theory</t>
  </si>
  <si>
    <t>SARDAR  VALLABHBHAI NATIONAL INSTITUTE OF TECHNOLOGY SURAT</t>
  </si>
  <si>
    <t>• Reviewer for several prestigious academic journals, including the Journal of Soft Computing in Civil Engineering (SCCE), and the Journal of Taylor and Francis Journals. Additionally, I contribute to the Journal of Structural Design and Construction Practice (ASCE), the Journal of Civil Engineering and Construction, and the Sigma Journal of Engineering and Natural Sciences.
• Editor for the book series titled "Futuristic Trends in Mechanical Engineering", published by IIP Proceedings Team Iterative International Publishers (IIP).
• Young Professional Group Member of the American Institute of Aeronautics and Astronautics (AIAA)
• Affiliate Member of the American Society of Civil Engineering (ASCE)</t>
  </si>
  <si>
    <t>MATLAB,LSDYAN,MS Office</t>
  </si>
  <si>
    <t>Q1-3 Q2-5</t>
  </si>
  <si>
    <t>["https:\/\/link.springer.com\/article\/10.1007\/s00419-024-02751-x#citeas","https:\/\/arc.aiaa.org\/doi\/10.2514\/1.J064594","https:\/\/ascelibrary.org\/doi\/10.1061\/JSDCCC.SCENG-1745","https:\/\/www.worldscientific.com\/doi\/10.1142\/S204768412350046X","https:\/\/www.mdpi.com\/2673-3161\/4\/3\/47","https:\/\/arc.aiaa.org\/doi\/10.2514\/1.J060815","https:\/\/ascelibrary.org\/doi\/10.1061\/%28ASCE%29AS.1943-5525.0001428","https:\/\/www.researchgate.net\/publication\/349669826_Free_Vibration_Analysis_of_Thick_Isotropic_Plate_by_Using_5th_Order_Shear_Deformation_Theory","https:\/\/jacm.scu.ac.ir\/article_12366.html",""]</t>
  </si>
  <si>
    <t>•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t>
  </si>
  <si>
    <t>Engineering Mechanics</t>
  </si>
  <si>
    <t>• NOT Available</t>
  </si>
  <si>
    <t>Editor for the book series titled "Futuristic Trends in Mechanical Engineering", published by IIP Proceedings Team Iterative International Publishers (IIP).</t>
  </si>
  <si>
    <t>• Young Professional Group Member of the American Institute of Aeronautics and Astronautics (AIAA)
•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
• Obtained an Institute Teaching Assistantship from the Ministry of Human Resource Development (MHRD), Government of India, for pursuing Ph.D. studies at Sardar Vallabhbhai National Institute of Technology (SVNIT), Surat.
• Received a Teaching Assistantship from the Ministry of Human Resource Development (MHRD), Government of India, for pursuing an M.E. at the Government College of Engineering, Karad, Maharashtra.</t>
  </si>
  <si>
    <t>• Engaged in international research collaborations with colleagues from Italy and Saudi Arabia, including Dr. E. Ruocco and Dr. N. S. Mashaan, on advanced analysis of composite and sandwich structural elements. Collaborated with Dr. Avik Das (China) and other overseas researchers on journal and conference publications addressing quasi‑2D/3D theories, buckling, vibration, and inelastic behavior of complex structural systems.</t>
  </si>
  <si>
    <t>23-Feb-26 06:39 PM</t>
  </si>
  <si>
    <t>Sinhgad Institute of Technology Lonavala</t>
  </si>
  <si>
    <t>Lonavala</t>
  </si>
  <si>
    <t xml:space="preserve">INDIAN INSTITUTE OF TECHNOLOGY BOMBAY </t>
  </si>
  <si>
    <t xml:space="preserve">Hunan University </t>
  </si>
  <si>
    <t xml:space="preserve">Postdoctoral Fellow  </t>
  </si>
  <si>
    <t xml:space="preserve">China  </t>
  </si>
  <si>
    <t>23-Feb-26 07:37 PM</t>
  </si>
  <si>
    <t>Tanmay Pradeep Kulkarni</t>
  </si>
  <si>
    <t>tnm.kulkarni@gmail.com</t>
  </si>
  <si>
    <t>26-Mar-1993</t>
  </si>
  <si>
    <t>Pradeep Kulkarni</t>
  </si>
  <si>
    <t>#401, 3B, 4th Floor, Shri Riddhi Enclave, Viman Nagar, Pune 411014</t>
  </si>
  <si>
    <t xml:space="preserve">KV ISP, Nasik </t>
  </si>
  <si>
    <t>CBSE / Nasik / Maharashtra</t>
  </si>
  <si>
    <t>NIOS</t>
  </si>
  <si>
    <t>NIOS / New Delhi / Delhi NCR</t>
  </si>
  <si>
    <t xml:space="preserve">Gulbarga University </t>
  </si>
  <si>
    <t>Kohinoor International Management Institute / Khandala / Maharashtra</t>
  </si>
  <si>
    <t>International Hotel &amp; Tourism Administration</t>
  </si>
  <si>
    <t>Hotel &amp; Tourism Administration</t>
  </si>
  <si>
    <t>S P Pune University</t>
  </si>
  <si>
    <t>K R Sapkal College of Management Studies / Nasik / Maharashtra</t>
  </si>
  <si>
    <t>Tourism &amp; Hospitality Managemen</t>
  </si>
  <si>
    <t>Tourism &amp; Hospitality Management</t>
  </si>
  <si>
    <t>Sandip University / Nasik</t>
  </si>
  <si>
    <t>• American Hotel &amp; Lodging Educational Institute</t>
  </si>
  <si>
    <t>• National Drums Player, MP
• Regional Badminton Player, MP
• Runner Up - National Level Debate Competition, Maharashtra</t>
  </si>
  <si>
    <t>MS-CIT</t>
  </si>
  <si>
    <t>Research,Hospitality Technology,Digital Marketing,Management</t>
  </si>
  <si>
    <t>• Over the last six semesters, the average course feedback for the subjects I have been associated with has remained consistently positive, reflecting my focused approach toward effective teaching–learning practices and student engagement. The feedback highlights clarity in content delivery, relevance of the curriculum to industry requirements, and my ability to integrate practical examples with theoretical concepts. Students have also appreciated the supportive academic environment I strive to create, along with my responsiveness to their learning needs. This sustained feedback trend motivates me to continuously refine my methods and contribute meaningfully to academic quality and student development.</t>
  </si>
  <si>
    <t>Management Department Coordinator</t>
  </si>
  <si>
    <t>23-Feb-26 07:49 PM</t>
  </si>
  <si>
    <t>IIHM Pune</t>
  </si>
  <si>
    <t>Faculty &amp; Coordinator – Management Subjects &amp; Soft Skills</t>
  </si>
  <si>
    <t>Sunstone Education Technology Pvt Ltd</t>
  </si>
  <si>
    <t>Faculty &amp; Course Coordinator</t>
  </si>
  <si>
    <t>Lavangika Lavangika</t>
  </si>
  <si>
    <t>lavangika0@gmail.com</t>
  </si>
  <si>
    <t>22-Aug-2001</t>
  </si>
  <si>
    <t xml:space="preserve">Hindi,English ,. </t>
  </si>
  <si>
    <t>Sunil kumar</t>
  </si>
  <si>
    <t>271 G , Ekta Vihar ( also called Akta Vihar ) , Garhi Cantt</t>
  </si>
  <si>
    <t xml:space="preserve">Doon Valley Public School </t>
  </si>
  <si>
    <t>P C M</t>
  </si>
  <si>
    <t xml:space="preserve">P C M </t>
  </si>
  <si>
    <t xml:space="preserve">DIT University </t>
  </si>
  <si>
    <t xml:space="preserve">School of Planning and Architecture </t>
  </si>
  <si>
    <t xml:space="preserve">School of Planning and Architecture,  New Delhi </t>
  </si>
  <si>
    <t>• Gate Qualification with AIR 188
• COA licenced Architect
• REVIT architect cource certification</t>
  </si>
  <si>
    <t>• Published a research paper named 'Sceintific reasoning behind mythological depiction of Nagara style temples'.</t>
  </si>
  <si>
    <t>AutoCAD, Revit, Sketchup, Lumion, MS office, QGIS, Arc GIS, Photoshop,.</t>
  </si>
  <si>
    <t>23-Feb-26 07:54 PM</t>
  </si>
  <si>
    <t>Juhi Sharma</t>
  </si>
  <si>
    <t>juhisharma1310@gmail.com</t>
  </si>
  <si>
    <t>13-Oct-1994</t>
  </si>
  <si>
    <t>Vishnu Sharma</t>
  </si>
  <si>
    <t>1006, tower-11, Skyi songbird, Bhugaon, Pune</t>
  </si>
  <si>
    <t>St Francis Secondary School</t>
  </si>
  <si>
    <t>St Patrick's Junior College</t>
  </si>
  <si>
    <t>English, Hindi,commerce, economics,accounts</t>
  </si>
  <si>
    <t>Dr. B. R Ambedkar University, Agra</t>
  </si>
  <si>
    <t>St. John's College, Agra</t>
  </si>
  <si>
    <t>Corporate Accounting, Financial Management,Auditing</t>
  </si>
  <si>
    <t>Financial Institutions and Market, Investment management,Management ,concept and OB</t>
  </si>
  <si>
    <t>Behavioral economics, green products</t>
  </si>
  <si>
    <t>Dayalbagh Educational Institute Agra</t>
  </si>
  <si>
    <t>UGC/NET 2018
• participant in international webinar on financial services , industry &amp; cyber security
• FDP on outcome based eduction
• rganizing committee in international conference
• convenor in in</t>
  </si>
  <si>
    <t>• Ph.D. in Applied Business Economics from Dayalbagh Educational Institute (2023), strengthening academic and research expertise in finance and sustainability.
• UGC NET Qualified (Commerce, 2018) — demonstrating eligibility and competence for higher education teaching in India.
• Published 4 Research Papers, including 2 Scopus-indexed journals (2025), showcasing strong research capability in:
• ESG and investment decisions
• Sustainable digital banking and fintech
• Green banking initiatives
• Sustainability in FMCG sector
• Convenor of Investor Awareness Program (2023) at Sanskriti University — demonstrating leadership and event management skills.
• Head of Disciplinary Committee — entrusted with institutional responsibility and student governance.
• Member of Organizing Committee for:
• International Conference on COVID-19 impact
• 4th Multidisciplinary National Conferenceat Dayalbagh Educational Institute
• Presented Research Papers at reputed institutions including:
• Guru Gobind Singh Indraprastha University
• Tata Institute of Social Sciences
• Taught Advanced Finance Subjects such as:
• International Finance
• Banking &amp; Financial Services
• CAMELS Model in Banking
• Financial Markets &amp; Institutions
• Financial Management
• Mentored UG &amp; PG students in research projects with structured mentor–mentee and failure analysis reporting system.
• Integrated Practical Learning Approaches, including:
• Case studies
• Business simulations
• Outcome-based education (FDP certified)</t>
  </si>
  <si>
    <t>ms office, ms project, google sheets, AI for PPTs</t>
  </si>
  <si>
    <t>["https:\/\/www.researchgate.net\/profile\/S-Md-Shakir-Ali\/publication\/395274418_Impact_of_ESG_Environmental_Social_and_Governance_Criteria_on_Investment_Decisions\/links\/68c2167073c8345b7a5b813a\/Impact-of-ESG-Environmental-Social-and-Governance-Criteria-on-Investment-Decisions.pdf","https:\/\/www.researchgate.net\/publication\/390741672_Sustainable_Digital_Banking_Exploring_The_Role_of_Fintech_in_Promoting_Green_Finance_and_Sustainable_Development_Goals"]</t>
  </si>
  <si>
    <t>• Achieved a consistent average course feedback score of 4.3/5 across six consecutive semesters, demonstrating effective pedagogy and student satisfaction. consistently achieved high course feedback ratings over six consecutive semesters through practical teaching approaches, case studies, and outcome-based learning methods.</t>
  </si>
  <si>
    <t>Discipline Committee, NAAC Document record maintaining, Student Management, mentor</t>
  </si>
  <si>
    <t>7-day FDP on outcome- based education</t>
  </si>
  <si>
    <t>One-Week National Workshop on Research Methodology (2020) Conducted by Dr. MGR Educational and Research Institute – Enhanced research design, data analysis, and academic writing skills.  7-Day Faculty Development Program (FDP) on Outcome-Based Education (</t>
  </si>
  <si>
    <t>23-Feb-26 08:38 PM</t>
  </si>
  <si>
    <t>Sanskriti University Mathura</t>
  </si>
  <si>
    <t>Pune Institute of Business Management</t>
  </si>
  <si>
    <t>Friends Union for Energising Lives College Pune</t>
  </si>
  <si>
    <t>Sathvik  S</t>
  </si>
  <si>
    <t>sathviksharath266@gmail.com</t>
  </si>
  <si>
    <t>Hindi, English,kannada,Telugu,Tamil</t>
  </si>
  <si>
    <t xml:space="preserve">N Sharath Chandra </t>
  </si>
  <si>
    <t>266 ESHA, Paduka Mandira Road, BHCS Layout, BSk 4th stage, Bengaluru-560061</t>
  </si>
  <si>
    <t>Dr Atul Kumar Singh</t>
  </si>
  <si>
    <t xml:space="preserve">ST Judes Public School and Junior College </t>
  </si>
  <si>
    <t>Science ,English,Maths,Computer Science</t>
  </si>
  <si>
    <t xml:space="preserve">SGPTA Pu College </t>
  </si>
  <si>
    <t xml:space="preserve">PUC </t>
  </si>
  <si>
    <t xml:space="preserve">Science ,English ,Maths </t>
  </si>
  <si>
    <t xml:space="preserve">VTU </t>
  </si>
  <si>
    <t xml:space="preserve">SJB Institute of Science and Technology </t>
  </si>
  <si>
    <t>Construction Management,concrete technology,Research methodology,Surveying,Project management</t>
  </si>
  <si>
    <t xml:space="preserve">SRM University </t>
  </si>
  <si>
    <t xml:space="preserve">SRM Institute of Science and Technology </t>
  </si>
  <si>
    <t xml:space="preserve">Construction management,Automation in construction ,Modernistic Approaches in construction ,Contract Management ,Safety and Health </t>
  </si>
  <si>
    <t>• Best Research Award in 2024 and 2025
• Core Research Head at DSCE
• Young Researcher Award by IEI</t>
  </si>
  <si>
    <t xml:space="preserve"> AutoCAD, MS Office, MS Project, Primavera,BIM,Python ,Machine learning,Artificial Intelligence</t>
  </si>
  <si>
    <t>["https:\/\/www.sciencedirect.com\/science\/article\/pii\/S2214509526001324","https:\/\/link.springer.com\/article\/10.1007\/s11709-025-1250-z","https:\/\/www.nature.com\/articles\/s41598-025-89606-9","https:\/\/www.nature.com\/articles\/s41598-025-88923-3","https:\/\/www.sciencedirect.com\/science\/article\/pii\/S1568494624009542","https:\/\/www.mdpi.com\/2412-3811\/9\/9\/166","https:\/\/www.emerald.com\/sasbe\/article-abstract\/doi\/10.1108\/SASBE-10-2023-0299\/1259560\/Evaluating-sustainability-related-deliverables?redirectedFrom=fulltext","https:\/\/link.springer.com\/article\/10.1007\/s43621-024-00644-1","https:\/\/www.mdpi.com\/2075-5309\/15\/11\/1916","https:\/\/www.nature.com\/articles\/s41598-024-65568-2"]</t>
  </si>
  <si>
    <t>• Dr Sathvik S” Assessment of Emerging Pollutants in the treated Wastewater Used in Irrigation and Their Effects on Groundwater, Soils, and Plants, their removal using constructed wetland in Kolar, District, Karnataka, India”, Rs 12,70,000, Ministry of Environment, Forest and Climate Change of India.</t>
  </si>
  <si>
    <t xml:space="preserve">Skill Training for BIM and MS Project </t>
  </si>
  <si>
    <t>• 5 is my average course feedback in subjects like Construction Management, Construction Planning and Economics, Research Methodology , Concrete Technology, AutoCad Lab, AI in Civil Engineering, Construction Safety Management, Automation in Construction</t>
  </si>
  <si>
    <t>• Yes, In Countries like Iraq, Australia, UK, USA, China, South Africa, Uganda, and Thailand</t>
  </si>
  <si>
    <t>23-Feb-26 09:11 PM</t>
  </si>
  <si>
    <t xml:space="preserve">Dayananda Sagar College of Engineering </t>
  </si>
  <si>
    <t>Sudarshan Popat Pawar</t>
  </si>
  <si>
    <t>pawarsudarshan3@gmail.com</t>
  </si>
  <si>
    <t>03-Jul-1992</t>
  </si>
  <si>
    <t>Popat</t>
  </si>
  <si>
    <t>Sr. No 35/1, Flat No. 407, Yogeshwari Park, Near Khedekar Industrial Estate, Narhe, Pune</t>
  </si>
  <si>
    <t>Dr. Amruta Khedkar</t>
  </si>
  <si>
    <t>Technology and Management</t>
  </si>
  <si>
    <t>MVM</t>
  </si>
  <si>
    <t>Pune/ Maharashtra</t>
  </si>
  <si>
    <t>T. C. College, Baramati</t>
  </si>
  <si>
    <t>Pune / Maharashtra</t>
  </si>
  <si>
    <t>GDC&amp;A</t>
  </si>
  <si>
    <t>GDC&amp;A Board</t>
  </si>
  <si>
    <t>Cooperation and Accounting</t>
  </si>
  <si>
    <t>T. C. College, Baramati (Pune) / Maharashtra</t>
  </si>
  <si>
    <t>Cost and Works Accounting</t>
  </si>
  <si>
    <t>Cost and Works Accounting/ Commerce</t>
  </si>
  <si>
    <t>Advanced Accounting and Taxation</t>
  </si>
  <si>
    <t>Marketing (Commerce and Management)</t>
  </si>
  <si>
    <t>• LL.B. (Pursuing – Final Semester)
• NPTEL Certification (IIT Bombay) – Financial Accounting (July–September 2025).
• Refresher Course i</t>
  </si>
  <si>
    <t>• Board of Studies Member in Business Administration, Law, International Business
• Board of Studies Member in Commerce and Management
• Board of Studies Member in B.Voc Retail Management at Autonomous Institutions</t>
  </si>
  <si>
    <t>Statistical Software,Accounting Software: Tally ERP 9.0,E-Learning Tools</t>
  </si>
  <si>
    <t>["https:\/\/www.tojdel.net\/journals\/tojdel\/articles\/v11i02b\/v11i02b-01.pdf"]</t>
  </si>
  <si>
    <t>Fundamentals of Accounting,Legal Aspects of Business,Income Tax,Management Accounting,Business Management</t>
  </si>
  <si>
    <t>• My Current Institution is using 5 point scale to collect the feedback and No Negative feedback is given by any of the student.</t>
  </si>
  <si>
    <t>I am Working as an Academic Regor Team Member at Sri Balaji University, Pune</t>
  </si>
  <si>
    <t>23-Feb-26 09:19 PM</t>
  </si>
  <si>
    <t>Sharadchandraji Pawar College, Jejuri</t>
  </si>
  <si>
    <t>Jejuri, Pune</t>
  </si>
  <si>
    <t>Baramati, Pune</t>
  </si>
  <si>
    <t>23-Feb-26 09:20 PM</t>
  </si>
  <si>
    <t>23-Feb-26 09:22 PM</t>
  </si>
  <si>
    <t>Deepesh Gotherwal</t>
  </si>
  <si>
    <t>f21deepeshg@iimidr.ac.in</t>
  </si>
  <si>
    <t>24-Jul-1991</t>
  </si>
  <si>
    <t>Shyam Sunder Verma</t>
  </si>
  <si>
    <t>DPM Residence, IIM Indore, Rau-453556</t>
  </si>
  <si>
    <t>Maheshwari High Secondary School Jaipur</t>
  </si>
  <si>
    <t>Board of Secondary Education, Rajasthan</t>
  </si>
  <si>
    <t>Science, mathss, English, hindi</t>
  </si>
  <si>
    <t>Centeral Board of Secondary Education</t>
  </si>
  <si>
    <t>IIT-Madras</t>
  </si>
  <si>
    <t>Analytics</t>
  </si>
  <si>
    <t>Maharana Pratap University of Agriculture and Technology</t>
  </si>
  <si>
    <t>College of Technology and Engineering</t>
  </si>
  <si>
    <t>BITS-Pilani</t>
  </si>
  <si>
    <t>Data Science</t>
  </si>
  <si>
    <t>Operations Management and Quantitative Techniques</t>
  </si>
  <si>
    <t>IIM-Indore</t>
  </si>
  <si>
    <t>Python, Anylogic</t>
  </si>
  <si>
    <t>23-Feb-26 09:31 PM</t>
  </si>
  <si>
    <t>Presidency University</t>
  </si>
  <si>
    <t>Pradyut Anand</t>
  </si>
  <si>
    <t>pradyut.bitmesra@gmail.com</t>
  </si>
  <si>
    <t>31-Oct-1996</t>
  </si>
  <si>
    <t>Anand Kumar Singh</t>
  </si>
  <si>
    <t>House No 396 B ROad No 4C Asho Nagar Ranchi 834002 Jharkhand India</t>
  </si>
  <si>
    <t>BISHOP WESTCOTT BOYS SCHOOL NAMKUM</t>
  </si>
  <si>
    <t>RANCHI, JHARKHAND</t>
  </si>
  <si>
    <t>GENERAL CISCE SYLLABUS</t>
  </si>
  <si>
    <t>JAHWAHAR VIDYA MANDIR SHYAMALI</t>
  </si>
  <si>
    <t>PHYSICS,CHEMISTRY,BIOLOGY,MATHEMATICS,ENGLISH</t>
  </si>
  <si>
    <t>MANIPAL ACADEMY OF HIGHER EDUCATION</t>
  </si>
  <si>
    <t>MANIPAL, KARNATAKA</t>
  </si>
  <si>
    <t>BIRLA INSTITUTE OF TECHNOLOGY MESRA</t>
  </si>
  <si>
    <t>• In my academic life, I have tried to ensure that I am consistent and deep in whatever I undertake. I received the Gold Medal in my B.Tech as I got the highest overall GPA, completed my M. Tech and PhD in Birla Institute of Technology, Mesra, with good academic results, with CGPA of 9.13 and 9.40, respectively.
• During my Ph.D., I extensively worked on the development of sustainable aerated concrete blocks; the mixture of construction and demolition wastes, GGBS, fly ash, zeolite, and other recycled materials were used. Another important contribution that I made was working on and testing an Accelerated Curing Tank as a viable alternative to test autoclaving. This enhanced greatly compressive and flexural strength besides making the process more economical. I have also added steel wool fibers to increase resistance to crack and toughness. In addition to experimental, I used machine learning algorithms including Gaussian process regression, XGBoost, random forest and light gbm to estimate as well as optimise the concrete properties.
• I have written several research articles in the reputable SCIE and Scopus-indexed journals, such as Q1 journals, such as Construction and Building Materials and Circular Economy and Sustainability. My general area of work is sustainable materials, durability improvement, recycled aggregates, and pavements and interdisciplinary research bridging civil engineering and policy and legal frameworks.
• I have been employed as an Assistant Professor and Research Coordinator professionally with experience in mentoring students and advising research projects. Another industry exposure I got was at MECON Ltd. where I was involved in quality assurance and concrete testing of major industrial works at SAIL Rourkela. I have been assigned leadership roles like Placement Coordinator and academic coordination in addition to teaching and research, which has been involved in institutional growth.</t>
  </si>
  <si>
    <t>MS Office,Python,MATLAB,SPSS</t>
  </si>
  <si>
    <t>["https:\/\/doi.org\/10.1061\/JLADAH.LADR-1224","https:\/\/doi.org\/10.1007\/s11665-025-13006-3","https:\/\/doi.org\/10.1080\/13549839.2025.2596722","https:\/\/doi.org\/10.1007\/s11027-025-10279-w","https:\/\/iopscience.iop.org\/article\/10.1088\/2515-7620\/ae1c03\/meta","https:\/\/doi.org\/10.1016\/j.conbuildmat.2025.143187","https:\/\/doi.org\/10.1007\/s43615-025-00540-4","https:\/\/doi.org\/10.1061\/JLADAH.LADR-1284","https:\/\/doi.org\/10.1080\/14680629.2025.2520554","https:\/\/doi.org\/10.1007\/s10661-025-14117-z"]</t>
  </si>
  <si>
    <t>FEM in Structural Engineering,Reinforced Concrete Design,Earthquake Engineering,Structural Dynamics,Disaster Management</t>
  </si>
  <si>
    <t>• &gt;4</t>
  </si>
  <si>
    <t>• I have been involved in international research collaboration primarily through joint publications and interdisciplinary research partnerships. I have co-authored research work with international scholars, including collaboration with Prof. Denise-Penelope N. Kontoni (Greece) and Dr. Bayram Ateş (international collaborator), focusing on sustainable construction materials, machine learning-driven optimisation, and environmental performance assessment.</t>
  </si>
  <si>
    <t>23-Feb-26 10:16 PM</t>
  </si>
  <si>
    <t>Noida International University</t>
  </si>
  <si>
    <t>Madanapalle Institute of Technology &amp; Science</t>
  </si>
  <si>
    <t>Madanapalle</t>
  </si>
  <si>
    <t>Aseema Vishwas Dake</t>
  </si>
  <si>
    <t>aseemakulkarni@gmail.com</t>
  </si>
  <si>
    <t>11-Aug-1984</t>
  </si>
  <si>
    <t xml:space="preserve">Prashant Kulkarni </t>
  </si>
  <si>
    <t xml:space="preserve">Flat. No. D 1101 , Lorelle Apartments , Near Dutta Mandir , Thergaon Road , Pune - 411057
</t>
  </si>
  <si>
    <t>Dr.Medha S Joshi</t>
  </si>
  <si>
    <t xml:space="preserve">Former Professor , School of Construction , NICMAR University , Pune </t>
  </si>
  <si>
    <t xml:space="preserve">SSC , Maharshtra </t>
  </si>
  <si>
    <t xml:space="preserve">Maths , Science </t>
  </si>
  <si>
    <t xml:space="preserve">HSC , Maharshtra </t>
  </si>
  <si>
    <t xml:space="preserve">Maths </t>
  </si>
  <si>
    <t>Symbisosis College of Arts and Commerce , Pune , Maharshtra</t>
  </si>
  <si>
    <t xml:space="preserve">Costing </t>
  </si>
  <si>
    <t>Suryadutta's SIMIR , Pune , Maharashtra</t>
  </si>
  <si>
    <t xml:space="preserve">Cyber Law </t>
  </si>
  <si>
    <t>MCM</t>
  </si>
  <si>
    <t xml:space="preserve">Computer Management </t>
  </si>
  <si>
    <t xml:space="preserve">ICAI </t>
  </si>
  <si>
    <t xml:space="preserve">Finance , Taxation ,Accounting </t>
  </si>
  <si>
    <t xml:space="preserve">Bharati Vidyapeeth University </t>
  </si>
  <si>
    <t>• DISA - Diploma in Information System Audit , ICAI
• IIM Jammu Alumunus - Completed the Executive Program in Financial Analytics offered by IIM Jammu along withNSE Academy</t>
  </si>
  <si>
    <t>• Secured 14th rank all over India in PE-I CA exam.
• Secured 49th rank all over India in PE-II CA exam.
• In CA PE-II and Final CA exam appeared and cleared both groups in first attempt.
• Secured first rank in Mathematics and Statistics in F.Y.B.com by securing 100 out of 100 marks
• Secured 96.38percentile in ATMA management admissions exam.
• Secured 1st position in college for MCM (Master’s in computer management) - First semester
• Cleared the Pre Phd course work exam - First Class.</t>
  </si>
  <si>
    <t>["https:\/\/www.ijmbf-wealth.org\/pdfs\/WEALTHArchive.pdf","https:\/\/ibmrdfinal.srels.org\/index.php\/ibmrd\/article\/view\/120443","https:\/\/ibmrdfinal.srels.org\/index.php\/ibmrd\/article\/view\/52207","https:\/\/scholar.google.com\/citations?view_op=view_citation&amp;hl=en&amp;user=fZ48-m0AAAAJ&amp;citation_for_view=fZ48-m0AAAAJ:YsMSGLbcyi4C"]</t>
  </si>
  <si>
    <t>• More than 4 out 5 on a consistent basis.</t>
  </si>
  <si>
    <t xml:space="preserve">LF - Finance at Indira Institute </t>
  </si>
  <si>
    <t>• 2017 : Deloitte CSR Activity - Was invited as a Judge for a Deloitte CSR Activity. The Competition was to teach under privileged women on how to make a business plan and judge the same.
• 2022 and 2021 : Invited as a guest speaker in March 2021 and March 2022 at ‘Covalense Global’ , Hyderabad for sharing the views on the Union Budget
• 2023 and 2022 : Conducted a workshop on financial modelling for students pursing MBA course at DY Patil Institute of Management and Research. The workshop was held in an online
• mode and well received by the students and the management. Received an appreciation letter for the same.</t>
  </si>
  <si>
    <t>23-Feb-26 10:46 PM</t>
  </si>
  <si>
    <t xml:space="preserve">D G Kango </t>
  </si>
  <si>
    <t xml:space="preserve">Article Assistant </t>
  </si>
  <si>
    <t>S R Batliboi and Associates (Ernst and Young)</t>
  </si>
  <si>
    <t xml:space="preserve">Consultant </t>
  </si>
  <si>
    <t xml:space="preserve">Sunguard </t>
  </si>
  <si>
    <t xml:space="preserve">Executive Finance </t>
  </si>
  <si>
    <t xml:space="preserve">Goldman Sachs </t>
  </si>
  <si>
    <t xml:space="preserve">Analyst </t>
  </si>
  <si>
    <t xml:space="preserve">Symbiosis Institute of Business Management </t>
  </si>
  <si>
    <t>Bibhu Ranjan Pal</t>
  </si>
  <si>
    <t>bibhupal@rediffmail.com</t>
  </si>
  <si>
    <t>30-Jun-1978</t>
  </si>
  <si>
    <t>Hindi English Oriya</t>
  </si>
  <si>
    <t>Panhanan Pal</t>
  </si>
  <si>
    <t>C/O Debadatta Ray , Priyadashini Roda , Jajpu , Odisha 755019</t>
  </si>
  <si>
    <t>Rashtriya Viodyalay , Rajgangpur</t>
  </si>
  <si>
    <t>Board of Secondary Education, Odisha</t>
  </si>
  <si>
    <t>English, Math</t>
  </si>
  <si>
    <t>FM College , Baleswar</t>
  </si>
  <si>
    <t>Council of Higher Secondary Education/Odisha</t>
  </si>
  <si>
    <t>Utkal Universsity</t>
  </si>
  <si>
    <t>IGIT , Sarang , Odisha</t>
  </si>
  <si>
    <t>Bachelor in Enginering</t>
  </si>
  <si>
    <t>Ravenshaw College</t>
  </si>
  <si>
    <t>operation management</t>
  </si>
  <si>
    <t>Raveshaw College , cuttack</t>
  </si>
  <si>
    <t>• BE Electrical
• MBA in Operation Management
• PG Dploma in HRM</t>
  </si>
  <si>
    <t>• My Achievent includes leading team for quickest revival of RMHS &amp; Supply chain department function in 2022</t>
  </si>
  <si>
    <t xml:space="preserve">Internal Leadership and self management training program </t>
  </si>
  <si>
    <t>Headed Integrated Electrical Maintence section</t>
  </si>
  <si>
    <t>23-Feb-26 10:54 PM</t>
  </si>
  <si>
    <t>23Y 5M</t>
  </si>
  <si>
    <t>Tata Steel NINL</t>
  </si>
  <si>
    <t>Kalinganagar Odisha</t>
  </si>
  <si>
    <t>Apr 2002</t>
  </si>
  <si>
    <t>Uma Chandru</t>
  </si>
  <si>
    <t>umachand1112@gmail.com</t>
  </si>
  <si>
    <t>11-Dec-1997</t>
  </si>
  <si>
    <t>English,Tamil</t>
  </si>
  <si>
    <t>R Chandru</t>
  </si>
  <si>
    <t>Plot no 4, Balaji nagar 23rd cross east
Kattur
Tiruchirappalli
Tamil Nadu - 620019.</t>
  </si>
  <si>
    <t>SRV Matriculation Higher Secondary School, Samayapuram</t>
  </si>
  <si>
    <t>Matriculation - Tamilnadu</t>
  </si>
  <si>
    <t>Maths, Science, Social</t>
  </si>
  <si>
    <t>State Board - Tamilnadu</t>
  </si>
  <si>
    <t>Maths, Physics,Chemistry</t>
  </si>
  <si>
    <t>SASTRA Deemed To Be University, Tanjavur</t>
  </si>
  <si>
    <t>Coimbatore Institute of Technology</t>
  </si>
  <si>
    <t>Structural Engineering (Cold-formed steel-concrete composite shear wall)</t>
  </si>
  <si>
    <t>• Participated in a GIAN course titled “Innovations in Stability Design of Metal Building Frames” organized by the Department of Civil Engineering, IIT Madras from March 10, 2025 to March 21, 2025.
• Attended the Continuing Profess</t>
  </si>
  <si>
    <t>Abaqus, StaadPro, ETABS, AutoCAD,MS Office</t>
  </si>
  <si>
    <t>["https:\/\/doi.org\/10.1016\/j.istruc.2025.110080","https:\/\/doi.org\/10.1007\/s40999-025-01129-6","https:\/\/doi.org\/10.1007\/s41062-024-01736-7","https:\/\/doi.org\/10.1007\/s41062-022-00973-y","https:\/\/doi.org\/10.1016\/j.jcsr.2023.108197","https:\/\/doi.org\/10.1016\/j.jobe.2023.106768","https:\/\/doi.org\/10.1016\/j.conbuildmat.2019.01.072"]</t>
  </si>
  <si>
    <t>Basic Reinforced Concrete Design, Basic Steel Structural Elements</t>
  </si>
  <si>
    <t>23-Feb-26 11:50 PM</t>
  </si>
  <si>
    <t>Mohammad Alijah Hasan</t>
  </si>
  <si>
    <t>a08rocky@gmail.com</t>
  </si>
  <si>
    <t>15-Oct-1991</t>
  </si>
  <si>
    <t>QamrulHasan</t>
  </si>
  <si>
    <t xml:space="preserve">963/1,wasiyabad (tulsipur),Allahabad, Uttar Pradesh
</t>
  </si>
  <si>
    <t>St. Joseph's College</t>
  </si>
  <si>
    <t>ICSE, Allahabad, Uttar Pradesh</t>
  </si>
  <si>
    <t>English, Science</t>
  </si>
  <si>
    <t>ISC, Allahabad, Uttar Pradesh</t>
  </si>
  <si>
    <t>University of Petroleum and Energy Studies, Dehradun</t>
  </si>
  <si>
    <t>UPES, Dehradun, Uttrakhand</t>
  </si>
  <si>
    <t>Oil and Gas Marketing</t>
  </si>
  <si>
    <t xml:space="preserve">BBA </t>
  </si>
  <si>
    <t>(Oil and Gas Marketing)</t>
  </si>
  <si>
    <t>Logistics and Supply Chain Management</t>
  </si>
  <si>
    <t>Circular Economy and E-waste</t>
  </si>
  <si>
    <t>IIIT Allahabad</t>
  </si>
  <si>
    <t>• Qualified UGC NET Management in 2018</t>
  </si>
  <si>
    <t>["https:\/\/onlinelibrary.wiley.com\/doi\/abs\/10.1002\/sd.70343","https:\/\/onlinelibrary.wiley.com\/doi\/abs\/10.1002\/sd.70744"," 10.5267\/j.jfs.2026.1.004","https:\/\/doie.org\/10.10399\/APER.2025288871"]</t>
  </si>
  <si>
    <t>Project Managment, Supply Chain Management</t>
  </si>
  <si>
    <t>• All the Students gave a positive feedback and were fully satisfied with the teaching pedagogy.</t>
  </si>
  <si>
    <t>24-Feb-26 01:41 AM</t>
  </si>
  <si>
    <t>Jet Knitwears Ltd.</t>
  </si>
  <si>
    <t>Trainee Team Leader</t>
  </si>
  <si>
    <t>Allahabad</t>
  </si>
  <si>
    <t>Lovely Professional University (LPU), Punjab</t>
  </si>
  <si>
    <t>Dibyank Darshi</t>
  </si>
  <si>
    <t>dibyankdarshi10@gmail.com</t>
  </si>
  <si>
    <t>10-Mar-1999</t>
  </si>
  <si>
    <t>Satyendra Kumar</t>
  </si>
  <si>
    <t>G-123 PC Colony Kankarbagh Patna, Bihar, 800020</t>
  </si>
  <si>
    <t>English,Hindi,Maths,Science,Social Science</t>
  </si>
  <si>
    <t>DR GL Dutta DAV Public School</t>
  </si>
  <si>
    <t>English,Physics,Chemistry,Maths,Physical Education,IP</t>
  </si>
  <si>
    <t>Birla Institute of Technology, Mesra, Ranchi, Jharkhand</t>
  </si>
  <si>
    <t>Indian Institute of Technology, Roorkee, Uttarakhand</t>
  </si>
  <si>
    <t>BR. C. SELVAM AND MRS. X. ESPIRITH SELVAM AWARD
• Issued by IIT Roorkee · Jul 2023
• Associate Membership
• Institute of Town Planners India
• Architect
• Council of Architecture - India</t>
  </si>
  <si>
    <t>AutoCAD,Sketchup,LumiON,QGIS,MS Office,Adobe Photoshop,iMovie</t>
  </si>
  <si>
    <t>BR. C. SELVAM AND MRS. X. ESPIRITH SELVAM AWARD
• Issued by IIT Roorkee · Jul 2023</t>
  </si>
  <si>
    <t>24-Feb-26 04:58 AM</t>
  </si>
  <si>
    <t>SBI Foundation</t>
  </si>
  <si>
    <t>YFI Fellow</t>
  </si>
  <si>
    <t>Kishangarh, Rajasthan</t>
  </si>
  <si>
    <t>Social Work and Research Centre</t>
  </si>
  <si>
    <t>Tilonia, Kishangarh, Rajasthan</t>
  </si>
  <si>
    <t>Sejal Suresh Desarda</t>
  </si>
  <si>
    <t>ar.sejaldesarda@gmail.com</t>
  </si>
  <si>
    <t>02-Feb-1992</t>
  </si>
  <si>
    <t>Akshay</t>
  </si>
  <si>
    <t>Baner, Pune, Maharashtra</t>
  </si>
  <si>
    <t xml:space="preserve">St. Mira's </t>
  </si>
  <si>
    <t>SSC, Pune</t>
  </si>
  <si>
    <t>Maths, Physics, chemistry,English,hindi,marathi,social science</t>
  </si>
  <si>
    <t>NMV Junior College</t>
  </si>
  <si>
    <t>HSC, Pune</t>
  </si>
  <si>
    <t>B.K.P.S., Pune</t>
  </si>
  <si>
    <t xml:space="preserve"> Building Construction and Material,Town planning ,Architectural Design,Architectural Drawing and Graphics,Workshop, Theory of Structures</t>
  </si>
  <si>
    <t>CEPT</t>
  </si>
  <si>
    <t>M. Arch. (Urban Design)</t>
  </si>
  <si>
    <t>AutoCAD, Sketchup,Revit, Photoshop,InDesign</t>
  </si>
  <si>
    <t>["https:\/\/www.researchgate.net\/publication\/395015321_Symbiosis_School_of_Architecture_Urban_Development_and_Planning_Pune","https:\/\/copyright.gov.in\/Fresh_Applications.aspx?utm","https:\/\/iprsearch.ipindia.gov.in\/PublicSearch\/PublicationSearch\/ApplicationStatus?"]</t>
  </si>
  <si>
    <t>Architectural Design, Building Construction and Materials,Urban Studies,Masters- Planning Theory,Masters - Elective II (Urban Design),Fundamentals of Architecture,Architectural Diagramming Sketching Visualization,Thesis Guidance</t>
  </si>
  <si>
    <t>• Over the last six semesters, my average course feedback score has been 4.0 out of 5, reflecting consistently positive student evaluations across undergraduate and postgraduate courses in design studios, construction, urban studies, and planning subjects.</t>
  </si>
  <si>
    <t>Exhibition Co-coordinator, Alumni Coordinator, NAAC team member</t>
  </si>
  <si>
    <t>FDP on Research Methodology, 2022. Interpretations of SDGs in Architecture, 2023. AI and Architecture: Adapting and Implementation, 2024.</t>
  </si>
  <si>
    <t>—</t>
  </si>
  <si>
    <t>24-Feb-26 10:26 AM</t>
  </si>
  <si>
    <t>Ar. Dhananjay Salkar</t>
  </si>
  <si>
    <t>Ar. Kamal Mangaldas</t>
  </si>
  <si>
    <t>Ar. Vilas Tarwadi</t>
  </si>
  <si>
    <t>Green Hat Studio</t>
  </si>
  <si>
    <t>CDSA</t>
  </si>
  <si>
    <t>Santosh  Kumar Yadav</t>
  </si>
  <si>
    <t>drsantosh217976yadav@gmail.com</t>
  </si>
  <si>
    <t>10-Dec-1988</t>
  </si>
  <si>
    <t>Radhe Shyam Yadav</t>
  </si>
  <si>
    <t>C/O Mahesh Ranawade, Near ZP School, Nande Pune-412115</t>
  </si>
  <si>
    <t xml:space="preserve">Pt.J N Meorial School Khajurahat </t>
  </si>
  <si>
    <t xml:space="preserve">U.P. Board Allahabad </t>
  </si>
  <si>
    <t>BCB</t>
  </si>
  <si>
    <t xml:space="preserve">Dr.RMLA University Ayodhya </t>
  </si>
  <si>
    <t xml:space="preserve">Campus </t>
  </si>
  <si>
    <t xml:space="preserve">BBA (Marketing) </t>
  </si>
  <si>
    <t xml:space="preserve">AKTU Lucknow </t>
  </si>
  <si>
    <t>Deewan Institute of Management Studies Meerut U.P.</t>
  </si>
  <si>
    <t xml:space="preserve">Indira Gandhi TMS University Arunachal Pradesh </t>
  </si>
  <si>
    <t xml:space="preserve">Marketing ,M.Phil </t>
  </si>
  <si>
    <t>• Worked as Coordinator NAAC criteria IV &amp; VI.
• Worked as OSD to Vice Chancellor
• Participated as Faculty in student -teacher exchange program at IIM Kashipur from 12th October 2015 to 25th October 2015.</t>
  </si>
  <si>
    <t>10.1007/978-3-032-00444-4_15</t>
  </si>
  <si>
    <t>["https:\/\/link.springer.com\/chapter\/10.1007\/978-3-032-00444-4_15"]</t>
  </si>
  <si>
    <t xml:space="preserve">Principles and Practices of Management ,Digital Marketing ,Marketing Management </t>
  </si>
  <si>
    <t>• Very Good , 95 % results were scored till date</t>
  </si>
  <si>
    <t xml:space="preserve">HOD of the Department </t>
  </si>
  <si>
    <t>24-Feb-26 10:30 AM</t>
  </si>
  <si>
    <t>Swati Upveja</t>
  </si>
  <si>
    <t>upveja.swati@gmail.com</t>
  </si>
  <si>
    <t>20-Aug-1990</t>
  </si>
  <si>
    <t>Rahul Arora</t>
  </si>
  <si>
    <t>Wakad, Pune</t>
  </si>
  <si>
    <t>Bal Bharti Public School, Sadulshahar</t>
  </si>
  <si>
    <t>Sri GangaNagar, Rajasthan</t>
  </si>
  <si>
    <t>Science, English,Hindi,Maths,Social Science,Punjabi</t>
  </si>
  <si>
    <t>Bal Bharti Public School</t>
  </si>
  <si>
    <t>Economics,Maths,English Literature</t>
  </si>
  <si>
    <t>MGSU, Bikaner</t>
  </si>
  <si>
    <t>Sri Guru Nanak College, Sri GangaNagar, Rajasthan</t>
  </si>
  <si>
    <t>Economics,English Literature,Public Admininstration</t>
  </si>
  <si>
    <t>Banasthali University, Rajsthan</t>
  </si>
  <si>
    <t>• Certification in Statistical Techniques from Banasthali University.
• Certification in Foundation Course in Managerial Economics on NPTEL.
• Certification in Accreditation and Outcome based Learning on NPTEL.</t>
  </si>
  <si>
    <t>• Course Owner on Swayam approved by IIM Banglore in December 2025.
• Silver Medal (2 nd position) in M.A. Economics at Banasthali University (2010-11).
• First position in B.A. at Sri Gurunanak Girls College, Sriganganagar (2007-08).
• Gargi Award in Secondary School Examination (2002-03).</t>
  </si>
  <si>
    <t xml:space="preserve">Advanced MS Excel   SPSS  (econometric &amp; statistical analysis)   EViews (macroeconomic modelling)  </t>
  </si>
  <si>
    <t>Managerial Economics,Business Statistics,Business Research Methods</t>
  </si>
  <si>
    <t>• its 4.7 out of 5 in past 2 semesters. Before that i was on Maternity  break of 2 years.</t>
  </si>
  <si>
    <t>• Gargi Award from rajsthan govt.</t>
  </si>
  <si>
    <t>24-Feb-26 10:34 AM</t>
  </si>
  <si>
    <t>Senior Assistant Professor</t>
  </si>
  <si>
    <t>Harsh Khare</t>
  </si>
  <si>
    <t>harshkh2022@gmail.com</t>
  </si>
  <si>
    <t>24-Apr-1994</t>
  </si>
  <si>
    <t>SANJAY KHARE</t>
  </si>
  <si>
    <t xml:space="preserve">VRINDAVAN NAGAR, AYODHYA BYPASS, BHOPAL 462041, MADHYA PRADESH </t>
  </si>
  <si>
    <t>H.D.MEMORIAL HR. SEC. SCHOOL</t>
  </si>
  <si>
    <t>M.P. BOARD</t>
  </si>
  <si>
    <t>RAJIV GANDHI PROUDYOGIKI VISHWAVIDYALAYA BHOPAL</t>
  </si>
  <si>
    <t>ACROPOLIS INSTITUTE OF TECHNOLOGY AND RESEARCH BHOPAL</t>
  </si>
  <si>
    <t xml:space="preserve">THE NORTHCAP UNIVERSITY </t>
  </si>
  <si>
    <t>THE NORTHCAP UNIVERSITY GURGAON HARYANA</t>
  </si>
  <si>
    <t>UNIVERSITY INSTITUTE OF TECHNOLOGY RGPV BHOPAL</t>
  </si>
  <si>
    <t>MS OFFICE,QGIS</t>
  </si>
  <si>
    <t>24-Feb-26 11:01 AM</t>
  </si>
  <si>
    <t>BANSAL INSTITUTE OF SCIENCE AND TECHNOLOGY</t>
  </si>
  <si>
    <t>BHOPAL</t>
  </si>
  <si>
    <t>LAKSHMI NARAIN COLLEGE OF TECHNOLOGY</t>
  </si>
  <si>
    <t>24-Feb-26 12:09 PM</t>
  </si>
  <si>
    <t>Abhijeet Ramkrishna Dhere</t>
  </si>
  <si>
    <t>dhere.abhijeet@gmail.com</t>
  </si>
  <si>
    <t>14-Aug-1988</t>
  </si>
  <si>
    <t>Ramkrishna Dhere</t>
  </si>
  <si>
    <t>Flat no. 6 D1, Jitendra Heritage
Sutarwadi, Pashan, Pune 411021</t>
  </si>
  <si>
    <t>Pardeshwar Vidya Mandir</t>
  </si>
  <si>
    <t>Shri Shivaji College Parbhani</t>
  </si>
  <si>
    <t>ILS Law College, Pune</t>
  </si>
  <si>
    <t>Law</t>
  </si>
  <si>
    <t>BSL LLB</t>
  </si>
  <si>
    <t>Department of Law</t>
  </si>
  <si>
    <t>Constitutional Law</t>
  </si>
  <si>
    <t>LLM</t>
  </si>
  <si>
    <t>Department of Law, Savitribai Phule Pune University</t>
  </si>
  <si>
    <t>• I am a dedicated advocate for road safety and a former member of the WHO Legal Development Program on Road Safety Legislation in India (WHO LDP India). I am also an alumnus of the Global Road Safety Leadership Course, jointly offered by the Global Road Safety Partnership (GRSP) and Johns Hopkins International Injury Research Unit (USA. I have contributed to road safety at national and international levels and completed several training certificates. Recently, I was invited to speak on road safety and AI at the Roads and Traffic Expo 2023 in Thailand.</t>
  </si>
  <si>
    <t>["https:\/\/www.scopus.com\/pages\/publications\/105008360013?origin=resultslist","https:\/\/www.scopus.com\/pages\/publications\/105003854356?origin=resultslist","https:\/\/www.scopus.com\/pages\/publications\/85198920287?origin=resultslist","https:\/\/www.scopus.com\/pages\/publications\/85199432802?origin=resultslist","https:\/\/www.abacademies.org\/articles\/service-deficiency-in-real-estate-legal-framework-and-judicial-trends-17927.html","https:\/\/www.abacademies.org\/articles\/constitutional-framework-protecting-socioeconomic-rights-of-migrants-in-india-a-comparative-analysis-17758.html"]</t>
  </si>
  <si>
    <t>Constitutional Law, Jurisprudence</t>
  </si>
  <si>
    <t>• I have received more than 80 per cent in my previous semesters for teaching.</t>
  </si>
  <si>
    <t>Program Director, School of Law</t>
  </si>
  <si>
    <t>Certified Mediator</t>
  </si>
  <si>
    <t>• Best Paper Award at the International Conference on Human Rights, Issues and Challenges organised by GLS, Ahmedabad
• Award of Appreciation by the University of Pune for the work in National Service Scheme</t>
  </si>
  <si>
    <t>• As the Program Director of the School of Law, I have initiated various MOUs with international institutions and universities. I have initiated and nearly completed 2 MoUs with the University of York, UK, and the University of Exeter. I have also visited many international organisations for this purpose.</t>
  </si>
  <si>
    <t>24-Feb-26 12:31 PM</t>
  </si>
  <si>
    <t>12Y 5M</t>
  </si>
  <si>
    <t>Dr. Vishwanath Karad MIT World Peace University, Pune</t>
  </si>
  <si>
    <t>Modern Law College, Pune</t>
  </si>
  <si>
    <t>Amit Gupta</t>
  </si>
  <si>
    <t>amitmsdsm@gmail.com</t>
  </si>
  <si>
    <t>04-Dec-1985</t>
  </si>
  <si>
    <t>Om Prakash Gupta</t>
  </si>
  <si>
    <t>Flat 201, Tower A1,Joyville,
Salap</t>
  </si>
  <si>
    <t>St. Thomas Church School</t>
  </si>
  <si>
    <t>English,hindi,mathematics,science</t>
  </si>
  <si>
    <t>Central Model School</t>
  </si>
  <si>
    <t>DIATM, Durgapur, West Bengal</t>
  </si>
  <si>
    <t>Electronics and Communication</t>
  </si>
  <si>
    <t>IIT Indore and IIM Indore</t>
  </si>
  <si>
    <t>IIT Indore and IIM Indore , Madhya Pradesh</t>
  </si>
  <si>
    <t>Data Science and Management</t>
  </si>
  <si>
    <t>MS</t>
  </si>
  <si>
    <t>• UGC NET - Management Subject - 99.85 percentile</t>
  </si>
  <si>
    <t>MS Office,Power BI,Tableau</t>
  </si>
  <si>
    <t>Business Developement</t>
  </si>
  <si>
    <t>24-Feb-26 12:40 PM</t>
  </si>
  <si>
    <t>24-Feb-26 12:41 PM</t>
  </si>
  <si>
    <t>24-Feb-26 12:42 PM</t>
  </si>
  <si>
    <t>Virajan Verma</t>
  </si>
  <si>
    <t>virajan75409@gmail.com</t>
  </si>
  <si>
    <t>Hardev Singh Verma</t>
  </si>
  <si>
    <t>Civil Engineering Department
Punjab Engineering College, Chandigarh. Pin Code-160012</t>
  </si>
  <si>
    <t>DAV Centenary Public School Rajgarh, H.P.</t>
  </si>
  <si>
    <t>CBSE, Delhi</t>
  </si>
  <si>
    <t>Maths,Science</t>
  </si>
  <si>
    <t>Dev Samaj Senior Secondary School, Chandigarh</t>
  </si>
  <si>
    <t>Himachal Pradesh University</t>
  </si>
  <si>
    <t>IEET, Baddi, HP.</t>
  </si>
  <si>
    <t>Structural Analysis,Construction Planning and Management,Design of steel structures</t>
  </si>
  <si>
    <t>Punjab Technical University</t>
  </si>
  <si>
    <t>GNDEC, Ludhiana, Punjab</t>
  </si>
  <si>
    <t>Soil Dynamics,Research Methodology,Applied Soil Mechanics</t>
  </si>
  <si>
    <t>Structural Dynamics</t>
  </si>
  <si>
    <t>National Institute of Technology Hamirpur</t>
  </si>
  <si>
    <t>• ·       AIEEE examination qualified (2009).
• ·       Bachelor of Technology with honours degree.
• ·       GATE qualified (2014).
• ·       Gold Medallist in Masters of Technology.
• ·       MHRD scholarship during Ph.D.
• ·       Served as a Peer Reviewer for International Journal of Engineering and Technology Innovation.
• ·       Served as a Peer Reviewer for Applied and Environmental Soil Science journal.
• ·       Served as a Peer Reviewer for Innovative Infrastructure Solutions.
• ·       Served as a Peer Reviewer for Hindawi.
• ·       Served as a Peer Reviewer for Scientific Reports, Springer Nature.
• ·       Certificate from Elsevier on writing a persuasive Cover letter for Manuscript.
• ·       Selected in Final Interview for the Post of Scientist in Central Road Research Institute (A premier national laboratory established in 1952, a constituent of Council of Scientific and Industrial Research (CSIR)).</t>
  </si>
  <si>
    <t>MATLAB,Etabs,MS Office</t>
  </si>
  <si>
    <t>["https:\/\/www.researchgate.net\/publication\/400386183_Modal_analysis_of_jointed_concrete_pavement_systems_on_two-parameter_elastic_foundations_by_utilizing_finite_element_approach","https:\/\/www.researchgate.net\/publication\/399755551_A_comprehensive_study_on_factors_affecting_free_vibration_of_thin-walled_curved_box-girder_bridges_using_regression_modelling","https:\/\/www.researchgate.net\/publication\/388641844_A_study_on_factors_influencing_dynamic_response_of_thin-walled_box-girder_railway_bridge_subjected_to_high-speed_train_load_through_regression_modeling","https:\/\/www.researchgate.net\/publication\/376617443_FORECASTING_FATIGUE_LIFE_OF_HORIZONTALLY_CURVED_THIN-WALLED_BOX-GIRDER_RAILWAY_BRIDGE_EXPOSED_TO_CYCLIC_HIGH-SPEED_TRAIN_LOADS","https:\/\/www.researchgate.net\/publication\/371253734_Dynamic_interaction_analysis_of_a_high-speed_train_vehicle_and_a_thin-walled_curved_box-girder_bridge_with_a_sub-track_system_by_finite_element_method","https:\/\/www.researchgate.net\/publication\/356457754_Modal_Analysis_of_a_Thin-Walled_Box-Girder_Bridge_and_Railway_Track_Using_Finite_Element_Framework","https:\/\/www.researchgate.net\/publication\/356122331_Static_response_of_curved_steel_thin-walled_box-girder_bridge_subjected_to_Indian_railway_loading","https:\/\/www.researchgate.net\/publication\/354231190_Free_vibration_behaviour_of_thin-walled_concrete_box-girder_bridge_using_Perspex_sheet_experimental_model","https:\/\/www.researchgate.net\/publication\/341474547_One-dimensional_finite_element_analysis_of_thin-walled_box-girder_bridge","https:\/\/www.researchgate.net\/publication\/328640001_Stabilization_of_Clayey_Soils_Using_Fly_Ash_and_RBI_Grade_81_IC_SWMD_2018"]</t>
  </si>
  <si>
    <t>Structural Dynamics,Advanced Steel Structures,Advanced Structural Analysis</t>
  </si>
  <si>
    <t>• 2 out of 5.</t>
  </si>
  <si>
    <t>Coordinator, MTech NBA Accreditation</t>
  </si>
  <si>
    <t xml:space="preserve">•	Participated in Five Day Faculty Development Program on "Advance Technologies in Civil Engineering" in the year 2020. </t>
  </si>
  <si>
    <t>•	Participated in a two day National Conference on "Geotechnical Engineering Practices and Sustainable Infrastructure development" in the year 2014 at GNDEC, Ludhiana. •	Participated in Indian Geotechnical Society two-day training program on "Geotechnical</t>
  </si>
  <si>
    <t>•	Participated in Technical Talk on "Intelligent Building" in the year 2020.</t>
  </si>
  <si>
    <t>24-Feb-26 12:47 PM</t>
  </si>
  <si>
    <t>Punjab Engineering College, Chandigarh</t>
  </si>
  <si>
    <t>Assistant Professor (Contractual)</t>
  </si>
  <si>
    <t>Chandigarh</t>
  </si>
  <si>
    <t>Jain University Bengaluru</t>
  </si>
  <si>
    <t>IIT Mandi</t>
  </si>
  <si>
    <t>Mandi</t>
  </si>
  <si>
    <t>Himalayan Institute of Engineering and Technology, Kala-amb, H.P.</t>
  </si>
  <si>
    <t>Kala-amb</t>
  </si>
  <si>
    <t>Qasimali Ibrahim Barodawala</t>
  </si>
  <si>
    <t>qasimali.barodawala@gmail.com</t>
  </si>
  <si>
    <t>07-Aug-1991</t>
  </si>
  <si>
    <t>English, Hindi, Gujarati, Urdu,Arabic</t>
  </si>
  <si>
    <t>Ibrahim</t>
  </si>
  <si>
    <t>Badri Mohalla, Wadi - Vadodara- Gujarat</t>
  </si>
  <si>
    <t>Zenith High School</t>
  </si>
  <si>
    <t>Gujarat Secondary Board</t>
  </si>
  <si>
    <t>Maths, Science,SocialScience, English</t>
  </si>
  <si>
    <t>Gujarat Secondary and Higher Secondary Board</t>
  </si>
  <si>
    <t>Physics,Maths</t>
  </si>
  <si>
    <t>Gujarat Technological University</t>
  </si>
  <si>
    <t>SVIT- Vasad</t>
  </si>
  <si>
    <t>Structure Engineering</t>
  </si>
  <si>
    <t>Marwadi Education Foundation - Rajkot-Gujarat</t>
  </si>
  <si>
    <t>Structure and Concrete Technology</t>
  </si>
  <si>
    <t>Amity University, Mumbai</t>
  </si>
  <si>
    <t>• Publication of papers in National and Internation Journals - List attached in resume</t>
  </si>
  <si>
    <t>AUtoCad, MS OFFICE</t>
  </si>
  <si>
    <t>["http:\/\/www.scopus.com\/inward\/record.url?eid=2-s2.0-105015969676&amp;partnerID=MN8TOARS","https:\/\/doi.org\/10.30772\/qjes.2025.159057.1540","https:\/\/openbookspublisher.com\/index.php\/openbooks\/catalog\/book\/7","http:\/\/dx.doi.org\/10.1063\/5.0149149","https:\/\/ukiericoncretecongress.com\/Home\/files\/Proceeding%20s\/pdf\/UCC-2019-202.pdf","http:\/\/www.scopus.com\/inward\/record.url?eid=2-s2.0-85027870616&amp;partnerID=MN8TOARS","https:\/\/researchportal.bath.ac.%20uk\/en\/publications\/proceeding%20s-of-the-internationalconference-on-advances-inconcre"]</t>
  </si>
  <si>
    <t>Applied Mechanics, Engineering Mechanics, Fundamentals of Structure Design, Theory of Structures, Concrete Technology, Matrix Method of Structure Analysis, RCC in structure, Steel Structure</t>
  </si>
  <si>
    <t>• The average course feedback stands around 4.7/5.</t>
  </si>
  <si>
    <t>• Best Staff for the year 2016</t>
  </si>
  <si>
    <t>24-Feb-26 01:02 PM</t>
  </si>
  <si>
    <t>The Maharaja Sayajirao University of Baroda</t>
  </si>
  <si>
    <t>ITM SLS BARODA UNIVERSITY</t>
  </si>
  <si>
    <t>Assistant Professor and Head</t>
  </si>
  <si>
    <t>Marwadi Education Foundation</t>
  </si>
  <si>
    <t>ITM Universe</t>
  </si>
  <si>
    <t>Kanchan Amol Shinde</t>
  </si>
  <si>
    <t>kanchan.183@gmail.com</t>
  </si>
  <si>
    <t>01-Mar-1983</t>
  </si>
  <si>
    <t>Amol Shinde</t>
  </si>
  <si>
    <t>B-401, MYSTIQUE WONDERS, BEHIND SAVATA MALI MANDIR, BHUMKARNAGAR, NARHE</t>
  </si>
  <si>
    <t>Abhijieet Garg</t>
  </si>
  <si>
    <t>Kanya Shala</t>
  </si>
  <si>
    <t>Maths, Science ,Social Science Sanskrit</t>
  </si>
  <si>
    <t>Y. C. College, Satara</t>
  </si>
  <si>
    <t>SNDT</t>
  </si>
  <si>
    <t>Maharshree Karve Stree Shikshan Sansthas College of Computer Application for Women, Satara, Maharashtra</t>
  </si>
  <si>
    <t>Abhinav College, Pune</t>
  </si>
  <si>
    <t>VIT, Pune</t>
  </si>
  <si>
    <t>Computer Application,Master in Computer Application</t>
  </si>
  <si>
    <t>SIOM, Pune</t>
  </si>
  <si>
    <t>• Certified SWAYAM courses in HRM - total count 3
• Diploma in P.C. MAintainance</t>
  </si>
  <si>
    <t>• v  Fourth in BCA degree Merit list from S.N.D.T. University. (2003)</t>
  </si>
  <si>
    <t>MS - Office,Programming in C, HTML,Google Apps</t>
  </si>
  <si>
    <t>BBA, BBA IB,BCA</t>
  </si>
  <si>
    <t>Examination</t>
  </si>
  <si>
    <t>24-Feb-26 01:32 PM</t>
  </si>
  <si>
    <t>Sinhgad Technical Education Society, Smt. Kashibai Navale College of Commerce</t>
  </si>
  <si>
    <t>Infinity Express India Pvt. Ltd</t>
  </si>
  <si>
    <t>Jr Team Associate</t>
  </si>
  <si>
    <t>Hinjawadi</t>
  </si>
  <si>
    <t>NBNCOCS</t>
  </si>
  <si>
    <t>Visiting lecturer</t>
  </si>
  <si>
    <t>Dipti Shukla</t>
  </si>
  <si>
    <t>diptibajpai.iicmrmba@gmail.com</t>
  </si>
  <si>
    <t>28-Dec-1980</t>
  </si>
  <si>
    <t>Anil R Bajpai</t>
  </si>
  <si>
    <t>Late Arun Kumar Randhir Marg, Sector No. 24,</t>
  </si>
  <si>
    <t xml:space="preserve">Jewish Girls School </t>
  </si>
  <si>
    <t>West Bengal Board of Secondary Education, Kolkata</t>
  </si>
  <si>
    <t>English, Bengali, Mathematics, Physical Science (Physics &amp; Chemistry), Life Sciences (Biology), History</t>
  </si>
  <si>
    <t xml:space="preserve">Ballygunge Shiksha Sadan </t>
  </si>
  <si>
    <t>West Bengal Board of Higher Secondary Education, Kolkata</t>
  </si>
  <si>
    <t>English, Bengali, Accounts, Business Economics and Business Maths</t>
  </si>
  <si>
    <t xml:space="preserve">Shri Shikshayatan College, Kolkata </t>
  </si>
  <si>
    <t>Accountancy, Human Resource Management, Business Economics, Principles of financial management, taxation, principles of marketing management</t>
  </si>
  <si>
    <t xml:space="preserve">SP Pune University </t>
  </si>
  <si>
    <t>IICMR, Pune</t>
  </si>
  <si>
    <t>Human Resource Management and Marketing Management</t>
  </si>
  <si>
    <t xml:space="preserve">MBA- HR &amp; Marketing </t>
  </si>
  <si>
    <t xml:space="preserve">PGD in Enterprise Software and Management Systems </t>
  </si>
  <si>
    <t>IISWBM, Kolkata</t>
  </si>
  <si>
    <t>Human Resource Management, Algorithms and Flow Charting,Finance Management, System Analysis, Introduction to data processing, data modelling, DBMS, Manufacturing Manageemnt, Project Management, Operations Research</t>
  </si>
  <si>
    <t>Organization Management</t>
  </si>
  <si>
    <t>IICMR</t>
  </si>
  <si>
    <t>• Copyright Granted –Leadership Model. A mathematical model was developed to calculate leadership effectiveness.
• Project on Employer Branding for Reiter India Ltd. Conducted a research project on employer branding perception for Reiter India Ltd. The research included employee perceptions of the organizations and suggested ways to improve employer branding. The organization highly appreciated the research.
• Educational Innovation – Designed and coordinated a Student Development Program to enhance research aptitude, creativity, analytical &amp; problem-solving skills, presentation skills , teamwork, communication, public speaking, and develop confidence.
• Member of the IQAC, faced 2 cycles of NAAC and worked in 2 criterias, Criterion 1&amp; 3
• Creative Teaching – Conducted engaging sessions in Economics and HRM through caselets, situation analysis, and role-plays to bridge theory with practice.
• Comic-Based Learning – Created comic book series “Tea Time Chronicles” on startups (Parle-G, Balaji, etc.) with students, integrating storytelling and entrepreneurship education.
• Editorial Work – Author of the Institute’s Quarterly Magazine, Gyandoot, and Annual Report
• Designed and organized a 5-day FDP on Leveraging Indian Knowledge System Practices for Management Excellence
• Designed and delivered FDP on Optimizing HR processes using AI. It was a plenary session followed by a panel discussion with HRs from renowned organizations and PMI Pune Deccan India Chapter
• ·         National Workshops Organized
• Application of Data Analytics in Business Functions (Coordinator)
• Getting Ready for Industry 4.0 (Organizing Secretary)
• Awards
• Kamal Sharma Excellence Enabler Award 2025 by Lexicon Group of Institutes
• Keshav Pushp Award 2023 – Outstanding Educator
• Best Teacher Award 2022 – Bestow Edutrex</t>
  </si>
  <si>
    <t>["https:\/\/scholar.google.com\/citations?view_op=view_citation&amp;hl=en&amp;user=lUYEVbkAAAAJ&amp;citation_for_view=lUYEVbkAAAAJ:9yKSN-GCB0IC","https:\/\/scholar.google.com\/citations?view_op=view_citation&amp;hl=en&amp;user=lUYEVbkAAAAJ&amp;citation_for_view=lUYEVbkAAAAJ:u-x6o8ySG0sC","https:\/\/scholar.google.com\/citations?view_op=view_citation&amp;hl=en&amp;user=lUYEVbkAAAAJ&amp;citation_for_view=lUYEVbkAAAAJ:d1gkVwhDpl0C","https:\/\/scholar.google.com\/citations?view_op=view_citation&amp;hl=en&amp;user=lUYEVbkAAAAJ&amp;citation_for_view=lUYEVbkAAAAJ:u5HHmVD_uO8C"]</t>
  </si>
  <si>
    <t>Human Resource Management,Organizational Behaviour,Field Project,Competency Based HRM, HR Analytics,Organizational Diagnosis and Development,Strategic Human Resource Management</t>
  </si>
  <si>
    <t>• Human Resource Management- 79.8Organizational Behaviour- 87.55Competency Based HRM- 76.21HR Analytics- 80.61Organizational Diagnosis ad Development- 78.20Strategic Human resource Management-81.21</t>
  </si>
  <si>
    <t xml:space="preserve">Leveraging Indian Knowledge System Practices for Management Excellence,Optimizing HR processes using AI, Design Thinking in management, </t>
  </si>
  <si>
    <t xml:space="preserve">Research Methodology , Ms Excel using AI, Leadership Skills, Performance Management Systems, </t>
  </si>
  <si>
    <t>Design Thinking, Six Sigma White Belt, Innovation Ambassador</t>
  </si>
  <si>
    <t>• Kamal Sharma Excellence Enabler Award 2025 by Lexicon Group of Institutes
• Keshav Pushp Award 2023 – Outstanding Educator
• Best Teacher Award 2022 – Bestow Edutrex</t>
  </si>
  <si>
    <t>24-Feb-26 02:03 PM</t>
  </si>
  <si>
    <t>7Y 5M</t>
  </si>
  <si>
    <t>Institute of Industrial and Computer Management and Research</t>
  </si>
  <si>
    <t>Nigdi, Pradhikaran, Pune</t>
  </si>
  <si>
    <t>Natasha Senapati</t>
  </si>
  <si>
    <t>natashasenapati.93@gmail.com</t>
  </si>
  <si>
    <t>21-Aug-1993</t>
  </si>
  <si>
    <t>Hindi,english,Odia</t>
  </si>
  <si>
    <t>Tanmay Ranjan Pradhan</t>
  </si>
  <si>
    <t>604, Palash oak, Baner, Pune, Maharashtra, 411045</t>
  </si>
  <si>
    <t>DAV Public School, Paradeep Phospates Ltd., Odisha</t>
  </si>
  <si>
    <t>CBSE, Odisha</t>
  </si>
  <si>
    <t>Maths,English,Science, Social Science</t>
  </si>
  <si>
    <t>DAV Public School, CDA, Cuttack, Odisha</t>
  </si>
  <si>
    <t>Maths,Physics,Chemistry,Biology</t>
  </si>
  <si>
    <t>Biju Patnaik University of Technology, Rourkela, Odisha</t>
  </si>
  <si>
    <t>Architectural Design,Architectural Graphics and Drawings,Building Materials and Construction,Landscape Architecture,Research, Site Survey and Analysis,Theory of Structures,History of Architecture and Culture</t>
  </si>
  <si>
    <t>School of Planning and Architecture, Vijayawada, MoE, Govt. of India</t>
  </si>
  <si>
    <t>School of Planning and Architecture, Vijayawada, Andhra Pradesh</t>
  </si>
  <si>
    <t>Architectural Design, Building Physics,Solar Passive Strategies,Daylight and Lighting Design,Energy Audit and Post Ocuppancy Evaluation,BIM and Management,Urban Climate and thermal comfort</t>
  </si>
  <si>
    <t>• Registered under Council of Architecture, India
• Indian Green Building Council - IGBC Accredited Professional
• The Forum For Exchange and Excellence in Design(FEED), Pune</t>
  </si>
  <si>
    <t>• Studio Mentorship : Guided students to publish books and research paper.
• Accrediation Experience with NAAC
• Part of conferences organising team at college.</t>
  </si>
  <si>
    <t>AutoCAD, MS Office,Adobe Photoshop,Adobe Illustrator, Lumion,Sketchup, Revit,DiaLUX,Wind flow</t>
  </si>
  <si>
    <t>Architectural Design (First Year), Research In Architecture, Housing,Urban design,Climatology, Environmental science</t>
  </si>
  <si>
    <t>• Over the past six semesters, my student evaluations have shown consistent positive feedback, with overall scores ranging from 4.2 on a 5.0 scale, consistently meeting the department average.</t>
  </si>
  <si>
    <t>Mentor (for 4th year students), Coordinated for Exam dept. with Savitribai Phule University affiliated colleges.</t>
  </si>
  <si>
    <t>Reimaging Urban Voids, BRICKs School of Architecture, Pune Disaster Management &amp; Urban Resilience, IES College, Kerala</t>
  </si>
  <si>
    <t>DESIGNER BUILDER WORSHOP, TEC Hyderabad Sustainability Sensitizing Workshop, Ar Sanjay Prakash, Organized by SPA, Vijayawada PCERF, B G Shirke Conference,2022</t>
  </si>
  <si>
    <t>NOVATR - CERTIFICTION COURSE - BIM, Revit</t>
  </si>
  <si>
    <t>• Various competions under IIA, Odisha Chapter.</t>
  </si>
  <si>
    <t>24-Feb-26 02:34 PM</t>
  </si>
  <si>
    <t>Sinhgad College of Architecture, Pune</t>
  </si>
  <si>
    <t>NN Engineers and Consultants</t>
  </si>
  <si>
    <t>Abhale  Sampada  Sunil</t>
  </si>
  <si>
    <t>sampadaabhale111@gmail.com</t>
  </si>
  <si>
    <t>18-Feb-2002</t>
  </si>
  <si>
    <t xml:space="preserve">Hindi, English,Hindi English </t>
  </si>
  <si>
    <t xml:space="preserve">Sunil Abhale </t>
  </si>
  <si>
    <t>Gaikwad estate,Punawale,Pune</t>
  </si>
  <si>
    <t xml:space="preserve">New English School, Derde Chandwad </t>
  </si>
  <si>
    <t xml:space="preserve">Maharashtra State Board of Secondary and Higher Secondary Education, Pune, Maharashtra </t>
  </si>
  <si>
    <t xml:space="preserve">Marathi, Hindi, Mathematics </t>
  </si>
  <si>
    <t xml:space="preserve">Radhabai Kale Kanya Junior College, Kolpewadi </t>
  </si>
  <si>
    <t xml:space="preserve">English, Marathi, Mathematics and Statistics,Physics,Chemistry, Biology ,Environment Education </t>
  </si>
  <si>
    <t xml:space="preserve">K.J.Somaiya college of Arts, Commerce and Science, Kopargaon, Maharashtra </t>
  </si>
  <si>
    <t>• SET certificate
MS-CIT
• Data analytics associate</t>
  </si>
  <si>
    <t>• I have qualified the State Eligibility Test in Mathematics, held on 15 June 2025, which certifies my eligibility to teach at the college and university level.</t>
  </si>
  <si>
    <t xml:space="preserve">Data analytics,Latex, Python ,MS Office Data </t>
  </si>
  <si>
    <t>• Consistently positive student feedback across teaching assignments.</t>
  </si>
  <si>
    <t>24-Feb-26 03:02 PM</t>
  </si>
  <si>
    <t xml:space="preserve">K.J.Somaiya college of Arts, Commerce and Science, Kopargaon </t>
  </si>
  <si>
    <t xml:space="preserve">Assistant Professor Mathematics </t>
  </si>
  <si>
    <t xml:space="preserve">Kopargaon, Maharashtra </t>
  </si>
  <si>
    <t>Purobi Sen</t>
  </si>
  <si>
    <t>purobisen31@gmail.com</t>
  </si>
  <si>
    <t>18-Apr-1995</t>
  </si>
  <si>
    <t>English,Hindi,Bengali,Gujarati</t>
  </si>
  <si>
    <t>Sunit Dasgupta</t>
  </si>
  <si>
    <t>C-703, Mont vert Vesta
Urawade, Pirangut</t>
  </si>
  <si>
    <t>Shri Gujarati Samaj-Ajmera Mukesh Nemi chand Bhai School Indore MP</t>
  </si>
  <si>
    <t>CBSE- Indore/MP</t>
  </si>
  <si>
    <t>Maths,English,Science,Social Science ,Hindi</t>
  </si>
  <si>
    <t>Physics,Chemistry,Maths,English,P.E</t>
  </si>
  <si>
    <t xml:space="preserve">Rajasthan University </t>
  </si>
  <si>
    <t>Kanoria P.G Mahila Mahavidyalaya Jaipur/Rajasthan</t>
  </si>
  <si>
    <t>English Hons.,Economics</t>
  </si>
  <si>
    <t>B.A (Hons)</t>
  </si>
  <si>
    <t>English Hons.</t>
  </si>
  <si>
    <t>M.A in English</t>
  </si>
  <si>
    <t>English Literature- Indian Mythology</t>
  </si>
  <si>
    <t xml:space="preserve">Manipal University Jaipur </t>
  </si>
  <si>
    <t>• UGC NET Exam Qualified in English Literature.</t>
  </si>
  <si>
    <t>• NA-Worked as an Asst. Prof for only 2 Semesters.</t>
  </si>
  <si>
    <t>Numerous event coordinator</t>
  </si>
  <si>
    <t>24-Feb-26 03:05 PM</t>
  </si>
  <si>
    <t xml:space="preserve">IIS (deemed to be University) Jaipur </t>
  </si>
  <si>
    <t>Asst.Prof</t>
  </si>
  <si>
    <t xml:space="preserve">Byju's </t>
  </si>
  <si>
    <t xml:space="preserve">Academic Specialist </t>
  </si>
  <si>
    <t>Mastree (by Unacademy)</t>
  </si>
  <si>
    <t>English Tutor</t>
  </si>
  <si>
    <t>Kanoria PG Mahila Mahavidyalaya</t>
  </si>
  <si>
    <t>Asst. Prof</t>
  </si>
  <si>
    <t>Ankit Himanshubhai Sodha</t>
  </si>
  <si>
    <t>aankitsodha@gmail.com</t>
  </si>
  <si>
    <t>22-May-1990</t>
  </si>
  <si>
    <t xml:space="preserve">English Hindi Gujarati </t>
  </si>
  <si>
    <t>Himanshubhai Dhirajlal Sodha</t>
  </si>
  <si>
    <t>D-201, Happy Highland, New Manipur road, Manipur, TA.Sanand, Ahmedabad, Gujarat 382115</t>
  </si>
  <si>
    <t>Shree Vandana Vidyalaya, Kalawad</t>
  </si>
  <si>
    <t>Gujarat Secondary and Higher Secondary Education Board</t>
  </si>
  <si>
    <t>Mathematics,Science ,Social studies</t>
  </si>
  <si>
    <t>D Z Patel High School, Anand</t>
  </si>
  <si>
    <t>Mathematics ,Physics ,Chemistry</t>
  </si>
  <si>
    <t>Dharmsinh Desai University</t>
  </si>
  <si>
    <t>Dharmsinh Desai Institute of Technology, Nadiad, Gujarat</t>
  </si>
  <si>
    <t>Structural Analysis Earthquake Engineering</t>
  </si>
  <si>
    <t>Sardar Vallabhbhai Patel Institute of Technology (SVIT), Vasad, Gujarat</t>
  </si>
  <si>
    <t>Structural dynamics</t>
  </si>
  <si>
    <t>AutoCAD,STAAD.Pro ,SAP2000 ,Ansys</t>
  </si>
  <si>
    <t>["https:\/\/www.worldscientific.com\/doi\/abs\/10.1142\/S1793431117500178","https:\/\/www.inderscienceonline.com\/doi\/abs\/10.1504\/IJSTRUCTE.2021.112090","https:\/\/link.springer.com\/article\/10.1007\/s42107-025-01564-9","https:\/\/dergipark.org.tr\/en\/pub\/gujs\/article\/826607","https:\/\/link.springer.com\/chapter\/10.1007\/978-981-13-1966-2_13","https:\/\/link.springer.com\/chapter\/10.1007\/978-981-15-0886-8_51","https:\/\/link.springer.com\/chapter\/10.1007\/978-981-96-5281-5_5","https:\/\/link.springer.com\/chapter\/10.1007\/978-981-96-5281-5_2","https:\/\/link.springer.com\/chapter\/10.1007\/978-981-15-5235-9_19","https:\/\/link.springer.com\/chapter\/10.1007\/978-981-13-7615-3_9"]</t>
  </si>
  <si>
    <t>• I am currently guiding two Ph.D. research scholars. Ms. N. Meenalochani, who joined in 2022, is working on the thesis titled “Probabilistic Seismic Risk Assessment of Concrete Bridge Piers Reinforced with Different Types of Shape Memory Alloys,” and her research work is presently in progress. Mr. Girish Gandhi, who also joined in 2022, is pursuing his doctoral research on “Behaviors of Precast Reinforced Concrete Drainage Pipes under Static Load Using Finite Element Model,” and his work is likewise in progress.</t>
  </si>
  <si>
    <t xml:space="preserve">Structural Dynamics ,Structural Analysis,Earthquake engineering ,Mechanics of Solids ,Sustainable Resources Management </t>
  </si>
  <si>
    <t>• The average course feedback received over the last six semesters for the subjects Structural Dynamics, Structural Analysis, Earthquake Engineering, Mechanics of Solids, and Sustainable Resources Management, taught to B.Tech Civil Engineering and M.Tech Structural Engineering students, has consistently remained in the “Very Good” to “Excellent” category. The consolidated average feedback score is 4.4 out of 5.0. The feedback reflects strong student appreciation for clarity in explaining complex analytical concepts, effective integration of theoretical principles with practical and software-based applications, structured course delivery, transparent evaluation methods, and continuous academic mentoring. Students have particularly acknowledged the emphasis on conceptual understanding, numerical problem-solving, real-world case studies, and research-oriented discussions, especially in advanced subjects such as Structural Dynamics and Earthquake Engineering at the postgraduate level.</t>
  </si>
  <si>
    <t xml:space="preserve">Have actively served in multiple leadership and administrative roles including Nodal Officer for institutional MoUs with industry partners, Departmental Coordinator (Time Table, ERP, Virtual Lab, Admissions), Member of Board of Studies, and Lab In-Charge </t>
  </si>
  <si>
    <t>INDUS University</t>
  </si>
  <si>
    <t>Parul University</t>
  </si>
  <si>
    <t>Akshay Gupta</t>
  </si>
  <si>
    <t>gakshay565@gmail.com</t>
  </si>
  <si>
    <t>17-Jan-1992</t>
  </si>
  <si>
    <t>Naresh Kumar Gupta</t>
  </si>
  <si>
    <t>F-002, Golden Bricks Apartment, Mohadi Road, Tambapura, Jalgaon, Maharashtra. 425001</t>
  </si>
  <si>
    <t>Dayanand Public School</t>
  </si>
  <si>
    <t>CBSE, Bikaner</t>
  </si>
  <si>
    <t>English, Hindi,Science,Social Science,Mathematics</t>
  </si>
  <si>
    <t>Tiny Tots School</t>
  </si>
  <si>
    <t>CBSE, Sri Ganganagar</t>
  </si>
  <si>
    <t>Physics,Chemistry,Mathematics,English,Physical Education</t>
  </si>
  <si>
    <t>NIMS University Rajasthan</t>
  </si>
  <si>
    <t>NIMS Institute of Engineering and Technology, Jaipur</t>
  </si>
  <si>
    <t>NIT Silchar, Assam</t>
  </si>
  <si>
    <t>Enhancing the Seismic Performance of Confined Masonry Walls without and with Openings</t>
  </si>
  <si>
    <t>IIT Patna</t>
  </si>
  <si>
    <t>AutoCAD,Abaqus CAE</t>
  </si>
  <si>
    <t>["https:\/\/doi.org\/10.1080\/10406026.2025.2537092","https:\/\/doi.org\/10.1061\/JCCOF2.CCENG-5042","https:\/\/doi.org\/10.1080\/13287982.2025.2476273","https:\/\/doi.org\/10.1061\/JSENDH.STENG-13305","https:\/\/doi.org\/10.1177\/87552930241246148","https:\/\/doi.org\/10.1016\/j.conbuildmat.2023.134139","https:\/\/doi.org\/10.1080\/13632469.2023.2233029","https:\/\/doi.org\/10.1016\/j.istruc.2023.03.099"]</t>
  </si>
  <si>
    <t>Structural Analysis,Mechanics of Materials,Retrofitting and Rehabilitation of Structures</t>
  </si>
  <si>
    <t>• Since joining the institute in September 2024, I have consistently received strong student feedback across my core subjects, Structural Analysis, Mechanics of Materials, and Retrofitting and Rehabilitation. Over the last four semesters (2024–25 Sem I &amp; II and 2025–26 Sem I &amp; II), the average course feedback has remained consistently high, with an overall aggregate of approximately 4.45 out of 5. Structural Analysis has received particularly positive responses (average approximately 4.50/5), reflecting students’ appreciation for conceptual clarity, systematic explanation of indeterminate structures, and integration of analytical tools and software applications. Mechanics of Materials has maintained an average feedback of approximately 4.40/5, with students highlighting clarity in explaining stress–strain behavior, bending theory, and problem-solving methodology. Retrofitting and Rehabilitation has received an average of approximately 4.42/5, where students valued the discussion of real-life case studies, seismic strengthening techniques, and practical engineering applications. The feedback consistently indicates strengths in structured content delivery, interactive teaching approach, clarity in fundamentals, and strong mentoring support. These outcomes reflect my commitment to maintaining high academic standards and fostering a concept-driven, application-oriented learning environment in structural engineering.</t>
  </si>
  <si>
    <t>Departmental R&amp;D Coordinator</t>
  </si>
  <si>
    <t>• Appointed as a reviewer of RACE 2K25 Conference - Springer (Lecture Notes in Civil Engineering)
• Appointed as a reviewer of Structures (SCIE Journal)
• Appointed as a reviewer of Journal of Building Engineering (SCIE Journal)</t>
  </si>
  <si>
    <t>24-Feb-26 03:12 PM</t>
  </si>
  <si>
    <t>GH Raisoni College of Engineering and Management Jalgaon</t>
  </si>
  <si>
    <t>Jalgaon</t>
  </si>
  <si>
    <t>Urmila Vikas Patil</t>
  </si>
  <si>
    <t>urmila_28580@rediffmail.com</t>
  </si>
  <si>
    <t>27-May-1980</t>
  </si>
  <si>
    <t>Vikas</t>
  </si>
  <si>
    <t>Hari Om Building  ,Samarth Nagar ,New Sangavi Pune 411027</t>
  </si>
  <si>
    <t xml:space="preserve">Atamaram  Vidhya Mandir </t>
  </si>
  <si>
    <t xml:space="preserve">Kolhapur  division ,Karad,Maharashtra </t>
  </si>
  <si>
    <t>English,Marathi,Mathematics,Science,Geometry,History</t>
  </si>
  <si>
    <t>Yashwantrao Chavan Science College ,Karad</t>
  </si>
  <si>
    <t>Kolhapur Division,Karad,Maharashtra</t>
  </si>
  <si>
    <t>English,Physics</t>
  </si>
  <si>
    <t>Yashwantrao Chavan Science College,Karad.Maharashtra</t>
  </si>
  <si>
    <t>English,Organic Chemistry</t>
  </si>
  <si>
    <t>Shivaji  University</t>
  </si>
  <si>
    <t>Yashwantrao Mohite  Institute of Management ,Karad,Maharashtra</t>
  </si>
  <si>
    <t>M.Phi</t>
  </si>
  <si>
    <t>Bharati Vidhyapeeth,Pune,Maharashtra</t>
  </si>
  <si>
    <t>Research Methodogy,Mathematical methods and Statistical Techniques,Business Development in managemnt,Dissertation</t>
  </si>
  <si>
    <t>• Completed in 2024     HR analytics</t>
  </si>
  <si>
    <t>• Received Global awards of "Distinguished Researcher Award of The Year awards from Innovation and Global Excellence. 2020
• Received international awards “Distinguished Researcher Award of The Year from Tamil Nadu. 2020
• Received National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</si>
  <si>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MS office,Excel</t>
  </si>
  <si>
    <t>["https:\/\/ijifr.org\/pdfsave\/28-07-2025722IJIFR-V12-E11-010%20JULY%202025.pdf","https:\/\/www.managejournal.com\/assets\/archives\/2025\/vol11issue8\/11108.pdf","https:\/\/www.jetir.org\/papers\/JETIR1805805.pdf","https:\/\/www.jetir.org\/papers\/JETIR1805806.pdf","https:\/\/www.jetir.org\/papers\/JETIR1805804.pdf","https:\/\/www.jetir.org\/papers\/JETIR1805803.pdf","http:\/\/www.irjmsh.com\/abstractview\/6905","http:\/\/irjmst.com\/abstractview\/6906"]</t>
  </si>
  <si>
    <t>• Received Rs.10000 for organizing Avishkar competition .</t>
  </si>
  <si>
    <t>• Currently, four scholars are pursuing their Ph.D. under my supervision.
• ·  Two scholars have successfully completed their thesis submission and are awaiting their viva voce examination.
• ·  The remaining two scholars are in the research process and progressing as per the academic schedule.</t>
  </si>
  <si>
    <t>Business Analytics,HR Analytics</t>
  </si>
  <si>
    <t>Principal,Head of Department,IQAC Coordinator</t>
  </si>
  <si>
    <t>• Received Global awards of "Distinguished Researcher Award of The Year awards from Innovation and Global Excellence. 2020
• Received international awards “Distinguished Researcher Award of The Year from Tamil Nadu. 2020
• Received State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</si>
  <si>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24-Feb-26 03:22 PM</t>
  </si>
  <si>
    <t>20Y 8M</t>
  </si>
  <si>
    <t>Nivrutti Babaji Navale College of Commerce and Science,Kusgaon(Bk),Lonavala</t>
  </si>
  <si>
    <t>HOD and IQAC Head</t>
  </si>
  <si>
    <t>17Y 6M</t>
  </si>
  <si>
    <t>Yashwant college of Computer and Management ,Karad</t>
  </si>
  <si>
    <t>Yashwant Degree College of Computer and Management ,Karad</t>
  </si>
  <si>
    <t>Praveen P</t>
  </si>
  <si>
    <t>praveen.p.suryavanshi@gmail.com</t>
  </si>
  <si>
    <t>02-Apr-1984</t>
  </si>
  <si>
    <t>R S Prabhakar</t>
  </si>
  <si>
    <t>c 301,Astonia Royale society, Behind star bazar, ambegoan , katraj 411046</t>
  </si>
  <si>
    <t xml:space="preserve">St Vincent English Medium school  </t>
  </si>
  <si>
    <t xml:space="preserve">Kerala state board </t>
  </si>
  <si>
    <t>All subjects</t>
  </si>
  <si>
    <t xml:space="preserve">St Sebastian's higher secondary school </t>
  </si>
  <si>
    <t>commerce</t>
  </si>
  <si>
    <t xml:space="preserve">Mahatma Gandhi university  </t>
  </si>
  <si>
    <t>St George college, Aruvithura, erattupetta , Kerala</t>
  </si>
  <si>
    <t xml:space="preserve">COMMERCE </t>
  </si>
  <si>
    <t>Mangalam College of engineering-Ettumanoor-Kerala</t>
  </si>
  <si>
    <t xml:space="preserve">financial management </t>
  </si>
  <si>
    <t>Guru Jambeshwar University Hisar</t>
  </si>
  <si>
    <t>PG Diploma in Environment Management</t>
  </si>
  <si>
    <t xml:space="preserve">Financial Management </t>
  </si>
  <si>
    <t>Yashwantrao Mohite Institute of Management, Karad</t>
  </si>
  <si>
    <t>• Nptel course on Foundation Course in Managerial Economics
• Nptel course on Introduction to Banking and Finance</t>
  </si>
  <si>
    <t>["https:\/\/pdfs.semanticscholar.org\/b890\/c945193f133dc16ebcf8bb3ce8e032d5201d.pdf","https:\/\/verjournal.com\/index.php\/ver\/article\/view\/937","https:\/\/www.seejph.com\/index.php\/seejph\/article\/view\/494","https:\/\/www.researchgate.net\/profile\/Ashwini-Rodrigues-2\/publication\/371350163_An_Analysis_Of_Indian_Investments_And_Economic_Growth_Post_Covid_-19_Pandemic\/links\/64804850d702370600d917e9\/An-Analysis-Of-Indian-Investments-And-Economic-Growth-Post-Covid-19-Pandemic.pdf","https:\/\/www.researchgate.net\/profile\/Mahendra-Yadav-27\/publication\/391435304_The_Role_of_Psychographic_Segmentation_in_Advertising\/links\/684bd87f72548d4a032c65c3\/The-Role-of-Psychographic-Segmentation-in-Advertising.pdf"]</t>
  </si>
  <si>
    <t>• good feedback by students</t>
  </si>
  <si>
    <t xml:space="preserve">hod finance </t>
  </si>
  <si>
    <t>24-Feb-26 03:26 PM</t>
  </si>
  <si>
    <t>17Y 0M</t>
  </si>
  <si>
    <t xml:space="preserve">Dr D Y Patil institute of Technology </t>
  </si>
  <si>
    <t xml:space="preserve">Pimpri </t>
  </si>
  <si>
    <t>Dr D Y Patil institute of mca and management</t>
  </si>
  <si>
    <t xml:space="preserve">Akurdi </t>
  </si>
  <si>
    <t xml:space="preserve">Jspm Technical campus </t>
  </si>
  <si>
    <t>Narhe</t>
  </si>
  <si>
    <t xml:space="preserve">Padmaja tours and forex Pvt Ltd </t>
  </si>
  <si>
    <t xml:space="preserve">Assistant Manager </t>
  </si>
  <si>
    <t>Pala Kerala</t>
  </si>
  <si>
    <t xml:space="preserve">dr d y Patil institute of management and research </t>
  </si>
  <si>
    <t>Mayuri Ganesh Yadav</t>
  </si>
  <si>
    <t>mayuriyadav88@gmail.com</t>
  </si>
  <si>
    <t>03-Jul-1988</t>
  </si>
  <si>
    <t>Dr.Ganesh Dinkar Yadav</t>
  </si>
  <si>
    <t>Arohi Residency , Near Z P school , Nandoshi Road
Kirkatwadi</t>
  </si>
  <si>
    <t>Annaji Pawar Highschool Vahagoan Karad</t>
  </si>
  <si>
    <t>Kolhapur Board</t>
  </si>
  <si>
    <t>Science,History, geography, Maths</t>
  </si>
  <si>
    <t>SGM College Karad</t>
  </si>
  <si>
    <t>Biology, Physics</t>
  </si>
  <si>
    <t>P.G.D.B.M.</t>
  </si>
  <si>
    <t>Atharva Institute of Management Pune</t>
  </si>
  <si>
    <t>Shivaji Univ. Kolhapur</t>
  </si>
  <si>
    <t>Food micro, Food chemistry</t>
  </si>
  <si>
    <t>• NPTEL Online Certification Completed: 1. Knowledge Management  2. AI in Human Resource Management
• HR Analytics</t>
  </si>
  <si>
    <t>MBA HR Teaching ,curriculum Design,Competency Mapping,HR Analytics</t>
  </si>
  <si>
    <t>["https:\/\/www.researchgate.net\/publication\/380598284_ROLE_OF_GREEN_HRM_IN_SUSTAINABLE_DEVELOPMENT_OF_BUSINESS_LITERATURE_REVIEW?_tp=eyJjb250ZXh0Ijp7ImZpcnN0UGFnZSI6InByb2ZpbGUiLCJwYWdlIjoicHJvZmlsZSJ9fQ","https:\/\/www.researchgate.net\/publication\/380598537_A_STUDY_OF_GREEN_HRM_AS_AN_INITIATIVE_TO_ACHIEVE_SUSTAINABLE_DEVELOPMENT_GOALS_OF_BUSINESS","https:\/\/www.researchgate.net\/publication\/374158094_A_STUDY_OF_COMPETENCY_MAPPING_AS_A_TOOL_FOR_KNOWLEDGE_MANAGEMENT","https:\/\/www.researchgate.net\/publication\/380598262_A_STUDY_OF_EMPLOYEES_PERCEPTION_AND_AWARENESS_TOWARDS_GREEN_HRM_PRACTICES_AND_CONTEMPORARY_GREEN_HRM_PRACTICES_AT_SELECTED_AUTOMOBILE_INDUSTRIES_IN_PUNE_DISTRICT","https:\/\/www.researchgate.net\/publication\/380598534_GREEN_HRM_IN_MANUFACTURING_INDUSTRY_FOR_IMPLEMENTING_SDG'S","https:\/\/www.researchgate.net\/publication\/364314652_COMPETENCY_MAPPING_AS_A_TOOL_FOR_CAREER_PLANNING_IN_EDUCATION_INSTITUTE_LITERATURE_REVIEW","https:\/\/www.researchgate.net\/publication\/380598455_A_Study_of_Green_HRM_activities_as_a_part_of_initiative_towards_Sustainable_Development_in_the_Contemporary_Business_Environment","https:\/\/kuey.net\/index.php\/kuey\/article\/view\/4407","https:\/\/kuey.net\/index.php\/kuey\/article\/view\/4613","https:\/\/www.namibian-studies.com\/index.php\/JNS\/article\/view\/7454\/5222"]</t>
  </si>
  <si>
    <t>• Over the past six semesters, I have consistently received very positive course feedback from students as per the institutional evaluation system. The overall feedback reflects high levels of student satisfaction in terms of subject clarity, structured content delivery, and practical orientation of the courses taught.
• The consistent positive feedback over multiple semesters reflects sustained teaching effectiveness, strong student engagement, and commitment to academic quality.</t>
  </si>
  <si>
    <t>AI in Human Resource Management</t>
  </si>
  <si>
    <t>NEP 2020 Orientation &amp; Sensitization Programme (</t>
  </si>
  <si>
    <t>24-Feb-26 03:55 PM</t>
  </si>
  <si>
    <t>SKN Sinhgad School of Business Management</t>
  </si>
  <si>
    <t>Ambegoan (Bk) Pune</t>
  </si>
  <si>
    <t>Kiran Kumar Sharikar</t>
  </si>
  <si>
    <t>kiran.sharikar@gmail.com</t>
  </si>
  <si>
    <t>05-Nov-1982</t>
  </si>
  <si>
    <t>Pundalikrao</t>
  </si>
  <si>
    <t>Plot No. 150, Vaishanvi Colony, Shiv Nagar, North Bidar, Karanataka</t>
  </si>
  <si>
    <t>Seventh Day Advantist School</t>
  </si>
  <si>
    <t>Science, Maths</t>
  </si>
  <si>
    <t xml:space="preserve">Government PU college </t>
  </si>
  <si>
    <t>Physics, Maths</t>
  </si>
  <si>
    <t>Bidar</t>
  </si>
  <si>
    <t>Banglore</t>
  </si>
  <si>
    <t>• Based on recent, typical higher education reports, average course feedback over several semesters generally indicates high student satisfaction, with ratings often exceeding 85% for "Excellent" or "Very Good" in core areas like instructor knowledge and subject clarit</t>
  </si>
  <si>
    <t>Instructor</t>
  </si>
  <si>
    <t>24-Feb-26 03:58 PM</t>
  </si>
  <si>
    <t>VPSCET</t>
  </si>
  <si>
    <t>Lonaval</t>
  </si>
  <si>
    <t>Mhasileno Peseyie</t>
  </si>
  <si>
    <t>Mhasipsy@gmail.com</t>
  </si>
  <si>
    <t>15-Jun-1988</t>
  </si>
  <si>
    <t xml:space="preserve">English,Hindi  </t>
  </si>
  <si>
    <t>Phrezo Peseyie</t>
  </si>
  <si>
    <t>Lower Bayavu Colony, House No. 388, Kohima, Nagaland</t>
  </si>
  <si>
    <t>Baptist High School</t>
  </si>
  <si>
    <t>Nagaland Board of School Education, Kohima</t>
  </si>
  <si>
    <t>Language l,Mathematics,Science,Social Science</t>
  </si>
  <si>
    <t>Mezhur Higher Secondary School</t>
  </si>
  <si>
    <t>English, Political Science,Sociology, Economics</t>
  </si>
  <si>
    <t xml:space="preserve">Nagaland University </t>
  </si>
  <si>
    <t>Baptist College Kohima</t>
  </si>
  <si>
    <t>English (Honours)</t>
  </si>
  <si>
    <t>Nowrosjee Wadia College, Pune</t>
  </si>
  <si>
    <t xml:space="preserve">State College of Teacher Education Kohima </t>
  </si>
  <si>
    <t>Teaching Methodology and Practices</t>
  </si>
  <si>
    <t>• I have successfully defended my thesis on 4th November 2025 at the Indian Institute of Technology Roorkee, Roorkee Uttarakhand.</t>
  </si>
  <si>
    <t>• Recipient of the MHRD Research Fellowship in English, Department of Humanities and Social Sciences,  IIT Roorkee
• ICSSR Award for International Conference Grant 2023
• Successfully cleared the UGC-NET in December 2017 &amp; July 2018</t>
  </si>
  <si>
    <t>Language Lab,Voice recording and editing</t>
  </si>
  <si>
    <t>["https:\/\/doi.org\/10.1080\/09584935.2025.2493045","https:\/\/doi.org\/10.5840\/asrr2025325123","https:\/\/doi.org\/10.1080\/14631369.2024.2351432"]</t>
  </si>
  <si>
    <t>In charge of Literary club and activities</t>
  </si>
  <si>
    <t>• ICSSR Award for International Conference Grant 2023</t>
  </si>
  <si>
    <t>24-Feb-26 05:01 PM</t>
  </si>
  <si>
    <t>Don Bosco College Kohima, Nagaland University</t>
  </si>
  <si>
    <t>Kohima</t>
  </si>
  <si>
    <t xml:space="preserve">All India Radio </t>
  </si>
  <si>
    <t>Radio Jockey</t>
  </si>
  <si>
    <t>Prasanna Ramchandra Kulkarni</t>
  </si>
  <si>
    <t>kulkarniprasanna514@gmail.com</t>
  </si>
  <si>
    <t>26-Nov-1989</t>
  </si>
  <si>
    <t>Ramchandra Kulkarni</t>
  </si>
  <si>
    <t>S. No. 17&amp;19, Swapnasakar Co. Op. Housing Society (A-13), Flat No. 303, Chikhli-Pradhikaran Spine Road, Chikhli, Pune</t>
  </si>
  <si>
    <t>Nav Maharashtra Vidyalaya, Pimpri</t>
  </si>
  <si>
    <t>Not Applicable</t>
  </si>
  <si>
    <t>Nav Maharashtra Junior College, Pimpri</t>
  </si>
  <si>
    <t>Maharashtra Academy of Engineering</t>
  </si>
  <si>
    <t>Bachelor of Engineering</t>
  </si>
  <si>
    <t>ASM Institute of Business Management and Research</t>
  </si>
  <si>
    <t>Lean Management in Service Industries</t>
  </si>
  <si>
    <t>Bharati Vidyapeeth Deemed to be University</t>
  </si>
  <si>
    <t>• I am an AspenTech University, USA certified user in Aspen HYSYS</t>
  </si>
  <si>
    <t>• Qualified Maharashtra State Eligibility Test (SET) for Assistant Professor.
• Received “NPTEL Award for Excellence” for securing 89% and holding top 1% position in NPTEL course “Technical English for Engineers” in 2019.
• Received “Staff of the Year Award” at the institute level in 2018 on occasion of Teacher’s Day.
• Received Elite Certificate and stood in top scorers for three online courses conducted by NPTEL.
• Received “NPTEL Award for Excellence” for securing 92% in NPTEL course “Introduction to Research” in 2018.
• Received “Best Performance Award” for outstanding work in Nalco Water India Ltd. In 2014.
• Been complimented by the superiors from time to time for timely completion of work and suggesting new ideas.
• A research paper on “KINETIC MODEL FOR EXTRACTION OF EUGENOL FROM LEAVES OF OCIMUM SANCTUM LINN (TULSI)” has been published in International Journal of Pharmaceutical Applications based on my graduation project.</t>
  </si>
  <si>
    <t>Coordinating the Muti-Disciplinary Minor Track for Business Administration</t>
  </si>
  <si>
    <t>Coordinator for MDM Track</t>
  </si>
  <si>
    <t>• Qualified Maharashtra State Eligibility Test (SET) for Assistant Professor
• Received “Staff of the Year Award” at the institute level in 2018 on occasion of Teacher’s Day
• Received “Best Performance Award” for outstanding work in Nalco Water India Ltd. In 2014.</t>
  </si>
  <si>
    <t>• Actively involved in collaboration with AspenTech USA which involved certification as well as organizing various training sessions from AspenTech for undergraduate chemical engineering students</t>
  </si>
  <si>
    <t>24-Feb-26 05:50 PM</t>
  </si>
  <si>
    <t>13Y 11M</t>
  </si>
  <si>
    <t>MIT Academy of Engineering</t>
  </si>
  <si>
    <t>11Y 8M</t>
  </si>
  <si>
    <t>Nalco Water India Limited</t>
  </si>
  <si>
    <t>Technical Engineer</t>
  </si>
  <si>
    <t>Dr. Praveen Kumari Verma Bhatia</t>
  </si>
  <si>
    <t>praveen.kumari.verma@gmail.com</t>
  </si>
  <si>
    <t>10-Apr-1982</t>
  </si>
  <si>
    <t>English,Hindi , pahadi ,Marathi</t>
  </si>
  <si>
    <t>Rakeshkumar Bhatia</t>
  </si>
  <si>
    <t>2204,Tower 30 , Trendy Tower,Amanora Park Town Road ,Amanora ,Hadapsar</t>
  </si>
  <si>
    <t>KENDRIYA VIDYALAYA NO.2, COLABA</t>
  </si>
  <si>
    <t>CBSE, MUMBAI</t>
  </si>
  <si>
    <t>ENGLISH,HINDI,MATHEMATICS</t>
  </si>
  <si>
    <t>KENDRIYA  VIDYALAYA  NO. 3, DELHI CANTT</t>
  </si>
  <si>
    <t>CBSE,DELHI</t>
  </si>
  <si>
    <t>PHYSICS,CHEMISTRY,MATHEMATICS,BIOLOGY</t>
  </si>
  <si>
    <t>BACHELOR OF EDUCATION (B.Ed.)</t>
  </si>
  <si>
    <t>Smt.Kapila Khandwala College of Education, Mumbai</t>
  </si>
  <si>
    <t>ENVIRONMENTAL EDUCATION ,SCIENCE</t>
  </si>
  <si>
    <t xml:space="preserve">UNIVERSITY OF MUMBAI </t>
  </si>
  <si>
    <t>K.C. COLLEGE, CHURCHGATE,MUMBAI</t>
  </si>
  <si>
    <t>PHYSICS,ELECTRONIC INSTRUMENTATION</t>
  </si>
  <si>
    <t xml:space="preserve">PHYSICS </t>
  </si>
  <si>
    <t>ELECTRONICS INSTRUMENTATION</t>
  </si>
  <si>
    <t>UNIVERSITY OF PUNE</t>
  </si>
  <si>
    <t xml:space="preserve"> PRAVARA INSTITUTE OF MANAGEMENT RESEARCH AND ADMINISTRATION , LONI</t>
  </si>
  <si>
    <t>INSTITUTE OF SCIENCE, CHURCHGATE, MUMBAI</t>
  </si>
  <si>
    <t>PHYSICS</t>
  </si>
  <si>
    <t>COMMERCE AND MANAGEMENT ( MANAGEMENT STUDIES)</t>
  </si>
  <si>
    <t>LALA LAJPATRAI INSTITUTE OF MANAGEMENT</t>
  </si>
  <si>
    <t xml:space="preserve">MS OFFICE,SPSS,R,MARKET RESEARCH,DATA ANALYSIS,MANAGEMENT ,THESIS WRITING </t>
  </si>
  <si>
    <t>["https:\/\/www.primaxijcmr.com\/uploads\/9.%20PIJCMR-321%20FEB%20-2025%20Praveen%20Kumari%20Verma%20Bhatia-%20Article.pdf","https:\/\/kuey.net\/index.php\/kuey\/article\/download\/5466\/3830\/11353"]</t>
  </si>
  <si>
    <t>24-Feb-26 06:18 PM</t>
  </si>
  <si>
    <t>St. Mary's Junior College,Vashi</t>
  </si>
  <si>
    <t>Assistant Teacher</t>
  </si>
  <si>
    <t>Chaitanya Sathe</t>
  </si>
  <si>
    <t>casathe@gmail.com</t>
  </si>
  <si>
    <t>24-Oct-1988</t>
  </si>
  <si>
    <t>Arun Sathe</t>
  </si>
  <si>
    <t>23, Lakshmi-Narayan Co.Hsg.Society, 914/A, Sadashiv Peth, Barrister Gadgil Road, Pune-411030</t>
  </si>
  <si>
    <t>New English School Ramanbaug</t>
  </si>
  <si>
    <t>Maharashtra State Board, Pune, Maharashtra</t>
  </si>
  <si>
    <t>Languages,Social Studies,Mathematics,Science</t>
  </si>
  <si>
    <t>Sir Parashuram College, Tilak Road, Pune</t>
  </si>
  <si>
    <t xml:space="preserve">Modern College of Arts, Science and Commerce, Ganeshkhind, Pune </t>
  </si>
  <si>
    <t>Indsearch Institute of Management Studies and Research</t>
  </si>
  <si>
    <t>Operations Management/ General Management</t>
  </si>
  <si>
    <t>• ·
• ·        Research Papers Published
• 16
• ·        Citations
• 68
• ·        Conferences (National and International)
• 15
• ·        i10-index
• 02
• ·        Research Papers under review
• 03
• ·        H-index
• 04</t>
  </si>
  <si>
    <t>MS Office,R,Minitab,MS Project</t>
  </si>
  <si>
    <t>24-Feb-26 07:40 PM</t>
  </si>
  <si>
    <t>HCLTech</t>
  </si>
  <si>
    <t>Senior Manager- ERS Delivery Excellence</t>
  </si>
  <si>
    <t>Persistent Systems</t>
  </si>
  <si>
    <t>Lead Analyst</t>
  </si>
  <si>
    <t>Infosys</t>
  </si>
  <si>
    <t xml:space="preserve">Lead – Quality Assurance </t>
  </si>
  <si>
    <t>KPIT Technologies</t>
  </si>
  <si>
    <t>Process Consultant</t>
  </si>
  <si>
    <t>LnT Infotech</t>
  </si>
  <si>
    <t>Quality Leader</t>
  </si>
  <si>
    <t>24-Feb-26 07:41 PM</t>
  </si>
  <si>
    <t>Priyanka Krushnarao Bhave</t>
  </si>
  <si>
    <t>priyankabhave2@gmail.com</t>
  </si>
  <si>
    <t>16-Aug-1991</t>
  </si>
  <si>
    <t>Marathi,English</t>
  </si>
  <si>
    <t>Sagar Uttamrao Chirade</t>
  </si>
  <si>
    <t>A106,Sonigara Presidency Mhaske Corner Ravet 412101 Pune</t>
  </si>
  <si>
    <t>SSC Board Amravati Division</t>
  </si>
  <si>
    <t>HSC Board Amravati Division</t>
  </si>
  <si>
    <t>English,physiscs,chemistry</t>
  </si>
  <si>
    <t>Sant Gadge baba Amravati University</t>
  </si>
  <si>
    <t>Prof.Ram Meghe Institute of Technology and research Badnera</t>
  </si>
  <si>
    <t>Civil Engineering,Estimation and costing,Advanced Structural Analysis</t>
  </si>
  <si>
    <t>advanced design of steel structures</t>
  </si>
  <si>
    <t>Auto CAD,StAAD pro</t>
  </si>
  <si>
    <t>24-Feb-26 07:57 PM</t>
  </si>
  <si>
    <t>Minor Irrigation Department Amravati</t>
  </si>
  <si>
    <t>Junior Engineer Civil</t>
  </si>
  <si>
    <t>Daryapur Amravati District</t>
  </si>
  <si>
    <t>Ruhi Bakhare</t>
  </si>
  <si>
    <t>ruhibakhare@rediffmail.com</t>
  </si>
  <si>
    <t>12-Jan-1981</t>
  </si>
  <si>
    <t>Mr. Upal Sinha</t>
  </si>
  <si>
    <t>V-5, Shree Vinayak Apartment, Flat no.201, 8 rasta square, Laxminagar, Nagpur 440022</t>
  </si>
  <si>
    <t>CP&amp; Berar</t>
  </si>
  <si>
    <t>LAD College</t>
  </si>
  <si>
    <t>RTM, Nagpur University, Nagpur</t>
  </si>
  <si>
    <t>Central Institute of Business Management, Research and Development,Nagpur, Maharashtra</t>
  </si>
  <si>
    <t>Marekting</t>
  </si>
  <si>
    <t>• 8 weeks (Aug-Oct 2021) Certification course on “Services Marketing: Integrating People, Technology and Strategy” organized by IIT Madras
• 8 weeks (Sept-Nov.2020) Certification course on “Customer Relationship Management” o</t>
  </si>
  <si>
    <t>• Appointed as IQAC Coordinator at Balaji Institute of Management &amp; Human Resource Development, SBUP from 23-12-24
• Appointed on the Research Advisory Committee (RAC) of GS College, Nagpur as VC Nominee by RTM Nagpur University Nagpur.
• Appointed as a Member of RTMNU academic audit committee since Feb 2022,
• Approved Ph.D Guide from Nagpur University. Registration No. Reg. No.1215 B/1928, reg. date 25/11/2010. 9 Scholars have been awarded PhD and one submitted.
• Appointed as a paper setter for RTM Nagpur University, Datta Meghe Institute of Management studies and Research autonomous deemed university and GH Raisoni management institute, Nagpur.
• Appointed as Assistant Editor for International Journal of Commerce and Management Research in the year 2018.
• Member of editorial and advisory board of Radix International Educational and Research Consortium, A venture of Siddha Techno Solutions along with the Blue Ocean Research Journals.
• Appointed as Reviewer of Internationally Indexed Journal, “Indian Journal of Commerce and Management Studies” and TATA Mcgraw Hills Education.
• Co-Editor of “Acuitas”- The Journal of Management Research, the bi-annual journal of Dr. Amberdkar Institute of Management Studies and Research, Deekshabhoomi, Nagpur- 10, Has a major contribution in initiating and bringing the Journal into existence.
• Reviewer of the Book by GEETIKA: “MANAGERIAL ECONOMICS 2nd edition”, Published by TATA Mcgraw-Hills (2011)
• Member on the Adjunct Committee of Combined Probationary Training Programme (CPTP) - MA in Development Administration (Management and Behaviour Sciences) course of Mumbai University For the Maharashtra State Public Service Commission Grade A &amp; Grade B officers.
• Reviewer in Advances in Science, Technology and Engineering Systems Journal (ASTES) SCOPUS Listed Journal.
•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</si>
  <si>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["https:\/\/www.scopus.com\/authid\/detail.uri?authorId=57222571938"]</t>
  </si>
  <si>
    <t>• Completed ICSSR funded minor project titled “HRM skill gap among health care workers – A case of cancer hospitals in Vidharba” The duration of the project is 24 months.
• A consultancy assignment from STAR ALLIED SERVICES LTD., Nagpur titled “Employee Satisfaction At Star Allied Services Ltd”. The duration of the project was 6 months.
• A consultancy assignment from M/S Rak Agro Commodities, Nagpur titled “Employee Satisfaction M/S Rak Agro Commodities”.</t>
  </si>
  <si>
    <t>• No. of PhD guided 9</t>
  </si>
  <si>
    <t>Green Marekting</t>
  </si>
  <si>
    <t>IQAC Member</t>
  </si>
  <si>
    <t>•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</si>
  <si>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24-Feb-26 08:39 PM</t>
  </si>
  <si>
    <t>15Y 0M</t>
  </si>
  <si>
    <t>Dr. Ambedkar Institute of Management Studies and Research, Deekshabhoomi</t>
  </si>
  <si>
    <t>Vrushali Chandrashekhar Bahadure</t>
  </si>
  <si>
    <t>vrushali_bahadure@rediffmail.com</t>
  </si>
  <si>
    <t>07-Jun-1984</t>
  </si>
  <si>
    <t>Nilesh Jawarkar</t>
  </si>
  <si>
    <t xml:space="preserve">Nirman Aura B-802 Behind Podar School Ambegaon Bk. Pune Maharashtra </t>
  </si>
  <si>
    <t>Jyoti Vidyalaya Akola</t>
  </si>
  <si>
    <t>Akola Maharashtra</t>
  </si>
  <si>
    <t xml:space="preserve">Marathi Sanskrit Maths science History </t>
  </si>
  <si>
    <t>Akola Arts Commerce and Science Jr. College</t>
  </si>
  <si>
    <t>Physics Maths Chemistry Biology</t>
  </si>
  <si>
    <t xml:space="preserve">Sant Gadge Baba Amravati University </t>
  </si>
  <si>
    <t>Nagpur University</t>
  </si>
  <si>
    <t>PLIT, Buldhana, Maharastra</t>
  </si>
  <si>
    <t>5/4.00</t>
  </si>
  <si>
    <t>24-Feb-26 09:35 PM</t>
  </si>
  <si>
    <t>Sinhgad College of Engineering Pune</t>
  </si>
  <si>
    <t>Satish Motiram Dhote</t>
  </si>
  <si>
    <t>Satish.dhote2000@gmail.com</t>
  </si>
  <si>
    <t>04-Feb-1983</t>
  </si>
  <si>
    <t>Motiram</t>
  </si>
  <si>
    <t>Flat No 201 A wing Venkatesh Navita Ambegaon Kh Pune 411046 Maharashtra</t>
  </si>
  <si>
    <t>Somalwar High School</t>
  </si>
  <si>
    <t>English,Science, Maths, Marathi</t>
  </si>
  <si>
    <t>Shri Datta Meghe Polytechnic</t>
  </si>
  <si>
    <t>Yeshwantrao College of Engineering</t>
  </si>
  <si>
    <t>• Paper Publication in National &amp; International Journals</t>
  </si>
  <si>
    <t>Autocad, Staad Pro</t>
  </si>
  <si>
    <t>Structural Subject</t>
  </si>
  <si>
    <t>• More than 75%</t>
  </si>
  <si>
    <t>NSS Coordinator</t>
  </si>
  <si>
    <t>24-Feb-26 09:39 PM</t>
  </si>
  <si>
    <t>15Y 9M</t>
  </si>
  <si>
    <t>SKN Sinhgad Institute of Technology &amp; Science</t>
  </si>
  <si>
    <t>Yeshwantrao College Of Engineering</t>
  </si>
  <si>
    <t>Indu Project Limited</t>
  </si>
  <si>
    <t>Execution Engineer</t>
  </si>
  <si>
    <t>Bhusawal</t>
  </si>
  <si>
    <t>Shraddha Manohar Kulkarni</t>
  </si>
  <si>
    <t>shraddha.kul1011@gmail.com</t>
  </si>
  <si>
    <t>10-Nov-1980</t>
  </si>
  <si>
    <t>Durgesh Marathe</t>
  </si>
  <si>
    <t>Bora Happy Homes, Row House No 1, Shree Vaishnavi,  Jagtap Dairy Chowk,  Behind Copa Villa Restaurant,  Pimple Nilakh Pune 411027
Pimple Nilakh</t>
  </si>
  <si>
    <t>Dr. Smita Patil</t>
  </si>
  <si>
    <t>New English School</t>
  </si>
  <si>
    <t>SSC Board Pune Maharashtra</t>
  </si>
  <si>
    <t>Marathi ,Hindi,English</t>
  </si>
  <si>
    <t>Jai Hind College</t>
  </si>
  <si>
    <t xml:space="preserve">Higher Secondary School Certificate Examination Nasik Maharashtra </t>
  </si>
  <si>
    <t>North Maharashtra University</t>
  </si>
  <si>
    <t>Jai Hind College Dhule Maharashtra</t>
  </si>
  <si>
    <t xml:space="preserve">The ICFAI University  </t>
  </si>
  <si>
    <t>ICFAI Pune Maharashtra</t>
  </si>
  <si>
    <t xml:space="preserve">Human Resource Management  </t>
  </si>
  <si>
    <t xml:space="preserve">International Coaching Federation  </t>
  </si>
  <si>
    <t>Symbiosis Coaching Institute</t>
  </si>
  <si>
    <t>Transformational Coach</t>
  </si>
  <si>
    <t>North Maharashtra University Jalgaon Maharashtra</t>
  </si>
  <si>
    <t>• ACC (Associate Certified Coach from ICF) • Certified Psychometric Test Professional from MiddleEarthHR • Certified ‘Train the Trainer’ Program by IIM, Kozhikode  • Certified Image Consultant from IAP, USA</t>
  </si>
  <si>
    <t>• Bharat Gaurav Puraskar 2021  2. Iconic Woman Award 2025 3. Academic Excellence Award 2025, 4. Most Impactful Coach 2025, 5.  Represented India at SUNWAY University Malaysia for Sustainable Stylecon 2023, 6. Winner of Mrs India West Title 2018, organized by Mrs India - She is India, 7. Chaired Management Conferences at countries like Thailand, South Korea, Japan, Dubai etc.</t>
  </si>
  <si>
    <t>24-Feb-26 09:49 PM</t>
  </si>
  <si>
    <t>18Y 8M</t>
  </si>
  <si>
    <t>Dr D Y Patil B School</t>
  </si>
  <si>
    <t>International Institute of Management Studies IIMS</t>
  </si>
  <si>
    <t xml:space="preserve"> Symbiosis Skills and Professional University and Lexicon MILE</t>
  </si>
  <si>
    <t>International School of Business and  Media ISB&amp;M</t>
  </si>
  <si>
    <t xml:space="preserve">Pavan Teja  Yenisetty </t>
  </si>
  <si>
    <t>pavantej.25@gmail.com</t>
  </si>
  <si>
    <t>25-Jun-1990</t>
  </si>
  <si>
    <t>Yenisetty Pavan Teja</t>
  </si>
  <si>
    <t xml:space="preserve">LIG 29, Saketpuri Colony , Devkali, Ayodhya , Uttar Pradesh 224001 </t>
  </si>
  <si>
    <t>Sameer Gujjar</t>
  </si>
  <si>
    <t>Architecture and Planning</t>
  </si>
  <si>
    <t>Sri Krishna Veni Talent School</t>
  </si>
  <si>
    <t>Secondary School Board of Andhra Pradesh</t>
  </si>
  <si>
    <t xml:space="preserve">English , Telugu, hindi, Social </t>
  </si>
  <si>
    <t>Chaitanya Junior College</t>
  </si>
  <si>
    <t>Board of Intermediate , Andhra Pradesh</t>
  </si>
  <si>
    <t>Maths, Physics, Chemistry,Sanskrit</t>
  </si>
  <si>
    <t xml:space="preserve">Jawaharlal Nehru Technological University Kakinada </t>
  </si>
  <si>
    <t>Chaitanaya Engineering College</t>
  </si>
  <si>
    <t>Sardar Vallabhbhai National Institute of Technology</t>
  </si>
  <si>
    <t>National Intitute of Technology</t>
  </si>
  <si>
    <t xml:space="preserve">Visvesvaraya National Institute of Technology </t>
  </si>
  <si>
    <t>• Doctor of Philosophy from Visvesaray National Institute of Technology on Assessing Spatial Accessibility to Various Amenities,Services and Facilities (ASFs) from Public Transit (PT)using Distance Methods: A Case of Indian Cities"</t>
  </si>
  <si>
    <t>• Qualified GATE Examination (Civil Engineering) with 90.71 Percentile and All India Rank- 3263, March 2012 and received
• Research Fellowship Masters-Government of India,2013-2015• Research Fellowship PhD - Government of India, 2016-2021</t>
  </si>
  <si>
    <t>ArcGIS, Autocad, MS office,Spss</t>
  </si>
  <si>
    <t>24-Feb-26 10:34 PM</t>
  </si>
  <si>
    <t>Senior Research Officer</t>
  </si>
  <si>
    <t>Vijayawda</t>
  </si>
  <si>
    <t>Mahesh Kumar Ch</t>
  </si>
  <si>
    <t>chopperla.mahesh@gmail.com</t>
  </si>
  <si>
    <t>24-Jan-1970</t>
  </si>
  <si>
    <t>soma sundar rao</t>
  </si>
  <si>
    <t>12-13-287/1, Tarnaka, Hyderabad</t>
  </si>
  <si>
    <t>Gandhi Centenary High School, Sangareddy, Telangana</t>
  </si>
  <si>
    <t>SSC/Sangareddy/Telangana</t>
  </si>
  <si>
    <t>Diploma in Civil Engineeing</t>
  </si>
  <si>
    <t>SE</t>
  </si>
  <si>
    <t>Jawaharlal Nehru Technological University</t>
  </si>
  <si>
    <t>M.E</t>
  </si>
  <si>
    <t>Microsoft Office,Microsoft Project,Primavera,Revit Architecture,CANDY</t>
  </si>
  <si>
    <t>Project Management,Estimation and Costing,Transportation Engineering</t>
  </si>
  <si>
    <t>25-Feb-26 08:42 AM</t>
  </si>
  <si>
    <t>University of Gondar, Ethiopia</t>
  </si>
  <si>
    <t xml:space="preserve">Asst </t>
  </si>
  <si>
    <t>Caledonian College of Engineering, Oman</t>
  </si>
  <si>
    <t>Oman</t>
  </si>
  <si>
    <t>Snehal Hemant Kinikar</t>
  </si>
  <si>
    <t>snehalkinikarwork@gmail.com</t>
  </si>
  <si>
    <t>07-Jan-2000</t>
  </si>
  <si>
    <t>English , Marathi,Hindi</t>
  </si>
  <si>
    <t>Hemant</t>
  </si>
  <si>
    <t>Vrundavan Housing Complex DP Road Kothrud
B-15 Anandvan society</t>
  </si>
  <si>
    <t xml:space="preserve">Bharti vidya bhavan </t>
  </si>
  <si>
    <t>SSC - PUNE</t>
  </si>
  <si>
    <t xml:space="preserve">English , Maths </t>
  </si>
  <si>
    <t>Arihant college of sicence , commerce and Arts Bavdhan</t>
  </si>
  <si>
    <t>HSC - PUNE</t>
  </si>
  <si>
    <t xml:space="preserve">Savitribai Phule Pune university </t>
  </si>
  <si>
    <t>Dr. Bhanuben Nanavati college of Architecture , Pune , Maharashtra</t>
  </si>
  <si>
    <t>M.arch</t>
  </si>
  <si>
    <t>Master's in architecture</t>
  </si>
  <si>
    <t>Environmental Architecture</t>
  </si>
  <si>
    <t>• Coursera : design creation of artifacts in society
• Certificates of Various Sustainability Workshops.
• EdgeTool Certificate
• Remote sensing &amp;GIS for Rural Development.</t>
  </si>
  <si>
    <t>• My B.arch Thesis was Published in Indian Institute of Architects journal</t>
  </si>
  <si>
    <t xml:space="preserve">Autocad ,Sketchup </t>
  </si>
  <si>
    <t>25-Feb-26 09:50 AM</t>
  </si>
  <si>
    <t>Dr. Bhanuben Nanavati college of Architeture</t>
  </si>
  <si>
    <t>Research Assitant</t>
  </si>
  <si>
    <t>Pune City</t>
  </si>
  <si>
    <t>Khawaja Mubeenur Rahman</t>
  </si>
  <si>
    <t>rahman.2806@gmail.com</t>
  </si>
  <si>
    <t>01-Jan-1972</t>
  </si>
  <si>
    <t>Mohd Yaseen</t>
  </si>
  <si>
    <t>G-701 Eisha Bella Vista
Ambedkar Nagar 
Near Crown Bakery
Kondhwa Budruk
Pune - 411048
Maharashtra</t>
  </si>
  <si>
    <t>Anjuman Anwarul Islam High School Balapur Akola</t>
  </si>
  <si>
    <t>Nagpur Board Maharashtra</t>
  </si>
  <si>
    <t>English,Mathematics,Science</t>
  </si>
  <si>
    <t>Smt. Dhanabai Junior College Balapur Akola</t>
  </si>
  <si>
    <t>English,Mathematics,Physics,Chemistry,Biology,Urdu</t>
  </si>
  <si>
    <t xml:space="preserve">Dr. Panjabrao Deshmukh Krishi Vidyapeeth Akola </t>
  </si>
  <si>
    <t>College of Agricultural Engineering &amp; Technology Akola</t>
  </si>
  <si>
    <t>Mathematics,Farm Machinery &amp; Power,Agricultural Process Engineering,Irrigation Engineering,Soil &amp; Water Conservation Engineering</t>
  </si>
  <si>
    <t>Bachelor of Agricultural Engineering &amp; Technology</t>
  </si>
  <si>
    <t>Agricultural Engineering</t>
  </si>
  <si>
    <t>Allana Institute of Management Sciences Pune</t>
  </si>
  <si>
    <t>Poona Institute of Management Sciences and Entrepreneurship Pune</t>
  </si>
  <si>
    <t>E-Agribusiness</t>
  </si>
  <si>
    <t>• https://drive.google.com/file/d/14IMyE45z7YjGaWLYDSG6XDy0labrYcN_/view?usp=sharing</t>
  </si>
  <si>
    <t>• Received 3 promotions during my tenure on the basis of my performance.</t>
  </si>
  <si>
    <t>["https:\/\/dbdxxb.cn\/wp-content\/uploads\/2022\/11\/Khawaja-Mubeenur-Rahman.pdf","http:\/\/gdzjg.org\/index.php\/JOL\/article\/view\/943","https:\/\/journalppw.com\/index.php\/jpsp\/article\/view\/9077\/5907","https:\/\/archives.palarch.nl\/index.php\/jae\/article\/view\/9692","https:\/\/www.academia.edu\/78013136\/Perceptions_of_Employees_Towards_Training_and_Development_An_Empirical_Study","https:\/\/1library.net\/document\/z3107o9y-study-quality-control-techniques-plastic-injection-moulding-pune.html",""]</t>
  </si>
  <si>
    <t>https://docs.google.com/document/d/11EeHzY7oZrNJGfLOJikWYBpzIUtkDsGM/edit?usp=sharing&amp;ouid=110705526579053059571&amp;rtpof=true&amp;sd=true</t>
  </si>
  <si>
    <t>• Though my specialization is Marketing Management but I have always taught subjects like Statistics &amp; Quantitative Mehods, Decision Science, Business Research Methods and few sujects of Operations &amp; Supply Chain Management. But still my feedback is excellent through out my academic journey.</t>
  </si>
  <si>
    <t>HoD of Operations &amp; Supply Chain Management</t>
  </si>
  <si>
    <t>Train the Trainer</t>
  </si>
  <si>
    <t>Business Statistics</t>
  </si>
  <si>
    <t>Marketing Research and Analysis</t>
  </si>
  <si>
    <t>International Workshop on Advance Statistical Data Analysis Using SPSS</t>
  </si>
  <si>
    <t>25-Feb-26 11:22 AM</t>
  </si>
  <si>
    <t xml:space="preserve">Sinhgad Institute of Management Pune </t>
  </si>
  <si>
    <t>Sinhgad Institute of Management Pune</t>
  </si>
  <si>
    <t xml:space="preserve">Sinhgad Institute of Business Administration &amp; Research </t>
  </si>
  <si>
    <t xml:space="preserve">Sinhgad Institute of Business Administration &amp; Computer Application </t>
  </si>
  <si>
    <t>Pallavi Dange Mairal</t>
  </si>
  <si>
    <t>dange.pallavi@gmail.com</t>
  </si>
  <si>
    <t>06-Jan-1991</t>
  </si>
  <si>
    <t>Tanmay Mairal</t>
  </si>
  <si>
    <t>A1002 United Avenue, Narsingi Hyderabad Telangana Pin- 500075</t>
  </si>
  <si>
    <t>Salem English school</t>
  </si>
  <si>
    <t>ICSE Raipur Chhattisgarh</t>
  </si>
  <si>
    <t>PCM English Hindi Computer</t>
  </si>
  <si>
    <t>Salem english school</t>
  </si>
  <si>
    <t>ISC, Raipur Chhattisgarh</t>
  </si>
  <si>
    <t>PCM,Hindi</t>
  </si>
  <si>
    <t>NIT Raipur Raipur, Chhattisgarh</t>
  </si>
  <si>
    <t>IIM Ahmedabad, Gujrat</t>
  </si>
  <si>
    <t>• Project Management PMP training certificate
• NCC - C certificate
• Diploma in Arts</t>
  </si>
  <si>
    <t>• 2026- Managers award for Construction Project Management
• 2025 - India level value in action award for Construction safety
• 2023 - Representative of NMDC inwomen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</si>
  <si>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AutoCAD, MS Project</t>
  </si>
  <si>
    <t xml:space="preserve">Project Head - Civil </t>
  </si>
  <si>
    <t>• 2026- Managers award for Construction Project Management
• 2025 - India level value in action award for Construction safety
• 2025 - Key note speaker at Parul University on Project Management to students of MBA.
• 2023 - Representative of NMDC in 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</si>
  <si>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25-Feb-26 11:39 AM</t>
  </si>
  <si>
    <t>Mondelez International</t>
  </si>
  <si>
    <t>Project Manager Civil &amp; Infrastructure</t>
  </si>
  <si>
    <t>NMDC Limited</t>
  </si>
  <si>
    <t>Senior Manager Civil</t>
  </si>
  <si>
    <t>Bharti   Jagdale</t>
  </si>
  <si>
    <t>bhartijagdale@gmail.com</t>
  </si>
  <si>
    <t>07-Jun-1970</t>
  </si>
  <si>
    <t>Prakash</t>
  </si>
  <si>
    <t>e 502 venakestesh serenity dsk gate dhayari pune</t>
  </si>
  <si>
    <t>Kanya Vidya Mandir, Ahmednagar</t>
  </si>
  <si>
    <t xml:space="preserve"> Ahmednagar</t>
  </si>
  <si>
    <t xml:space="preserve">AS PER BOARD </t>
  </si>
  <si>
    <t>08</t>
  </si>
  <si>
    <t>Bhausaheb Firodiya High School</t>
  </si>
  <si>
    <t xml:space="preserve"> Brihan Maharashtra College of Commerce (BMCC)</t>
  </si>
  <si>
    <t xml:space="preserve">bcom </t>
  </si>
  <si>
    <t xml:space="preserve"> MGM Institute of Management Studies and Research</t>
  </si>
  <si>
    <t xml:space="preserve">Human Resource  management </t>
  </si>
  <si>
    <t>Vaikunth Mehta National Institute of Cooperative Management</t>
  </si>
  <si>
    <t>• Genernal Serirty of the school
• Sport Captainship for three games</t>
  </si>
  <si>
    <t>state level Workshop seminar at college</t>
  </si>
  <si>
    <t>• Best Teacher 2007
• Best Teacher 2014</t>
  </si>
  <si>
    <t>25-Feb-26 12:01 PM</t>
  </si>
  <si>
    <t>13Y 3M</t>
  </si>
  <si>
    <t xml:space="preserve">sinhgad </t>
  </si>
  <si>
    <t xml:space="preserve">Associate professor </t>
  </si>
  <si>
    <t xml:space="preserve">Lonavala </t>
  </si>
  <si>
    <t>Sandeep Shivaji Salunkhe</t>
  </si>
  <si>
    <t>sandeep.salunkhe27@gmail.com</t>
  </si>
  <si>
    <t>27-Oct-1985</t>
  </si>
  <si>
    <t>Shivaji  Salunkhe</t>
  </si>
  <si>
    <t>Ravet, Pune, Maharashtra</t>
  </si>
  <si>
    <t>KSD Shanbhag School</t>
  </si>
  <si>
    <t>Maharashtra Borad, Satara</t>
  </si>
  <si>
    <t>Maths, Science ,social science,marathi,english,hindi</t>
  </si>
  <si>
    <t>Shri Bhavani Jr College Satara</t>
  </si>
  <si>
    <t>SPPU University (Pune University)</t>
  </si>
  <si>
    <t>S M Joshi College of Arts, Commerce and Science, Hadapsar</t>
  </si>
  <si>
    <t>Electronic Science</t>
  </si>
  <si>
    <t>SPPU (Pune University)</t>
  </si>
  <si>
    <t>PDEA's College of Engineering, Manjari, Pune</t>
  </si>
  <si>
    <t>Services Marketing</t>
  </si>
  <si>
    <t>Shri JJT University, Rajasthan</t>
  </si>
  <si>
    <t>• SWAYAM (Government of India) – Strategic Management – 90 Percentile
• Attended Faculty Development Programs</t>
  </si>
  <si>
    <t>SPSS,EXCEL,MS OFFICE</t>
  </si>
  <si>
    <t>["https:\/\/publications.anveshanaindia.com\/?sdm_process_download=1&amp;download_id=12735","https:\/\/iaeme.com\/Home\/article_id\/JOM_05_05_010"]</t>
  </si>
  <si>
    <t>Managerial Economics</t>
  </si>
  <si>
    <t>• In between 3.8 to 4.5 / 5</t>
  </si>
  <si>
    <t>NAAC Criteria V - Institute Coordinator, Handling Dept. Academic Coordinator.</t>
  </si>
  <si>
    <t>Workshop on Data Analysis using SPSS, Workshop on Data Visulisation using Power BI</t>
  </si>
  <si>
    <t>SWAYAM (Government of India) – Strategic Management – 90 Percentile</t>
  </si>
  <si>
    <t>25-Feb-26 12:11 PM</t>
  </si>
  <si>
    <t>JSPM Nathe Technical Campus</t>
  </si>
  <si>
    <t>Asst Professor</t>
  </si>
  <si>
    <t>Balkis A</t>
  </si>
  <si>
    <t>refibalkees@gmail.com</t>
  </si>
  <si>
    <t>06-Sep-1984</t>
  </si>
  <si>
    <t>Aboo</t>
  </si>
  <si>
    <t>f. 501, celestial City, Phase-1, Ravet, Pune, Maharashtra 412101</t>
  </si>
  <si>
    <t>Research Scolar</t>
  </si>
  <si>
    <t>School of NDS</t>
  </si>
  <si>
    <t>MTS Matriculation School</t>
  </si>
  <si>
    <t>Govt. Higher secondary school</t>
  </si>
  <si>
    <t>Diploma in Civil engineering</t>
  </si>
  <si>
    <t>Govt Polytechnic College</t>
  </si>
  <si>
    <t>Civil</t>
  </si>
  <si>
    <t>Calicut University</t>
  </si>
  <si>
    <t>Govt. Engineering College , Trissur, Kerala</t>
  </si>
  <si>
    <t>RVS Technology, Coimbatore, Tamil Nadu</t>
  </si>
  <si>
    <t>ME. In Construction Engineering And Management</t>
  </si>
  <si>
    <t>Construction Engineering and management</t>
  </si>
  <si>
    <t>Nicmar univeristy</t>
  </si>
  <si>
    <t>Nicmar University, Pune, Maharashtra</t>
  </si>
  <si>
    <t>Construction/ Sustainable Materials</t>
  </si>
  <si>
    <t>Nicmar University Pune</t>
  </si>
  <si>
    <t>• Course Work, Completed,
• Progress review for 5 Semesters completed,
• 1 SCI scopus Paper accepted,
• 3 SCI Scopus revisions completed,
• 2 Scopus paper revisions completed,
• 4  International Conference</t>
  </si>
  <si>
    <t>AutoCad, MS Office,MS project,@Risk</t>
  </si>
  <si>
    <t>• Nicmar Cont</t>
  </si>
  <si>
    <t xml:space="preserve">Several subjects in civil, Reserach Methodology </t>
  </si>
  <si>
    <t>vice, President, CIB students Chapter, Moderator in SEED conference</t>
  </si>
  <si>
    <t>Workshop</t>
  </si>
  <si>
    <t>Construction laboratory workshop</t>
  </si>
  <si>
    <t>• Award for 4 international conferences, moderator certificate for the SEED conference.</t>
  </si>
  <si>
    <t>• Split-site PhD programme with Loughborough University, UK
• Q2 SCI Scopus paper with Ana Blanco Loughborough University, UK</t>
  </si>
  <si>
    <t>25-Feb-26 12:30 PM</t>
  </si>
  <si>
    <t>DY Patil college of Engineering Pune</t>
  </si>
  <si>
    <t>Jun 2026</t>
  </si>
  <si>
    <t>25-Feb-26 12:31 PM</t>
  </si>
  <si>
    <t>Anson C J</t>
  </si>
  <si>
    <t>ansoncj@cusat.ac.in</t>
  </si>
  <si>
    <t>25-May-1986</t>
  </si>
  <si>
    <t>English and Malayalam</t>
  </si>
  <si>
    <t>C P Jose</t>
  </si>
  <si>
    <t>chittattukara House
Anjur Mundoor,
P O Anjur Mundoor</t>
  </si>
  <si>
    <t>SSDVHSS Peramanagalam</t>
  </si>
  <si>
    <t>10th</t>
  </si>
  <si>
    <t>SDVHSS</t>
  </si>
  <si>
    <t>STATE</t>
  </si>
  <si>
    <t>University of Calicut</t>
  </si>
  <si>
    <t>COoperative arts and Science College</t>
  </si>
  <si>
    <t>Cooperative arts and Science college</t>
  </si>
  <si>
    <t>B.com,commerce</t>
  </si>
  <si>
    <t>Marketing and Intellectual Proeprty rights</t>
  </si>
  <si>
    <t>Cochin University of Science and Technology</t>
  </si>
  <si>
    <t>PGDCA</t>
  </si>
  <si>
    <t>• Multidisciplinary PhD in IPR and Marketing Management</t>
  </si>
  <si>
    <t>IPR,data</t>
  </si>
  <si>
    <t>["https:\/\/scholar.google.com\/citations?view_op=view_citation&amp;hl=en&amp;user=2QkUzNMAAAAJ&amp;citation_for_view=2QkUzNMAAAAJ:u5HHmVD_uO8C","https:\/\/scholar.google.com\/citations?view_op=view_citation&amp;hl=en&amp;user=2QkUzNMAAAAJ&amp;citation_for_view=2QkUzNMAAAAJ:WF5omc3nYNoC","https:\/\/www.elgaronline.com\/view\/journals\/qmjip\/8-3\/qmjip.2018.03.05.xml","https:\/\/onlinelibrary.wiley.com\/doi\/abs\/10.1111\/jwip.12274","https:\/\/or.niscpr.res.in\/index.php\/JIPR\/article\/view\/5413","https:\/\/scholar.google.com\/citations?view_op=view_citation&amp;hl=en&amp;user=2QkUzNMAAAAJ&amp;citation_for_view=2QkUzNMAAAAJ:u5HHmVD_uO8C"]</t>
  </si>
  <si>
    <t>• Impact of Urbanization on Traditional IP (Kochi)
2023 – 2024
RUSA 2.0
• ₹8 Lakhs
• Co-Principal Investigator
• Urban planning impact on GI &amp; collective IP
• Impact of IP on Agriculture &amp; Innovation in Kerala
2023 – 2024
RUSA 2.0
• ₹54 Lakhs
• Co-Principal Investigator
• Legal-economic analysis of GI in agriculture
• Effectiveness of Cooperative Society Model in GI Management
2018 – 2019
IUCIPRS, CUSAT
• ₹2 Lakhs
• Principal Investigator
• Empirical evaluation of co-op governance for GIs</t>
  </si>
  <si>
    <t>• Personality Rights as Intellectual Property (Awarded - 2024)
• 
• Copyright Expansionism in the Digital Economy (Awarded - 2024)
• 
• Antibody Patenting: Legal Issues
• 
• AI and Copyright
• 
• Legislative Need for Protecting Traditional Cultural Expressions (Awarded - 2025)
• 
• Traditional Knowledge and IP in Developing Countries
• 
• Alternative Patent Models for Neglected Disease Pharmaceuticals(Submitted - 2025)</t>
  </si>
  <si>
    <t>25-Feb-26 12:39 PM</t>
  </si>
  <si>
    <t>madras christian college</t>
  </si>
  <si>
    <t>Assistant professor selection grade</t>
  </si>
  <si>
    <t>cusat</t>
  </si>
  <si>
    <t>kochi</t>
  </si>
  <si>
    <t>Shailendra Shyamrao Patil</t>
  </si>
  <si>
    <t>shailendraspatil369@gmail.com</t>
  </si>
  <si>
    <t>15-Feb-1980</t>
  </si>
  <si>
    <t>Shyamrao Patil</t>
  </si>
  <si>
    <t>F2- 403, Rajyog Co operative Society-C, Sinhagad Road, Lagad Mala, Vadgaon (kd), Pune</t>
  </si>
  <si>
    <t xml:space="preserve">Shri Keshavraj Vidyalay Latu, Maharashtra </t>
  </si>
  <si>
    <t>Latur, Maharashtra</t>
  </si>
  <si>
    <t>Marathi, English, Science, Maths</t>
  </si>
  <si>
    <t>Basweshwar College Latur, Maharashtra</t>
  </si>
  <si>
    <t>English, Sanskrit, Physics, Mathematics,Chemistry</t>
  </si>
  <si>
    <t>Diploma in Production Technology</t>
  </si>
  <si>
    <t>MIT Polytechnic College Aurangabad, Maharashtra</t>
  </si>
  <si>
    <t>Industrial Organization &amp; Supervisory Management,Advance Manufacturing Processes,Machine Design &amp; Materials,Metrology &amp; Quality Control,Production Technology,Machine Tool Design &amp; Control,Tool Engineering</t>
  </si>
  <si>
    <t>S. PAWAR RITM&amp;CD, Pune, Maharashtra</t>
  </si>
  <si>
    <t>Principles and Practices of Management &amp; Organizational Behaviour, Operations Management,Marketing Management, Human Resource Management,Financial Management</t>
  </si>
  <si>
    <t>Post Graduate Diploma in Business Management</t>
  </si>
  <si>
    <t>D.Y.Patil Institute Pimpri, Pune, Maharashtra</t>
  </si>
  <si>
    <t>International Business Management,Business Policy &amp; Strategic Management,Services Marketing &amp; Strategic Management,Retail &amp; Distribution Management,Marketing Strategy &amp; Relationship Marketing,Consumer Behaviour</t>
  </si>
  <si>
    <t>Master in Business Studies</t>
  </si>
  <si>
    <t>KBC North Maharashtra University School of Management</t>
  </si>
  <si>
    <t>["https:\/\/www.researchgate.net\/profile\/Shailendra_Patil\/publication\/352106440_ANALYSIS_ON_EXPORT_PERFORMANCE_MSMEs_IN_INDIA\/links\/60b93a84299bf10dff9177db\/ANALYSIS-ON-EXPORT-PERFORMANCE-MSMEs-IN-INDIA.pdf","https:\/\/www.researchgate.net\/publication\/352106348_Necessity_of_modern_marketing_practices_for_SSIs_in_India","https:\/\/www.researchgate.net\/publication\/352106246_ANALYSIS_ON_CHALLENGES_IN_EXPORT_SSIs_IN_INDIA"]</t>
  </si>
  <si>
    <t>BBA and BBA-IB program</t>
  </si>
  <si>
    <t xml:space="preserve">Coordinator for Management Week Program, Coordinator for Industry Visit, Department Time Table Incharge, 	Guided students in Zonal Level Research Project Competition ‘Avishkar’ </t>
  </si>
  <si>
    <t>	FDP /Training program on ‘A step by step guide to write a good research paper’ organized by the Research foundation of India from 19th to 30thSept 2024 	FDP on “Digital Marketing” a corporate social responsibility initiative, conducted by Infosys BPM L</t>
  </si>
  <si>
    <t>	FDP on “Digital Marketing” a corporate social responsibility initiative, conducted by Infosys BPM Ltd. Pune from 11th October 2023 to 13th October 2023. 	FDP/Training Program on “Innovative Teaching Learning Pedagogy” organized by Research Foundation o</t>
  </si>
  <si>
    <t>	One day Workshop on ‘Scholarly communication and Open access publishing: DOAJ and OER creative commons ‘organized by research department cell and library department of MAEERs MIT Arts, Commerce and Science College, Alandi (D), Pune on 21st December 2024</t>
  </si>
  <si>
    <t>25-Feb-26 12:51 PM</t>
  </si>
  <si>
    <t>MAEERs MIT Arts, Commerce and Science College Alandi Pune</t>
  </si>
  <si>
    <t>Rahul Bose</t>
  </si>
  <si>
    <t>bose.rahul9999@gmail.com</t>
  </si>
  <si>
    <t>31-May-1991</t>
  </si>
  <si>
    <t>Himangshu Bose</t>
  </si>
  <si>
    <t>105, Baithak Khana Road
Near Amherst Street Post Office</t>
  </si>
  <si>
    <t>St. Paul's Mission School</t>
  </si>
  <si>
    <t>Biju Patnaik University of Technology</t>
  </si>
  <si>
    <t>Piloo Mody College of Architecture</t>
  </si>
  <si>
    <t>Master of Urban Planning</t>
  </si>
  <si>
    <t>• Graduation Thesis – 2nd Position; Director’s Choice – Best Thesis (2015)
• Annual NASA Design Competition – Top 30 (2015)
• Zonal NASA – 1st Position (2013)
• Lincoln University, England (2014)
• Lakefront Redesign – 1st Position
• Describing a City – 1st Position</t>
  </si>
  <si>
    <t>AutoCAD, Google Sketchup, Lumion, ArcGIS,QGIS,MS Office,Adobe Photoshop,Illustrator</t>
  </si>
  <si>
    <t>Graphics,Short term course on emerging construction technologies &amp; thermal comfort</t>
  </si>
  <si>
    <t>• My average score is above 7.5 out of 10 and I can produce the feedback written by students if required.</t>
  </si>
  <si>
    <t>NATA Exam In charge, Thesis Coordinator 2024 and 2025, University Events Coordinator</t>
  </si>
  <si>
    <t>Climate Resilient Cities, Energy Simulation and Modelling</t>
  </si>
  <si>
    <t xml:space="preserve">Industrial </t>
  </si>
  <si>
    <t>25-Feb-26 12:53 PM</t>
  </si>
  <si>
    <t>Amity University Kolkata</t>
  </si>
  <si>
    <t>Price Waterhouse Coopers, PwC Kolkata</t>
  </si>
  <si>
    <t>Specialist in Architecture and Urban Planning</t>
  </si>
  <si>
    <t>Black Olive Ventures Pvt Ltd, Delhi NCR</t>
  </si>
  <si>
    <t>Research Analyst</t>
  </si>
  <si>
    <t>Delhi NCR</t>
  </si>
  <si>
    <t>Utopian Associates, Kolkata</t>
  </si>
  <si>
    <t>NUP-vacancy-017</t>
  </si>
  <si>
    <t>Rajesh Vijaykumar Kherde</t>
  </si>
  <si>
    <t>rkherde@gmail.com</t>
  </si>
  <si>
    <t>12-Jul-1972</t>
  </si>
  <si>
    <t>VIJAYKUMAR</t>
  </si>
  <si>
    <t>A2/13, Shwetayan Building, Sahyandri Colony, Pimple Gurav, Pune - 411061</t>
  </si>
  <si>
    <t>Dhyanmata High school Amravati</t>
  </si>
  <si>
    <t>Nagpur Board</t>
  </si>
  <si>
    <t>Vidyabharti Mahavidyalay Amravati</t>
  </si>
  <si>
    <t>Prof. Ram Meghe college of Engineering and Research</t>
  </si>
  <si>
    <t>Gujrat University</t>
  </si>
  <si>
    <t>L D College of Engineering, Ahmedabad</t>
  </si>
  <si>
    <t>Civil Engineeing</t>
  </si>
  <si>
    <t>ME - Civil Engineering</t>
  </si>
  <si>
    <t>Studies on River Basin Flow Modelling using Geographical Information Systems (GIS)</t>
  </si>
  <si>
    <t>Sardar Patel College of Engineering Mumbai</t>
  </si>
  <si>
    <t>• Fundamentals of Graphic Design</t>
  </si>
  <si>
    <t>• I was honored with the prestigious Gold Medal by the Gujarat Institute of Civil Engineers and Architects for securing the top position in my M.E - Civil studies.  Furthermore, I successfully qualified the Graduate Aptitude Test in Engineering (GATE) with an impressive percentile of 76.52, showcasing my strong aptitude and knowledge in the field.</t>
  </si>
  <si>
    <t>BIM,MSP,primavera</t>
  </si>
  <si>
    <t>["https:\/\/www.scopus.com\/authid\/detail.uri?authorId=55862061300","https:\/\/scholar.google.com\/citations?user=46mbPrAAAAAJ&amp;hl=en"]</t>
  </si>
  <si>
    <t>• Gauri Bajirao Patil
• Hydrological Assessment and Modeling of the river catchment :Application of MonteCarlo simulation Technique
• Ph.D. Awarded
• Sucheta Bapu Sable
• Water quality assessment and prediction of uncertainty for river basin water quality model
• Ph.D.  Awarded
• Kedar Kishor Sahasrabudhe
• Assessment of climate change impact on river flow regimes using hydrological modelling
• Ongoing Ph.D. Student
• Aditya Prasad Mehendale
• A framework for risk management in Indian infrastructural projects
• Ongoing Ph.D. Student</t>
  </si>
  <si>
    <t>Project Management,Engineering Mechanics,Strength of Materials,Fluid Mechanics,Structural Analysis - II</t>
  </si>
  <si>
    <t>• The course has consistently maintained a high standard of teaching quality, with clear explanations and well-structured content delivery across the last six semesters.
• Learning resources, practical examples, and assessments have effectively supported conceptual understanding and skill development.
• Students appreciated the interactive sessions, timely feedback, and the instructor’s willingness to address doubts.
• The course design successfully balanced theoretical knowledge with real-world applications, enhancing overall learning outcomes.
• Overall, the average feedback reflects strong student satisfaction, with suggestions mainly focused on adding more advanced topics and hands-on activities.</t>
  </si>
  <si>
    <t>Principal (HOI) and HOD</t>
  </si>
  <si>
    <t>• I was honored with the prestigious Gold Medal by the Gujarat Institute of Civil Engineers and Architects for securing the top position in my M.E - Civil studies.</t>
  </si>
  <si>
    <t>25-Feb-26 01:08 PM</t>
  </si>
  <si>
    <t>28Y 3M</t>
  </si>
  <si>
    <t>D Y Patil University Pune</t>
  </si>
  <si>
    <t>Principal &amp; Professor</t>
  </si>
  <si>
    <t>Sandip Institute of Technology and Research Center</t>
  </si>
  <si>
    <t>Symbiosis Institute of Technology</t>
  </si>
  <si>
    <t>International Institute of Information Technology</t>
  </si>
  <si>
    <t>Nov 2006</t>
  </si>
  <si>
    <t>Thadomal Shahani Engineering College</t>
  </si>
  <si>
    <t>Oct 1997</t>
  </si>
  <si>
    <t>9Y 0M</t>
  </si>
  <si>
    <t>Rutuja Rajaram Jagtap</t>
  </si>
  <si>
    <t>rutujajagtap17301@gmail.com</t>
  </si>
  <si>
    <t>17-Mar-2001</t>
  </si>
  <si>
    <t>Rajaram Maruti Jagtap</t>
  </si>
  <si>
    <t>A/P-Sohale,Tal-Mohol,Dist-Solapur</t>
  </si>
  <si>
    <t>Shri Siddheshwar Vidya Mandir,Machnur</t>
  </si>
  <si>
    <t>English,Hindi,Marathi,Mathematics</t>
  </si>
  <si>
    <t>Shardabai Pawar Womens College,Baramati</t>
  </si>
  <si>
    <t>English,Hindi,Physics,Chemistry</t>
  </si>
  <si>
    <t>Mathematics Paper I,Mathematics Paper II,Mathematics Paper III,Mathematics Paper IV,Mathematics Paper V,Mathematics Paper VI,Graph Theory</t>
  </si>
  <si>
    <t>Tuljaram Chaturchand llege,Baramati</t>
  </si>
  <si>
    <t>Number theory,Applied Mathematics II,Differential Geometry,Fourier analysis,Lattice Theory,Skill Development-II</t>
  </si>
  <si>
    <t>Punyashlok Ahilyadevi Holkar Solapur University</t>
  </si>
  <si>
    <t>Baliramdada Bansode Education College,Pandharpur</t>
  </si>
  <si>
    <t>• International Research publication
• Faculty Development Program
• Data Analysis</t>
  </si>
  <si>
    <t>• Two International Research Paper publication
• Attend Two FDP
• Attend Train the Trainer Traning
• Attend One NEP</t>
  </si>
  <si>
    <t>Excel,MS office</t>
  </si>
  <si>
    <t>Engineering Mathematics I II III,Linera Algebra,Probability theory &amp; Random Process,Numerical Methods in Engineering</t>
  </si>
  <si>
    <t>• Positive &amp; Result Oriented (Students result 88%)
• Able to maintain good relations with the people</t>
  </si>
  <si>
    <t xml:space="preserve">   1.	CAP Incharge 2.	NSS organiser       3.	Departmental Exam Incharge   4.	Class Co-ordinator       5.	Departmental Incharge og the NAAc accreditation’s 7th criterion</t>
  </si>
  <si>
    <t>2 International Research Publication</t>
  </si>
  <si>
    <t>25-Feb-26 01:10 PM</t>
  </si>
  <si>
    <t>Pune Institute of Aviation Technology</t>
  </si>
  <si>
    <t>VVP Institute of Engineering and Technology</t>
  </si>
  <si>
    <t>Deshbhushan Savindra Patil</t>
  </si>
  <si>
    <t>deshbhushanpatilp@gmail.com</t>
  </si>
  <si>
    <t>30-May-1996</t>
  </si>
  <si>
    <t>Savindra patil</t>
  </si>
  <si>
    <t>Plot 17 Sidhayatan Parshwanath Nagar Sangli
Sangli</t>
  </si>
  <si>
    <t>City Highschool Sangli</t>
  </si>
  <si>
    <t>Nav Krishna Valley Jr. College</t>
  </si>
  <si>
    <t>Dr. J. J. Magdum College of Engineering Jaysingpur</t>
  </si>
  <si>
    <t>National Law university</t>
  </si>
  <si>
    <t>National Law university, Delhi</t>
  </si>
  <si>
    <t xml:space="preserve">Urban Environment Management and Law </t>
  </si>
  <si>
    <t>• 1st position in Technical paper presentation in INAE Youth conclave 2022 held at IIT Jodhpur.</t>
  </si>
  <si>
    <t>Autocad,Revit,Q-GIS,Arc-GIS,Microstation</t>
  </si>
  <si>
    <t>["https:\/\/doi.org\/10.55766\/sujst-2024-06-e04451 ","https:\/\/doi.org\/10.1007\/s40899-023-00832-3","https:\/\/doi.org\/10.1007\/s41101-023- 00190-3","https:\/\/doi.org\/10.1007\/s11356-022-23039-z","https:\/\/doi.org\/10.1007\/s42107-022-00514-z","https:\/\/doi.org\/10.1680\/jurdp.22.00046","https:\/\/doi.org\/10.1007\/s11356-024-35135-3","https:\/\/doi.org\/10.1007\/s12524-024-02084-w","https:\/\/doi.org\/10.1007\/s10098-026-03418-7","http:\/\/dx.doi.org\/10.1109\/SusTech57309.2023.10129533"]</t>
  </si>
  <si>
    <t>MDM Smart Cities Lead</t>
  </si>
  <si>
    <t>Innovations in Energy, Environmental Sustainability &amp; Material Science</t>
  </si>
  <si>
    <t xml:space="preserve">professional Training </t>
  </si>
  <si>
    <t>• A strategic design approach for implementing a rainwater management system using an integration of GIS and BIM tool, Deshbhushan Patil, Raghavendra Kumar Raya, Abobakr Al-Sakkaf, Ashutosh Bagchi and Rajiv Gupta, 2nd International Conference on Civil Infrastructure and Construction (CIC 2023), Qatar 5th – 8th Feb 2023 https://doi.org/10.29117/cic.2023.0168</t>
  </si>
  <si>
    <t>25-Feb-26 01:15 PM</t>
  </si>
  <si>
    <t>Sangli Miraj Kupwad</t>
  </si>
  <si>
    <t>D Y Patil College of Engineering and TEchnology</t>
  </si>
  <si>
    <t>Hardik Engineers</t>
  </si>
  <si>
    <t>Gaurav Dadaji Pawar</t>
  </si>
  <si>
    <t>gdpawar05@gmail.com</t>
  </si>
  <si>
    <t>05-Jan-1995</t>
  </si>
  <si>
    <t>Dadaji Kisan Pawar</t>
  </si>
  <si>
    <t>1002, Bhagawati Ashiyana Wing A, Jai Bhawano Nagar, Pashan, Pune 411021</t>
  </si>
  <si>
    <t>Purushottam English School</t>
  </si>
  <si>
    <t>State Board of Maharashtra</t>
  </si>
  <si>
    <t>Government Polytechnic Nashik, MH</t>
  </si>
  <si>
    <t>College of Engineering Pune, MH</t>
  </si>
  <si>
    <t>Distance Education, SU Kolhapur, MH</t>
  </si>
  <si>
    <t xml:space="preserve">Real Estate Valuation </t>
  </si>
  <si>
    <t>• Diploma in Heritage Site Management and Scientific Conservation, DCPRI. (2023)
• Chartered Engineer, IEI.
MIE, IEI.</t>
  </si>
  <si>
    <t>• Gold Medalist in Diploma in Civil Engg,
• Best Thesis Award, M.Tech Structural Engg.
• National Runner Up - Indian Plumbing Professional League 2019.
• Bridge Design Competition Zonal Winer, IBCC, India</t>
  </si>
  <si>
    <t>AutoCAd,Staad.Pro,ETABS,ABAQUS,MS Office,Tekla Tedds</t>
  </si>
  <si>
    <t>["https:\/\/doi.org\/10.1016\/j.matpr.2023.03.150","https:\/\/doi.org\/10.38208\/acp.v1.574 "]</t>
  </si>
  <si>
    <t>Head - Designs</t>
  </si>
  <si>
    <t>• Worked with International Buddhist Confederation, for the Ongoing India International Center for Buddhist Culture and Heritage.</t>
  </si>
  <si>
    <t>25-Feb-26 01:27 PM</t>
  </si>
  <si>
    <t>Structial Buildtech Private Limited</t>
  </si>
  <si>
    <t>Tanushri Ajay Mokde</t>
  </si>
  <si>
    <t>tanushrimokde@gmail.com</t>
  </si>
  <si>
    <t>01-May-1982</t>
  </si>
  <si>
    <t>Ajay Manikroa Mokde</t>
  </si>
  <si>
    <t>I 602, Godrej Garden City, Near GIIS school, Jagatpur, Ahmedabad, Gujarat-382470</t>
  </si>
  <si>
    <t>Somalwar School</t>
  </si>
  <si>
    <t>Somalwar Junior College</t>
  </si>
  <si>
    <t>Visvesvaraya National Institute of Technology (VNIT)</t>
  </si>
  <si>
    <t>Visvesvaraya National Institute of Technology (VNIT), Nagpur, Maharashtra</t>
  </si>
  <si>
    <t>Architecture Design</t>
  </si>
  <si>
    <t>Density in Central Indian city Neighborhoods</t>
  </si>
  <si>
    <t>• During my postgraduate studies, I received the Bharat Yamsanwar Prize (2010) for Best Thesis in M.Tech (Urban Planning) from Visvesvaraya National Institute of Technology, acknowledging the academic quality and innovation of my thesis work. I was also awarded the Academic Excellence Prize (2010) for securing the highest CGPA in the M.Tech program at the same institution, reflecting consistent scholastic distinction. I was honored with the Amedeo Avogadro Research Award (2015) in Planning and Architecture conferred by Photon Foundation Organization through its Journal of Planning and Architecture, in recognition of my research contributions to the field of planning and the built environment.</t>
  </si>
  <si>
    <t>AutoCAD,MS Office ,GIS</t>
  </si>
  <si>
    <t>["https:\/\/www.sciencedirect.com\/science\/article\/abs\/pii\/S0264837721004178","https:\/\/link.springer.com\/article\/10.1007\/s10668-019-00412-6","https:\/\/ijbes.utm.my\/index.php\/ijbes\/article\/view\/1286","https:\/\/www.tandfonline.com\/doi\/full\/10.1080\/00330124.2021.2007495","https:\/\/www.emerald.com\/arch\/article-abstract\/16\/1\/134\/130638\/A-sustainability-assessment-framework-for?redirectedFrom=fulltext","https:\/\/publications.tlulib.ee\/index.php\/stss\/article\/view\/817","https:\/\/geografie.ubbcluj.ro\/ccau\/jssp\/arhiva_1_2021\/03JSSP012021.pdf","https:\/\/link.springer.com\/chapter\/10.1007\/978-981-95-0156-4_4","https:\/\/link.springer.com\/chapter\/10.1007\/978-981-99-8811-2_31","https:\/\/www.taylorfrancis.com\/chapters\/edit\/10.4324\/9781003341970-46\/assessing-building-vulnerability-indian-cities-earthquake-zone-tanushri-kamble-sarika-bahadure"]</t>
  </si>
  <si>
    <t>• 1) Ongoing-Sponsored research and content development project on, "Research and Development of Radio Content on History of Architecture and Built Heritage" from April 2025 to February 2026.
• 2) Completed-Minor Research Project on, "Terracotta Mural: Showcasing tradition, innovation and technology in institutes" from April 2024 to February 2025</t>
  </si>
  <si>
    <t>• Currently guiding 6 PhD scholars</t>
  </si>
  <si>
    <t>Urban form and Density,Planning Studio,Vernacular Architecture</t>
  </si>
  <si>
    <t>• 8 out of 5.0</t>
  </si>
  <si>
    <t>M.Plan program coordinator; FDP coordinator; Examination coordinator; Curriculum Design and Development</t>
  </si>
  <si>
    <t>Organised FDP on Applications of technologies in the field of architecture</t>
  </si>
  <si>
    <t>Created 4 module MOOC course</t>
  </si>
  <si>
    <t>• 1) Amedeo Avogadro Research Award-2015 in Planning and Architecture by Photon journal; 2) Recipient of  Bharat Yamsanwar prize for best thesis in M. Tech (2010) from Visvesvaraya National Institute of Technology, Nagpur; 3) Recipient of academic excellence  for highest CGPA prize (2010) from Visvesvaraya National Institute of Technology, Nagpur</t>
  </si>
  <si>
    <t>• 1) Conducted a urban studio in collaboration with University of Morutowa and Nirma University and the collaborative work is consideration for publication in a journal; 2) Reviewer to multiple SCI/SSCI/AHCI/SCOPUS journals</t>
  </si>
  <si>
    <t>25-Feb-26 02:04 PM</t>
  </si>
  <si>
    <t>19Y 5M</t>
  </si>
  <si>
    <t>IDEAS</t>
  </si>
  <si>
    <t>Nikalas Mahila Mahavidyalaya</t>
  </si>
  <si>
    <t>Misal Architects</t>
  </si>
  <si>
    <t>Soumya Mukherjee</t>
  </si>
  <si>
    <t>mysoumya28@gmail.com</t>
  </si>
  <si>
    <t>28-Feb-1989</t>
  </si>
  <si>
    <t>Partha Sarathi Mukherjee</t>
  </si>
  <si>
    <t>Dr. A. P. J. Abdul Kalam Block, Indian Institute of Technology Palakkad, Kanjikode, Palakkad, Kerala, Pin: 678623</t>
  </si>
  <si>
    <t>Krishnagar Collegiate School</t>
  </si>
  <si>
    <t>West Bengal Board of Secondary Education, West Bengal</t>
  </si>
  <si>
    <t>Mathematics, Physical Science,Life Science,English,Geography,Bengali</t>
  </si>
  <si>
    <t>West Bengal Council of Higher Secondary Education, West Bengal</t>
  </si>
  <si>
    <t>Mathematics,Physics,Chemistry,Biology</t>
  </si>
  <si>
    <t>West Bengal University of Technology (Presently Maulana Abul Kalam Azad University of Technology)</t>
  </si>
  <si>
    <t>Narula Institute of Technology, West Bengal</t>
  </si>
  <si>
    <t>Solid Mechanics,Structural Analysis,RC Design,Steel Design,Pre-stressed Concrete Design,Soil Mechanics and Foundation Engineering,Building Materials and Construction,Quantity Estimation and Evaluation,Fluid Mechanics and Hydraulics,Hydrology and Water Res</t>
  </si>
  <si>
    <t xml:space="preserve">Techno India University, West Bengal </t>
  </si>
  <si>
    <t>Finite Element Analysis,Structural Dynamics,Theory of Elasticity and Plasticity,Theory of Plates and Shells,Bridge Engineering,Tall Structures,Pre-stressed Concrete,Advanced RCC Design</t>
  </si>
  <si>
    <t>Wind-Structure Interaction of Cylindrical Storage Shell</t>
  </si>
  <si>
    <t>• I qualified GATE 2014 with score 326. I recieved Best Paper Awards in conferences ICCMS 2022 (organized by NIT Calicut) and ICASEMS 2025 (organized by G H Raisoni Engineering College).</t>
  </si>
  <si>
    <t>AutoCAD, STAAD Pro,Ansys Workbench,SAP2020</t>
  </si>
  <si>
    <t>09</t>
  </si>
  <si>
    <t>["https:\/\/doi.org\/10.1007\/s11709-025-1210-7","https:\/\/doi.org\/10.1007\/s42107-024-01100-1","https:\/\/doi.org\/10.1080\/15376494.2024.2337852","https:\/\/doi.org\/10.1080\/10618562.2024.2325709","https:\/\/doi.org\/10.1016\/j.matpr.2023.03.523","https:\/\/doi.org\/10.1016\/j.matpr.2023.03.557","https:\/\/doi.org\/10.1007\/978-3-031-92801-7_3","https:\/\/doi.org\/10.1016\/j.matpr.2022.04.547","https:\/\/doi.org\/10.1016\/j.matpr.2022.04.552","https:\/\/doi.org\/10.1016\/j.matpr.2023.04.102"]</t>
  </si>
  <si>
    <t>• Teaching assistance work in IIT Palakkad and NIT Durgapur for following subjects: Structural Analysis, RC Design, Steel Design, Building Drawing, Structure Laboratory.</t>
  </si>
  <si>
    <t>• Recieved Best Paper Awards in conferences ICCMS 2022 (Organized by NIT Calicut) and ICASEMS 2025 (Organized by G H Raisoni College of Engineering).
• Recieved Reviewer Recognitions from following journals: Journal of Building Engineering, Scientific Reports, Structural Engineering and Mechanics, Journal of Asian Architecture and Building Engineering, World Journal of Engineering, Materials Today: Proceedings.</t>
  </si>
  <si>
    <t>25-Feb-26 02:17 PM</t>
  </si>
  <si>
    <t>Indian Institute of Technology Palakkad</t>
  </si>
  <si>
    <t>Institute Postdoctoral Fellow</t>
  </si>
  <si>
    <t>ESCICO Private Limited, JMC Projects India Limited</t>
  </si>
  <si>
    <t>Senior Construction Engineer (Civil), Site Engineer (Civil), Graduate Trainee Engineer</t>
  </si>
  <si>
    <t>West Bengal, Chhattisgarh</t>
  </si>
  <si>
    <t>Dhanashri Sanadkumar Havale</t>
  </si>
  <si>
    <t>dhanashrijainapure@gmail.com</t>
  </si>
  <si>
    <t>01-Apr-1985</t>
  </si>
  <si>
    <t xml:space="preserve">Sanadkumar Havale </t>
  </si>
  <si>
    <t>Sr. No. 183/B, “C”-Wing, Flat No. 303, Aaditya Terraces, Shinde Wasti, MIDC Road, Ravet, Pune -   412101</t>
  </si>
  <si>
    <t>Hindkesari Maruti Mane Vidyalaya, Kavatepiran</t>
  </si>
  <si>
    <t>Maths, Science, Engilsh, Social Science</t>
  </si>
  <si>
    <t>KWC, Sangli</t>
  </si>
  <si>
    <t>Dr. Patangrao Kadam Mahavidyalaya, Sangli</t>
  </si>
  <si>
    <t>Botany</t>
  </si>
  <si>
    <t>S.R.T.M.U. Nanded</t>
  </si>
  <si>
    <t>Rajarshi Shahu Mahavidyalaya, Latur</t>
  </si>
  <si>
    <t>IBMR, Chichwad, Pune</t>
  </si>
  <si>
    <t>Marketing Management ( General)</t>
  </si>
  <si>
    <t>Dr. D. Y. Patil Vidyapeeth, Pune</t>
  </si>
  <si>
    <t>• Postgraduate Diploma in Agri Warehouse Management completed from the National Institute of Agricultural Extension Management (MANAGE), Hyderabad, with 69%.</t>
  </si>
  <si>
    <t>• Received the Best Faculty Award and the Best Research Paper Award.</t>
  </si>
  <si>
    <t>["https:\/\/link.springer.com\/chapter\/10.1007\/978-3-031-71052-0_5","https:\/\/link.springer.com\/chapter\/10.1007\/978-3-031-72617-0_4","https:\/\/www.taylorfrancis.com\/chapters\/edit\/10.4324\/9781032688305-24\/artificial-intelligence-tourism-bibliometric-analysis-trends-gaps-pravin-chavan-dhanashri-sanadkumar-havale-alex-khang","https:\/\/www.tojdel.net\/journals\/tojdel\/articles\/v11i01c02\/v11i01-24.pdf","https:\/\/www.agriculturejournal.org\/volume10number3\/innovative-agrotourism-trends-maharashtra-state-as-a-model-for-cross-cultural-tourism-in-india\/","https:\/\/www.igi-global.com\/chapter\/digital-tools-and-resources-for-teaching-sustainability\/386392","https:\/\/www.igi-global.com\/chapter\/ethical-challenges-and-bias-in-ai-marketing\/383237","https:\/\/ieeexplore.ieee.org\/document\/10939723","https:\/\/www.emerald.com\/books\/edited-volume\/19885\/chapter-abstract\/104882035\/Leveraging-Social-Media-for-B2B-IT-Companies?redirectedFrom=fulltext","https:\/\/www.sciencepubco.com\/index.php\/IJAES\/article\/view\/35688"]</t>
  </si>
  <si>
    <t>• Received a grant of Rs.65,000/- from Dr. D. Y. Patil Vidyapeeth, Pune, for the fully research-funded project named "Analytical Study of Consumer Buying Behavior in Covid-19 Pandemic Situations in Pune City."</t>
  </si>
  <si>
    <t>Business Research methodology for managers</t>
  </si>
  <si>
    <t>• On a scale of 10, it's 8.99On a scale of 5, it's 4.7</t>
  </si>
  <si>
    <t xml:space="preserve">Working as HOD, Placement Head at previous organization </t>
  </si>
  <si>
    <t>• Best Faculty coming with an impact award from Saibaliji Group of Institutions, Pune Ideal Teacher Award, 2023, Kolhapur Best Research Paper award at Dr. D. Y. Patil Vidyapeeth's (GBSRC), Pune</t>
  </si>
  <si>
    <t>25-Feb-26 02:18 PM</t>
  </si>
  <si>
    <t>International Institute of Management Studies, Pune</t>
  </si>
  <si>
    <t xml:space="preserve">MIMA Institute of Management, pune </t>
  </si>
  <si>
    <t>Global Business School and Research Centre, Pune</t>
  </si>
  <si>
    <t xml:space="preserve">MITCON Institute of Management, Pune </t>
  </si>
  <si>
    <t>Sanika Sarang Andhale</t>
  </si>
  <si>
    <t>Sanikasarang3109@gmail.com</t>
  </si>
  <si>
    <t>31-Mar-1979</t>
  </si>
  <si>
    <t>Sarang Andhale</t>
  </si>
  <si>
    <t>Flat no 1104, Himgiri Bldg, Cosmos Hills, Opp Upvan Lake, Pokhran Rd 1, Thane west, Maharashtra Pin 400606</t>
  </si>
  <si>
    <t xml:space="preserve">AFAC English School, Mumbai </t>
  </si>
  <si>
    <t>Swami Vivekananda Junior College</t>
  </si>
  <si>
    <t>Maharashtra Board of Technical Studies</t>
  </si>
  <si>
    <t>LSRaheja School of Architecture</t>
  </si>
  <si>
    <t>Wellingkar Institute of Management Studies, Mumbai, Maharashtra</t>
  </si>
  <si>
    <t>• Actively working in the industry since 24 years. Started career with design firm and then moved to working on site for the then high rise building with parking podiums which was a novelty at that point.
• Hands on site experience with day today problems and finding resolution to the same. Next move in career was handling a completely new role in liasioning which required acquiring approvals by liaising with municipal officers and authorities for renowned developer Kalpataru. This gave insight into how to get designs approved by applying the rules &amp; regulations and at times present for some exceptions to get desired outcome. A long stint was with Urban Infrastructure Real Estate fund as AVP planning wherein the exposure for pan India along with Dubai &amp; Vietnam. It helped to understand the economics of any given project and decision making for the same. Worked with finance team to make cash flows by predicting the cycle of the entire project to get IRR’s. Profile included assessing the project for investment which ranged from 100 acre townships to mid size apartment complexes to commercial establishments. Once project was funded then appointing international planners &amp; local architectural &amp; all other required consultants for the project and coordinating with them for the desired design and saleable product. Post the fund experience was the HighRise experience as Chief Architect to get Minerva Tower in Mumbai to completion which is India's tallest completed building as of now &amp; is 301m. in height. It has 91 stories &amp; 362 residential apartments. It was unique and novel experience to lead the team and learn as well the constraints and challenges of skyscraper design. Had also handled marketing campaign for the same project which led to understanding of how to market a project and justify design philosophy. After completion of Minerva Towers moved to Nahar group as VP Planning overseeing all the projects in Powai and initiating and evaluating and finalising new projects and launches.Thus have a Vast experience in all aspects of architecture &amp; real estate including design, site experience, liasioning, real estate fund, HighRise architecture &amp; construction, luxury interiors etc
• It’s been enriching &amp; humbling journey experiencing all aspects of architecture.”</t>
  </si>
  <si>
    <t>Autocad, ms office</t>
  </si>
  <si>
    <t xml:space="preserve">Vice President </t>
  </si>
  <si>
    <t>25-Feb-26 02:21 PM</t>
  </si>
  <si>
    <t>20Y 7M</t>
  </si>
  <si>
    <t>Nahar Builders Ltd</t>
  </si>
  <si>
    <t>VP Planning</t>
  </si>
  <si>
    <t>Lokhandwala Infrastructure Pvt Ltd</t>
  </si>
  <si>
    <t>Chief Architect</t>
  </si>
  <si>
    <t>Urban Infrastructure Venture Capital Ltd</t>
  </si>
  <si>
    <t>AVP Planning</t>
  </si>
  <si>
    <t>Kalpataru Construction Overseas Pvt Ltd</t>
  </si>
  <si>
    <t>Sr. Architect</t>
  </si>
  <si>
    <t>thane west</t>
  </si>
  <si>
    <t>Jan 2004</t>
  </si>
  <si>
    <t>25-Feb-26 02:22 PM</t>
  </si>
  <si>
    <t>Nitish Kumar</t>
  </si>
  <si>
    <t>nitish1996.nk@gmail.com</t>
  </si>
  <si>
    <t>22-Jan-1996</t>
  </si>
  <si>
    <t>Shankar Prasad</t>
  </si>
  <si>
    <t xml:space="preserve">
Room No. C-703, Hostel 14 IIT BOMBAY
POWAI, Mumbai Maharashtra
Pin-400076 </t>
  </si>
  <si>
    <t>Public School Bela Darbhanga Bihar</t>
  </si>
  <si>
    <t>CBSE Darbhanga, Bihar</t>
  </si>
  <si>
    <t>Math ,Science,Social Science,English</t>
  </si>
  <si>
    <t>Kalka Public School</t>
  </si>
  <si>
    <t>CBSE Kalkaji,New Delhi</t>
  </si>
  <si>
    <t>Mathematics,Physics  ,Chemistry,English</t>
  </si>
  <si>
    <t>Amrita Vishwa Vidyapeetham</t>
  </si>
  <si>
    <t>Amrita School of Engineering , Coimbatore , Tamil Nādu</t>
  </si>
  <si>
    <t xml:space="preserve">Surveying,Environmental studies ,Environmental enginnering,Construction Management </t>
  </si>
  <si>
    <t>Indian Institute of Technology Bombay (IIT Bombay)</t>
  </si>
  <si>
    <t>Indian Institute of Technology Bombay (IIT Bombay), Mahrastra</t>
  </si>
  <si>
    <t xml:space="preserve">Remote Sensing,GIS ,Image Processing,Statistics </t>
  </si>
  <si>
    <t>M.Tech in Remote sensing and GIS(Civil Engineering)</t>
  </si>
  <si>
    <t>Satellite-based Comprehensive Assessment of Lake Ecosystems</t>
  </si>
  <si>
    <t xml:space="preserve">IIT Bombay </t>
  </si>
  <si>
    <t>• Gate AIR 1 2025 (Geomatics Engineering)
• Received Prime Minister Research fellowship in 2021</t>
  </si>
  <si>
    <t>QGIS, Google earth engine ,python,arcgis,snap</t>
  </si>
  <si>
    <t>["https:\/\/doi.org\/10.1016\/j.envres.2025.123451","https:\/\/doi.org\/10.1016\/j.scitotenv.2025.178695","https:\/\/doi.org\/10.1016\/j.jenvman.2024.122075"]</t>
  </si>
  <si>
    <t>Remote Sensing and GIS</t>
  </si>
  <si>
    <t>• Got Selected for Prime Minister Research fellowship (PMRF)</t>
  </si>
  <si>
    <t>25-Feb-26 02:38 PM</t>
  </si>
  <si>
    <t>Shilpa Lalaji Gaidhani</t>
  </si>
  <si>
    <t>shilpa.gaidhani@gmail.com</t>
  </si>
  <si>
    <t>27-Jul-1990</t>
  </si>
  <si>
    <t xml:space="preserve">English, Marathi,Hindi </t>
  </si>
  <si>
    <t>Pravin (Husband)</t>
  </si>
  <si>
    <t>B702, Gokhale Waves Society , Kala khadak Road, Wakad</t>
  </si>
  <si>
    <t>Shriram Kanya Vidyalaya, Ramtek</t>
  </si>
  <si>
    <t>Samarth High School, Ramtek (State Board)</t>
  </si>
  <si>
    <t xml:space="preserve">Bachelor in Engineering </t>
  </si>
  <si>
    <t>Gurunanak Institute of Engineering and Technology, Nagpur</t>
  </si>
  <si>
    <t>Bachelor in Engineering</t>
  </si>
  <si>
    <t>The Rashtrasant Tukdoji Maharaj Nagpur University, Nagpur</t>
  </si>
  <si>
    <t>KITS, Ramtek</t>
  </si>
  <si>
    <t>Master of Business Administartion</t>
  </si>
  <si>
    <t>SBUP</t>
  </si>
  <si>
    <t>MS Office, SPSS,AMOS,NVIVO</t>
  </si>
  <si>
    <t>HRM,OB,Disaster management</t>
  </si>
  <si>
    <t>• Average Course Feedback: 4.4 / 5
• Maintained consistently high course feedback ratings, reflecting effective teaching and student engagement.</t>
  </si>
  <si>
    <t>HR Club in charge</t>
  </si>
  <si>
    <t>25-Feb-26 03:02 PM</t>
  </si>
  <si>
    <t>BIMHRD,Sri Balaji University, Pune</t>
  </si>
  <si>
    <t>Shaik  Mukthar  Ali</t>
  </si>
  <si>
    <t>shaikmukthar1996@gmail.com</t>
  </si>
  <si>
    <t>01-Sep-1996</t>
  </si>
  <si>
    <t xml:space="preserve">Shaik Mahboob Ali </t>
  </si>
  <si>
    <t xml:space="preserve">Hyderabad city, Telangana state </t>
  </si>
  <si>
    <t xml:space="preserve">Farah high school </t>
  </si>
  <si>
    <t xml:space="preserve">SSC, Hyderabad </t>
  </si>
  <si>
    <t xml:space="preserve">English ,Maths ,General science ,Social studies </t>
  </si>
  <si>
    <t xml:space="preserve">Diploma in civil engineering </t>
  </si>
  <si>
    <t xml:space="preserve">Quli Qutub Shah Government polytechnic college </t>
  </si>
  <si>
    <t xml:space="preserve">Osmania University </t>
  </si>
  <si>
    <t xml:space="preserve">ISL engineering college Hyderabad </t>
  </si>
  <si>
    <t xml:space="preserve">Muffakham jah college of engineering and technology, Hyderabad </t>
  </si>
  <si>
    <t xml:space="preserve">Dynamic analysis of blast load on RC buildings </t>
  </si>
  <si>
    <t xml:space="preserve">AutoCAD ,Staad Pro ,Etabs </t>
  </si>
  <si>
    <t>25-Feb-26 03:20 PM</t>
  </si>
  <si>
    <t>Mohan A</t>
  </si>
  <si>
    <t>ankaiyamohan7@gmail.com</t>
  </si>
  <si>
    <t>23-Jul-1993</t>
  </si>
  <si>
    <t>English,Tamil,Telugu,Hindi</t>
  </si>
  <si>
    <t>G Ankaiya</t>
  </si>
  <si>
    <t>LIG-500, ERI SCHEME, MOGAPPAIR WEST, CHENNAI,TAMIL NADU-600037</t>
  </si>
  <si>
    <t>Velanmal Groups of Schools</t>
  </si>
  <si>
    <t>Maths, Physics,Science,Social</t>
  </si>
  <si>
    <t>Velmmal Groups of Schools</t>
  </si>
  <si>
    <t>Maths,Physics,Chemistry,Computer Science</t>
  </si>
  <si>
    <t>Structural Dynamics, Design of RCC,Design of Steel</t>
  </si>
  <si>
    <t>Advanced Concrete Tecnology,Advance Design of RCC,Repair and Rehabitation</t>
  </si>
  <si>
    <t xml:space="preserve">Repair and Rehabitation </t>
  </si>
  <si>
    <t>SRM Institute of Science and Technology, Chennai, Tamil Nadu</t>
  </si>
  <si>
    <t>Autocad,Abaqus,MS Office</t>
  </si>
  <si>
    <t>["https:\/\/doi.org\/10.1007\/s41062-025-02439-3","https:\/\/doi.org\/10.1016\/j.cscm.2024.e02884","https:\/\/doi.org\/10.1007\/s42107-024-01062-4","https:\/\/doi.org\/10.1007\/978-981-16-6403-8_26?urlappend=%3Futm_source%3Dresearchgate.net%26utm_medium%3Darticle","https:\/\/doi.org\/10.1016\/j.matpr.2020.11.462"]</t>
  </si>
  <si>
    <t>Disaster Management,Engineering Graphics,Earthquake Resisting Structures,Concrete Technology</t>
  </si>
  <si>
    <t>• Concrete Technology: The average feedback score across six semesters is 4.45/5.00, indicating strong student satisfaction with course clarity, practical exposure, and conceptual delivery. Students particularly appreciated the integration of real-site examples and mix design demonstrations.
• Earthquake Resisting Structures: The course recorded an average feedback of 4.38/5.00 over the last six semesters. Feedback highlights include effective explanation of seismic concepts, problem-solving sessions based on IS codes, and supportive doubt-clearing interactions.
• Disaster Management: This course achieved an average feedback of 4.42/5.00, reflecting good student engagement and relevance to real-world applications. Students noted the usefulness of case studies, risk assessment discussions, and multidisciplinary perspective.</t>
  </si>
  <si>
    <t xml:space="preserve">Project Supervisor </t>
  </si>
  <si>
    <t>25-Feb-26 03:34 PM</t>
  </si>
  <si>
    <t>Vel Tech High Tech Dr Rangarajan Dr Sakunthala engineering college, Avadi, Chennai</t>
  </si>
  <si>
    <t>Jaysingh Babanrao Bhosale</t>
  </si>
  <si>
    <t>JAYSING_B@YAHOO.COM</t>
  </si>
  <si>
    <t>26-Dec-1982</t>
  </si>
  <si>
    <t>Babnrao Sopan Bhosale</t>
  </si>
  <si>
    <t>E-503, Kingston Aira Society, Near Tulja Bhavano Mangal Karyalay, Handewadi road, Hadapsar-411028</t>
  </si>
  <si>
    <t>TJP Vairag</t>
  </si>
  <si>
    <t>Maharashtra State Board, Solapur</t>
  </si>
  <si>
    <t>Mathematics, science, History,Geography, Marathi, English, Hindi</t>
  </si>
  <si>
    <t>Rajashri Shahu College, Latur</t>
  </si>
  <si>
    <t>Maharashtra State Board, Latur</t>
  </si>
  <si>
    <t>Mathematics, physics</t>
  </si>
  <si>
    <t>PVPPCOE, Sion, Mumbai</t>
  </si>
  <si>
    <t>National Institute of Technology, Trichy</t>
  </si>
  <si>
    <t xml:space="preserve"> Quants,Systems,Operations</t>
  </si>
  <si>
    <t>UGC NET Management</t>
  </si>
  <si>
    <t>Adoption and Acceptance of Social Network Marketing: A study of Business Enterprises in Pune District</t>
  </si>
  <si>
    <t>• ·         Worked as Custodian and CEO (Chief Examination Officer) for University of Pune Examinations.
• ·         Received ‘Prof. Thirimalaiarasan Award 2008-09’ for BEST HR person of the year at NIT, Trichy.
• ·         Awarded as BEST MANAGER at National Level Management Meet, MAGNA’08 in Oct. 2008.
• ·         Certification in NCFM-Beginner’s module in Jan. 2008.
• ·         Silver medal in all India level swimming competition held at NIT, Surathkal in Dec. 2007.
• ·         Administered TOEFL exams conducted by ETS, USA successfully as a CTA.
• ·         Worked as ARC Officer for DTE, Maharashtra.
• ·         Helped in conducting University examinations for Pune, Mumbai University.</t>
  </si>
  <si>
    <t>Excel,SPSS,Power BI,AI tools,SAP</t>
  </si>
  <si>
    <t>["https:\/\/scholar.google.com\/citations?user=sgBX1GQAAAAJ&amp;hl=en"]</t>
  </si>
  <si>
    <t>Information Systems, SAP, Business Analytics,Fintech,Operations Management,Excel</t>
  </si>
  <si>
    <t>• Around 9/10 (Excellent)</t>
  </si>
  <si>
    <t>25-Feb-26 03:45 PM</t>
  </si>
  <si>
    <t>Symbiosis Center for Management Studies (SCMS), Pune</t>
  </si>
  <si>
    <t>25-Feb-26 03:57 PM</t>
  </si>
  <si>
    <t>25-Feb-26 03:58 PM</t>
  </si>
  <si>
    <t>25-Feb-26 03:59 PM</t>
  </si>
  <si>
    <t>Apurba Pal</t>
  </si>
  <si>
    <t>apurbapal1992@gmail.com</t>
  </si>
  <si>
    <t>01-May-1992</t>
  </si>
  <si>
    <t>Dinesh Pal</t>
  </si>
  <si>
    <t>Barjora, Bankura, West Bengal, PIN-722202</t>
  </si>
  <si>
    <t>Krishnanagar High School</t>
  </si>
  <si>
    <t>Bengali, English, Physical Science, Life Science, Mathematics , History</t>
  </si>
  <si>
    <t>Barjora High School</t>
  </si>
  <si>
    <t>Bengali, English, Physics, Chemistry</t>
  </si>
  <si>
    <t>MAULANA ABUL KALAM AZAD UNIVERSITY OF TECHNOLOGY, WEST BENGAL FORMALY KNOWN AS WEST BENGAL UNIVERSITY OF TECHNOLOGY</t>
  </si>
  <si>
    <t>• Full time training on AUto CAD.</t>
  </si>
  <si>
    <t>• Ministry of Human Resource Development (MHRD), Government of India for PhD Assistantship.
• Best Paper Award at International Conference on Advances in Computer Engineering and Communication Systems (ICACECS-2023), September 22-23, 2023, Department of Computer Science &amp; Engineering, VNR, VJIET, co-located at The University of The West Indies (UWI), At Mona, Jamaica.
• Best Paper Award at 1st Scopus Indexed International Conference on Industrial Sustainability and Intelligent Infrastructure (ICISII-2025), November 13-14, 2025 organized by Adamas University, Kolkata, India.</t>
  </si>
  <si>
    <t>AutoCAD, MS Office,Primavera, STAAD Pro, REVIT, MATLAB, Python,ANSYS</t>
  </si>
  <si>
    <t>["DOI: 10.1080\/10589759.2026.2613228","https:\/\/doi.org\/10.1007\/s13369-025-10315-6","https:\/\/doi.org\/10.1080\/10589759.2025.2460608","https:\/\/doi.org\/10.1007\/s42417-024-01374-4","https:\/\/doi.org\/10.1007\/s10921-023-01014-z","https:\/\/doi.org\/10.1080\/10589759.2023.2243004","https:\/\/doi.org\/10.1177\/14759217231171026","10.1088\/2631-8695\/ad26e1","DOI: 10.1108\/IJSI-11-2024-0182","https:\/\/doi.org\/10.1007\/s42107-023-00690-6"]</t>
  </si>
  <si>
    <t xml:space="preserve">NAAC Coordinator </t>
  </si>
  <si>
    <t>• 2 papers are under review with international collaboration.</t>
  </si>
  <si>
    <t>25-Feb-26 04:06 PM</t>
  </si>
  <si>
    <t>Adamas University</t>
  </si>
  <si>
    <t>Asansol Engineering College</t>
  </si>
  <si>
    <t>Asansol</t>
  </si>
  <si>
    <t>The New Horizons Institute of Technology (NHIT)</t>
  </si>
  <si>
    <t>Durgapur</t>
  </si>
  <si>
    <t>Misra Associates Development Consultant Pvt. Ltd.</t>
  </si>
  <si>
    <t>Junior Civil Engineer</t>
  </si>
  <si>
    <t>Chhaya Thakaji Lande</t>
  </si>
  <si>
    <t>chhayavanjare83@gmail.com</t>
  </si>
  <si>
    <t>15-Nov-1983</t>
  </si>
  <si>
    <t>Hindi, English ,Marathi</t>
  </si>
  <si>
    <t xml:space="preserve">Rahul Vanjare </t>
  </si>
  <si>
    <t>Swiss County Housing Society Block-J1 , flat no J1/ 602 , Thergaon, Pune 33</t>
  </si>
  <si>
    <t>Kanya Vidyalaya, Pimpri, Pune</t>
  </si>
  <si>
    <t>SSC Board , Pune</t>
  </si>
  <si>
    <t>Kanya Vidyalaya &amp; Junior College, Pune</t>
  </si>
  <si>
    <t>HSC Board Pune</t>
  </si>
  <si>
    <t xml:space="preserve">Accounting </t>
  </si>
  <si>
    <t xml:space="preserve"> Savitribai Phule Pune University</t>
  </si>
  <si>
    <t xml:space="preserve">Mahatma Phule Mahavidyalaya , Pimpri, Pune </t>
  </si>
  <si>
    <t xml:space="preserve">Cost &amp; Works Accounting </t>
  </si>
  <si>
    <t>Cost &amp; Works Accounting</t>
  </si>
  <si>
    <t>Institute of Business Management &amp; Rural Development , Ahmednagar</t>
  </si>
  <si>
    <t>Marketing , Finance</t>
  </si>
  <si>
    <t>College of Computer Sciences, Wakad , Pune</t>
  </si>
  <si>
    <t xml:space="preserve">Advanced Accounting &amp; Taxation </t>
  </si>
  <si>
    <t>Indira Institute of Management, Wakad ( From SPPU)</t>
  </si>
  <si>
    <t>• N.C. Joshi Best Teacher Award
• Published patents
• published a book in Financial Management
• published multiple research papers in National, International, UGC-CARE, and Scopus-indexed journals,</t>
  </si>
  <si>
    <t xml:space="preserve">Management Accounting, Financial Management, Banking &amp; Financial Institutions, Security analysis &amp; portfolio Management </t>
  </si>
  <si>
    <t>• ut of 5 it is around 4.5</t>
  </si>
  <si>
    <t>25-Feb-26 04:44 PM</t>
  </si>
  <si>
    <t>19Y 1M</t>
  </si>
  <si>
    <t xml:space="preserve">Dr. D.Y. Patil Vidyapeeth 's , Centre for online learning </t>
  </si>
  <si>
    <t>Pimpri-Chinchwad</t>
  </si>
  <si>
    <t xml:space="preserve">Institute of Business Management &amp; Research </t>
  </si>
  <si>
    <t>15Y 3M</t>
  </si>
  <si>
    <t xml:space="preserve">Smrutirekha  Mishra </t>
  </si>
  <si>
    <t>smrutinit23@gmail.com</t>
  </si>
  <si>
    <t>09-Jan-1984</t>
  </si>
  <si>
    <t xml:space="preserve"> English,Odia,Hindi ,English </t>
  </si>
  <si>
    <t>Debiprasad Sarangi</t>
  </si>
  <si>
    <t xml:space="preserve">C-501, Satyam Shivam Sundaram Society Manjari,Pune, Maharashtra </t>
  </si>
  <si>
    <t>University High School,Vanibihar</t>
  </si>
  <si>
    <t>Board of Secondary education,Bhubaneswar Odisha</t>
  </si>
  <si>
    <t xml:space="preserve">Kalinga Polytechnic, Bhubaneswar </t>
  </si>
  <si>
    <t>Civil engineering subjects ,RCC</t>
  </si>
  <si>
    <t>BPUT,Odisha</t>
  </si>
  <si>
    <t xml:space="preserve">College of Engineering Bhubaneswar, Odisha </t>
  </si>
  <si>
    <t>SPPU,Pune</t>
  </si>
  <si>
    <t>G.J.Raisoni college of Engineering,Wagholi</t>
  </si>
  <si>
    <t>Structural engineering ,RCC</t>
  </si>
  <si>
    <t xml:space="preserve">NIT, Rourkela, Odisha </t>
  </si>
  <si>
    <t xml:space="preserve">AutoCAD,MS office,MS Project, Strategic ERP ,AutoCAD </t>
  </si>
  <si>
    <t xml:space="preserve">Engineering Mechanics </t>
  </si>
  <si>
    <t>• Out of 5 I got 3.8</t>
  </si>
  <si>
    <t>More than 15</t>
  </si>
  <si>
    <t>Seminar,Workshop</t>
  </si>
  <si>
    <t>• Global Faculty Award from AKS educational Society</t>
  </si>
  <si>
    <t>25-Feb-26 06:40 PM</t>
  </si>
  <si>
    <t xml:space="preserve">Sinhgad Institute of Technology </t>
  </si>
  <si>
    <t>JSPM,Wagholi</t>
  </si>
  <si>
    <t>Trinity College,Kondhwa</t>
  </si>
  <si>
    <t>G.H.Raisoni College of Engineering,Wahholi</t>
  </si>
  <si>
    <t xml:space="preserve">Oxford Polytechnic </t>
  </si>
  <si>
    <t xml:space="preserve">Lecture </t>
  </si>
  <si>
    <t>Jairaj Janakraj  Sasane</t>
  </si>
  <si>
    <t>jairaj.sasane@gmail.com</t>
  </si>
  <si>
    <t>19-Dec-1980</t>
  </si>
  <si>
    <t xml:space="preserve">Janakraj </t>
  </si>
  <si>
    <t xml:space="preserve">Sai Savera CHS, B Wing, Flat 3, Bhosale Nagar, Hadapsar, Pune 
</t>
  </si>
  <si>
    <t xml:space="preserve">Shri Shivaji Preparatory Military School </t>
  </si>
  <si>
    <t xml:space="preserve">SSC Board, Pune/Maharashtra </t>
  </si>
  <si>
    <t xml:space="preserve">Maths , Science, English ,Hindi,Marathi ,Social Science </t>
  </si>
  <si>
    <t xml:space="preserve">Fergusson college </t>
  </si>
  <si>
    <t xml:space="preserve">HSC Board, Pune/Maharashtra </t>
  </si>
  <si>
    <t>Physics, Chemistry, Maths, English</t>
  </si>
  <si>
    <t>Fergusson college , Pune/Maharashtra</t>
  </si>
  <si>
    <t xml:space="preserve">Indiran Institute of Management , Pune/ Maharashtra </t>
  </si>
  <si>
    <t xml:space="preserve">Commerce and Management </t>
  </si>
  <si>
    <t xml:space="preserve">Nagpur University </t>
  </si>
  <si>
    <t>A/Q1</t>
  </si>
  <si>
    <t>Q4/Q4/Q4/Q4</t>
  </si>
  <si>
    <t>["https:\/\/scientifictemper.com\/index.php\/tst\/article\/view\/1787","https:\/\/link.springer.com\/article\/10.1007\/s41870-025-02793-6#:~:text=A%20BiLSTM%2DRNN%20model%20(as","sequence%20learning%20of%20temporal%20contexts.","https:\/\/www.semanticscholar.org\/paper\/Harnessing-AI-and-Machine-Learning-in-E-Commerce-to-Waghmare-Sasane\/15e543d6ffaf2ed1ea50ae308508119203f63f2d","https:\/\/ijchr.net\/journal\/article\/view\/525?articlesBySimilarityPage=4","https:\/\/ieeexplore.ieee.org\/document\/11031982","https:\/\/pubs.aip.org\/aip\/acp\/article-abstract\/3306\/1\/030001\/3348762\/Transforming-learning-The-impact-of-emerging?redirectedFrom=fulltext"]</t>
  </si>
  <si>
    <t xml:space="preserve">MBA Course: Marketing Management, Marketing of Financial Services, Operations and Supply Chain Management , Strategic Management ,Principles of Management </t>
  </si>
  <si>
    <t>• Average Course Feedback for last 6 semesters : 90%</t>
  </si>
  <si>
    <t xml:space="preserve">Program Head : MBA Pharma Course  and Program Head: BBA Course </t>
  </si>
  <si>
    <t>25-Feb-26 06:59 PM</t>
  </si>
  <si>
    <t xml:space="preserve">Dyaan Prasad Global University's School of Management and Research </t>
  </si>
  <si>
    <t>Sinhgad Business School</t>
  </si>
  <si>
    <t>Satyendra Kumar Singh</t>
  </si>
  <si>
    <t>satyendr0.singh@gmail.com</t>
  </si>
  <si>
    <t>15-May-1992</t>
  </si>
  <si>
    <t>Santosh Kumar Singh</t>
  </si>
  <si>
    <t>Village- Jamui Uttarpur, Post- Jamui Bazar, District- Mirzapur, Pin Code- 231001, State- Uttar Pradesh</t>
  </si>
  <si>
    <t>GNHS School Mirzapur</t>
  </si>
  <si>
    <t>Hindi ,English,Mathematics ,Science,Social Science,Drawing</t>
  </si>
  <si>
    <t>Suman VNICV Nagar Naini Allahabad (Prayagraj)</t>
  </si>
  <si>
    <t>General Hindi,English,Mathematics,Physics,Chemistry,Sport &amp; Phy Edu</t>
  </si>
  <si>
    <t>NRI Institute of Technology &amp; Management, Gwalior, Madhya Pradesh</t>
  </si>
  <si>
    <t>Strength of Materials,Structural Analysis,Structural Steel,Reinforced Cement Concrete,Geotech Engg.,Environmental Engg.,Fluid Mechanics,Water Resource Engg.,Quantity Surveying &amp; Costing,Construction Technology &amp; Management,Transportation,Surveying,etc.</t>
  </si>
  <si>
    <t>National Institute of Technology Srinagar</t>
  </si>
  <si>
    <t>National Institute of Technology Srinagar, Jammu &amp; Kashmir</t>
  </si>
  <si>
    <t>Structural Dynamics,Advanced Concrete Technology,Design of Industrial Structures,Advanced Structure Analysis,Earthquake Resistant Design,Advanced Concrete Design,Advanced Bridge Engineering,Finite Element Methods,etc.</t>
  </si>
  <si>
    <t>Dynamic Performance Assessment of In-Plane Micropolar-Cosserat Panels</t>
  </si>
  <si>
    <t>Indian Institute of Technology Jammu, Jammu &amp; Kashmir</t>
  </si>
  <si>
    <t>• Research paper writing workshop organized by Springer Nature at IIT Jammu (2019).
• Finite element modeling workshop organized by Dassault Systèmes at IIT Jammu (2019).</t>
  </si>
  <si>
    <t>• I was recently honored to receive the Seal of Excellence for my proposal (No. 101285950), titled “Sustainable Thin-Walled Ultra-High-Performance Fiber-Reinforced Concrete (UHPFRC) Towers for Offshore Wind,” submitted under HORIZON-MSCA-2025-PF, which received an overall evaluation score of 95%.</t>
  </si>
  <si>
    <t>MS Office,Overleaf/ LaTex,Origin,Mathematica,Maple,MATLAB,Lab VIEW,Instra4D Software,MIDAS FEA NX,ABAQUS,COMSOL-Multiphysics</t>
  </si>
  <si>
    <t>["https:\/\/doi.org\/10.1080\/15376494.2021.1877377","https:\/\/doi.org\/10.1016\/j.mechmat.2021.103898","https:\/\/doi.org\/10.1016\/j.euromechsol.2022.104812","https:\/\/doi.org\/10.1007\/s00707-023-03597-0","https:\/\/doi.org\/10.1121\/10.0024616","https:\/\/doi.org\/10.1016\/j.mechmat.2024.105213","https:\/\/doi.org\/10.1016\/j.finel.2025.104387"]</t>
  </si>
  <si>
    <t>• I have contributed to teaching as a Teaching Assistant during my doctoral and postdoctoral tenure. While formal semester-wise institutional feedback records are not available, student interactions and informal feedback have been encouraging.</t>
  </si>
  <si>
    <t>• Seal of Excellence – HORIZON-MSCA-2025-PF (European Commission; Proposal No. 101285950 – RECAST; Score: 95%).</t>
  </si>
  <si>
    <t>• I would like to mention that my professional experience includes working in industry as an Engineer and in academia as a Researcher. Additionally, I have been involved in two international research collaborations where I worked as a Postdoctoral Fellow. The details are as follows:
• Dr. Esmaeel Esmaeeli, Department of Civil and Environmental Engineering, Brunel University London, U.K. Email: esmaeel.esmaeeli@brunel.ac.uk.
• Project: Novel Sustainable Materials for Designing and Optimizing Future Wind Turbines.
• Dr. Sreekanta Das, Department of Civil and Environmental Engineering, University of Windsor, Canada. Email:sdas@uwindsor.ca.
• Projects: (a) Sustainable 3DCP Materials for Designing and Optimizing the Civil Structures for Construction. (b) Net-zero goals for Canadian housing, including the transition from net-zero energy-ready buildings to net-zero energy buildings, as well as material decarbonization strategies.</t>
  </si>
  <si>
    <t>25-Feb-26 07:14 PM</t>
  </si>
  <si>
    <t>Tractebel Engineering Private Limited</t>
  </si>
  <si>
    <t>Senior Engineer (Structural)</t>
  </si>
  <si>
    <t>Gurgaon, Haryana, India</t>
  </si>
  <si>
    <t>Vindhya Polytechnic College Of Engineering And Technology</t>
  </si>
  <si>
    <t>Lecturer in Civil Engineering Department</t>
  </si>
  <si>
    <t>Mirzapur, Uttar Pradesh, India</t>
  </si>
  <si>
    <t>Vishnupant  Sangappa Potdar</t>
  </si>
  <si>
    <t>potdar.vishnu@gmail.com</t>
  </si>
  <si>
    <t>08-Jul-1990</t>
  </si>
  <si>
    <t xml:space="preserve">English, Hindi, Kanadda </t>
  </si>
  <si>
    <t>Sangappa</t>
  </si>
  <si>
    <t>A-605, Rose Galaxy, Borhadewadi. Moshi.PCMC</t>
  </si>
  <si>
    <t>A.k. High School</t>
  </si>
  <si>
    <t xml:space="preserve">Pune Board , Maharashtra </t>
  </si>
  <si>
    <t>H. D. Junior college ,Solapur</t>
  </si>
  <si>
    <t xml:space="preserve">Physics, Chemistry </t>
  </si>
  <si>
    <t xml:space="preserve">Solapur University </t>
  </si>
  <si>
    <t xml:space="preserve">D.B.F Dayanand College, Solapur </t>
  </si>
  <si>
    <t xml:space="preserve">B.SC Mathematics </t>
  </si>
  <si>
    <t>Department Mathematics, SPPU</t>
  </si>
  <si>
    <t xml:space="preserve">Symbiosis International University </t>
  </si>
  <si>
    <t>• Upgraded Data Science and ML</t>
  </si>
  <si>
    <t>• SET Qualified</t>
  </si>
  <si>
    <t xml:space="preserve">MS Office, Python </t>
  </si>
  <si>
    <t>Python , ML, AI, AM-I, AM-II</t>
  </si>
  <si>
    <t>25-Feb-26 07:53 PM</t>
  </si>
  <si>
    <t xml:space="preserve">Symbiosis Skills and Professional University </t>
  </si>
  <si>
    <t>Chetan Nagesh Doddamani</t>
  </si>
  <si>
    <t>chetandoddamani01@gmail.com</t>
  </si>
  <si>
    <t>16-Jun-1990</t>
  </si>
  <si>
    <t>Hindi,English,Marathi,Kannada</t>
  </si>
  <si>
    <t>Nagesh</t>
  </si>
  <si>
    <t>House no. 2235 sector 11
Mahantesh Nagar M.M extension</t>
  </si>
  <si>
    <t>St Marys High School</t>
  </si>
  <si>
    <t>RLS PU College</t>
  </si>
  <si>
    <t>KLE college of engineering Belgaum</t>
  </si>
  <si>
    <t>Reva ITM Bengaluru</t>
  </si>
  <si>
    <t>Transportation planning</t>
  </si>
  <si>
    <t>Indian Institute of Technology Delhi</t>
  </si>
  <si>
    <t>• Transportation engineering or planning
• Project management</t>
  </si>
  <si>
    <t>AWARDS RECEIVED:
• 2021 December:
• SERB International Travel Grant by Department of Scienceand Technology, Government of India, Dec 2021.
• 2020 Aug- 2021 July:
• Sumant Moolgaokar Research award by TRIP-center, IIT Delhi.
• 2017 Jan– 2021 Dec:
• Institutional scholarship for pursuing Ph.D. at Indian Institute of Technology Delhi by Ministry of Human Resource Development, Government of India.</t>
  </si>
  <si>
    <t>QGIS,ArcGIS,PTV Visum,MS office,Python,R</t>
  </si>
  <si>
    <t>["https:\/\/link.springer.com\/article\/10.1007\/s11116-021-10242-z","https:\/\/www.sciencedirect.com\/science\/article\/abs\/pii\/S0966692321001770","https:\/\/www.sciencedirect.com\/science\/article\/abs\/pii\/S096585642200204X","https:\/\/www.sciencedirect.com\/science\/article\/abs\/pii\/S1361920924002712","https:\/\/www.itdp.in\/wp-content\/uploads\/2022\/10\/Status-of-e-IPT-in-India.pdf","https:\/\/link.springer.com\/article\/10.1007\/s40890-021-00127-2","https:\/\/www.tandfonline.com\/doi\/full\/10.1080\/29941849.2025.2487658","https:\/\/www.tandfonline.com\/doi\/full\/10.1080\/29941849.2025.2487662"]</t>
  </si>
  <si>
    <t>• I have been involved in international academic collaboration through my research association with Nagoya University, Japan. My work focused on transportation planning and travel behavior analysis using Japanese person-trip survey data. This collaboration involved joint research discussions, data analysis, and academic exchanges with international faculty members. The experience enhanced my exposure to global research methodologies and cross-country transportation policy perspectives.</t>
  </si>
  <si>
    <t>25-Feb-26 07:57 PM</t>
  </si>
  <si>
    <t>Indian Institute of Science Bangalore</t>
  </si>
  <si>
    <t>Post-doctoral Research Associate III</t>
  </si>
  <si>
    <t>Nagoya University Japan</t>
  </si>
  <si>
    <t>Researcher</t>
  </si>
  <si>
    <t>Nagoya, Japan</t>
  </si>
  <si>
    <t>Directorate of Urban Land Transport Department Bangalore</t>
  </si>
  <si>
    <t>Associate Transport Planner</t>
  </si>
  <si>
    <t>Research staff</t>
  </si>
  <si>
    <t>Institute for Transportation and Development Policy</t>
  </si>
  <si>
    <t>Senior associate - Transportation system</t>
  </si>
  <si>
    <t>Siddhi Satishchandra Zope</t>
  </si>
  <si>
    <t>siddhizope3@gmail.com</t>
  </si>
  <si>
    <t>03-Sep-1996</t>
  </si>
  <si>
    <t xml:space="preserve">Marathi, HIndi,English </t>
  </si>
  <si>
    <t>Satishchandra Zope</t>
  </si>
  <si>
    <t>401, maruti heights near maruti mandir, parge chowk, mangalwar peth pune</t>
  </si>
  <si>
    <t>Dr. Bedekar vidyamandir, Thane</t>
  </si>
  <si>
    <t>Marathi,Sanskrit</t>
  </si>
  <si>
    <t>SDVcollege, Airoli</t>
  </si>
  <si>
    <t>HCS</t>
  </si>
  <si>
    <t>Physics,computer science</t>
  </si>
  <si>
    <t>Savitribai phule pune university</t>
  </si>
  <si>
    <t>Ajeenkya D Y Patil school of architecture</t>
  </si>
  <si>
    <t>Design,working drawing</t>
  </si>
  <si>
    <t>COEP, Pune</t>
  </si>
  <si>
    <t>COEP, Town and country planning</t>
  </si>
  <si>
    <t>Urban planning</t>
  </si>
  <si>
    <t>AutoCAD,GIC,MS office,enscape,sketchup,lumion,photoshop</t>
  </si>
  <si>
    <t>• Fresher; however, received positive informal feedback during academic presentations and project guidance</t>
  </si>
  <si>
    <t>In Rush Management Project handle interns as an Architect.</t>
  </si>
  <si>
    <t>25-Feb-26 09:08 PM</t>
  </si>
  <si>
    <t>Korals engg. solution pvt. ltd pune navi peth.</t>
  </si>
  <si>
    <t>Navi peth, Pune</t>
  </si>
  <si>
    <t>25-Feb-26 09:09 PM</t>
  </si>
  <si>
    <t>Sheena Rehman</t>
  </si>
  <si>
    <t>reh22sheena@gmail.com</t>
  </si>
  <si>
    <t>12-Nov-1993</t>
  </si>
  <si>
    <t>Hindia,English</t>
  </si>
  <si>
    <t>Hafizur Rehman Amani</t>
  </si>
  <si>
    <t>6/2346, Upvan Vihar Near Behat Bus Stand Saharanpur</t>
  </si>
  <si>
    <t>Shri Digambar Jain Kanya Inter College, Saharanpur</t>
  </si>
  <si>
    <t>Saharanpur, Uttar Pradesh</t>
  </si>
  <si>
    <t>Commerce,Maths,English</t>
  </si>
  <si>
    <t>commerce,Maths,English</t>
  </si>
  <si>
    <t>CCS University Meerut</t>
  </si>
  <si>
    <t>JV Jain Degree College, Saharanpur</t>
  </si>
  <si>
    <t>• Best Paper Award National Award (2022) - International Conference on “Stimulating Development through Entrepreneurship (2022)” Department of Commerce, Aligarh Muslim University, India
• National Award (2022) - Nation-Wide Financial Markets Essay Contest, National Institute of Securities Market in collaboration with Securities and Exchange Board of India (SEBI)
• National Award (2022) - Nation-Wide Story Writing Competition AMU Sahityoatsav, SSF Sahityoatsav, West Bengal, India</t>
  </si>
  <si>
    <t>["https:\/\/doi.org\/10.1016\/j.techfore.2026.124599","10.3905\/jai.2026.1.259"," https:\/\/doi.org\/10.1002\/sd.70643 ","10.1016\/j.jenvman.2025.127730 ","10.1016\/j.jenvman.2025.126434 ","10.53894\/ijirss.v8i3.6470"," https:\/\/doi.org\/10.1002\/jsc.2623 ","https:\/\/doi.org\/10.1080\/23311975.2023.2294524 ","https:\/\/doi.org\/10.1080\/10669868.2023.2292786  ","https:\/\/doi.org\/10.1080\/10669868.2023.2242842 "]</t>
  </si>
  <si>
    <t>Program Coordinator, Research Coordinator, Proctor</t>
  </si>
  <si>
    <t>• 2019-2024 Junior Research Fellowship (JRF) in Commerce
• 2015 National Eligibility Test (NET) in Commerce</t>
  </si>
  <si>
    <t>• I write Research papaers with foreign scholars.</t>
  </si>
  <si>
    <t>25-Feb-26 10:11 PM</t>
  </si>
  <si>
    <t>IMS Unison University</t>
  </si>
  <si>
    <t>Dr Pranav Saraswat</t>
  </si>
  <si>
    <t>drpranavsaraswat@gmail.com</t>
  </si>
  <si>
    <t>16-Aug-1981</t>
  </si>
  <si>
    <t>HINDI,ENGLISH</t>
  </si>
  <si>
    <t>BRIN NARAIN SARASWAT</t>
  </si>
  <si>
    <t>I 301 Shukan Status Nr Vandematram Cross Road Gota Chandlodiya Ahmedabad</t>
  </si>
  <si>
    <t>St. Pauls Sr Sec School Ajmer</t>
  </si>
  <si>
    <t>Board of Secondary Education Ajmer Raj.</t>
  </si>
  <si>
    <t>hindi english acs bo eco</t>
  </si>
  <si>
    <t>Maharshi Dayanand University Ajmer</t>
  </si>
  <si>
    <t>Govt College Ajmer Raj</t>
  </si>
  <si>
    <t>Accounting and Business Statistics</t>
  </si>
  <si>
    <t>Maharshi Dayanand Saraswati University Ajmer</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</si>
  <si>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
• Achievements in Co-curricular Activities:.
• “BOY OF THE YEAR” of St. Paul’s School in 12 th standard 1998-99.
• Outstanding student of “Commerce-Association” Govt. College, Ajmer.
• Attained N.C.C. “A” Certificate.
• Participated “National Level” tournament in Badminton
• \</t>
  </si>
  <si>
    <t xml:space="preserve">•	Completed a computer course SWIFT from NIIT. •	Passed the RSCIT University exams held in December 2011 with 84%, organized by Rajasthan Knowledge Corporation limited. •	Completed a certificate course on Avoiding Plagiarism as part of the Epigeum Online </t>
  </si>
  <si>
    <t>• minor research project 1000000</t>
  </si>
  <si>
    <t>• Guided Ms. Ridhi Shah a research scholar of Pacific University Udaipur on her PhD topic” Analysis of stress management in private sector banks in Ahmedabad city” as a Research guide. (Degree Awarded in 2018)
• Guided Ms. Aney Rawat research scholar (Research Associate- Institute of Management, Nirma University Ahmedabad) of Pacific University Udaipur on her PhD topic” Credit rating: A perspective study on individual investor of the financial market region (Gujarat), Degree Awarded in July 2018.</t>
  </si>
  <si>
    <t>• between 4 to 4.5</t>
  </si>
  <si>
    <t xml:space="preserve">	Academic Coordinator 	Head Examination and Evaluation affairs 	Member of IQAC 	Experience in handling student welfare board association. 	Member of Canteen, Hostel and Alumni committee 	Coordinator of NSS (National Service Scheme) 	Coordinator of </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</si>
  <si>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t>
  </si>
  <si>
    <t>25-Feb-26 10:41 PM</t>
  </si>
  <si>
    <t>MIT ADT UNIVERSITY PUNE</t>
  </si>
  <si>
    <t>ICFAI NATIONAL COLLEGE</t>
  </si>
  <si>
    <t>SR LECTURER</t>
  </si>
  <si>
    <t>AJMER</t>
  </si>
  <si>
    <t>25-Feb-26 10:42 PM</t>
  </si>
  <si>
    <t>Rakeshkumar Sureshkumar Bhatia</t>
  </si>
  <si>
    <t>RAKESHKUMAR.BHATIA@GMAIL.COM</t>
  </si>
  <si>
    <t>21-Nov-1984</t>
  </si>
  <si>
    <t>Hindi, English,Gujarati,Sindhi</t>
  </si>
  <si>
    <t>Sureshkumar Bhatia</t>
  </si>
  <si>
    <t>Flat 2204, Tower 30, Trendy Tower, Amanora Park Town Road, Amanora, Hadapsar, Pune</t>
  </si>
  <si>
    <t>Mount Carmel High School</t>
  </si>
  <si>
    <t>Gujarat Secondary Education Board, Gandhidham, Gujarat</t>
  </si>
  <si>
    <t>Adarsh Maha Vidhyalaya</t>
  </si>
  <si>
    <t>Gujarat Secondary and Higher Secondary Board, Gandhidham, Gujarat</t>
  </si>
  <si>
    <t>Gujarat University</t>
  </si>
  <si>
    <t>Tolani Arts and Science college, Adipur Gujarat</t>
  </si>
  <si>
    <t>Indian Institute of Planning and Management</t>
  </si>
  <si>
    <t>IIPM, Ahmedabad Gujarat</t>
  </si>
  <si>
    <t>Marketing and Finance</t>
  </si>
  <si>
    <t>• Generative AI for Business Leaders &amp; Digital Marketers | LinkedIn
• Fellowship | Startup Leadership Program
• LinkedIn Growth | GrowthSchool
• Writing a Marketing Plan | LinkedIn
• Strategic Planning Foundations | LinkedIn</t>
  </si>
  <si>
    <t>• Top Icons of India, March 2025 -- BTalkz
• Published Author October 2023, Notion Press for the book "Sales Heads -- The Essentials."</t>
  </si>
  <si>
    <t>AutoCAD,MS Office,Canva,Prompt Engineering,Graphy LMS,Figma,Microsoft ClipChamp,Microsoft Designer,Adobe Firefly,Adobe Express,Google AI Studio,AI Tools,Notion,Copilot</t>
  </si>
  <si>
    <t>Retail Management,Startup Advisory</t>
  </si>
  <si>
    <t>• The current MBA course curriculum follows an old method of teaching. I prefer more practical knowledge and case studies over the old book method.</t>
  </si>
  <si>
    <t>Sales Head</t>
  </si>
  <si>
    <t>• Top Icons of India, March 2025 -- BTalkz</t>
  </si>
  <si>
    <t>25-Feb-26 11:13 PM</t>
  </si>
  <si>
    <t>Cushman and Wakefield</t>
  </si>
  <si>
    <t>Associate Director Project Marketing</t>
  </si>
  <si>
    <t>Deepa Dilip  Joshi</t>
  </si>
  <si>
    <t>drdeeparele@gmail.com</t>
  </si>
  <si>
    <t>29-Oct-1979</t>
  </si>
  <si>
    <t>Marathi,English, Hindi,German</t>
  </si>
  <si>
    <t>Kedar Satish Rele</t>
  </si>
  <si>
    <t>A2 703, Nandan Prospera, Laxman Nagar, Baner, Near D Mart, Balewadi, Pune-411045</t>
  </si>
  <si>
    <t>Indian Education Society`s Modern English School</t>
  </si>
  <si>
    <t>State board, Mumbai, Maharashtra</t>
  </si>
  <si>
    <t>English, Maths,Science,Social Studies</t>
  </si>
  <si>
    <t>R. A. Podar College of Commerce and Economics</t>
  </si>
  <si>
    <t>State Board, Mumbai, Maharashtra</t>
  </si>
  <si>
    <t>English, Maths, Accounts, German,OC,Economics</t>
  </si>
  <si>
    <t>Accounts 1, Accounts 2, Accounts 3,Economics,IP</t>
  </si>
  <si>
    <t xml:space="preserve">Bachelor of Commerce </t>
  </si>
  <si>
    <t>Welingkar`s Institute of Management</t>
  </si>
  <si>
    <t>Entrepreneurship Management,Management of Environment,Project Management,Strategic Management,Business Ethics</t>
  </si>
  <si>
    <t>The New Law College, Mumbai, Maharashtra</t>
  </si>
  <si>
    <t>Consumer Buyer Behavior- Marketing</t>
  </si>
  <si>
    <t>Dr. A.P.J. Abdul Kalam University, Indore</t>
  </si>
  <si>
    <t>• Executive Program in Digital Marketing from IIM Indore, December 2025</t>
  </si>
  <si>
    <t>• Guided students in International Hackathons, Case study competitions
• Participated in research conferences, case study</t>
  </si>
  <si>
    <t>["DOI:10.1109\/ICSES63760.2024.10910537","Journal of Computational Analysis and Applications (JoCAAA)"," Eudoxus Press"," 1572-9206"," Vol. 33 No. 4","European Economic Letters (EEL)"," 14(2)"," 2960\u20132967","European Economic Letters (EEL)"," 14(2)"," 2951\u20132959","International Journal of Cultural Studies and Social Sciences"," Vol-20"," Issue-1"," No.55"," ISSN: 2347-4777","Indian Journal of Psychology"," Vol. No.15"," Issue 8"," ISSN: 0019-5553","Rabindra Bharati Patrika  ISSN: 0937-0037 Volume XXVII","Journal of Informatics Education and Research Volume 3","Issue 2 Pages 1166-1179","The Online Journal of Distance Education and e-Learning Volume 11 Issue 2","IJFANS INTERNATIONAL JOURNAL OF FOOD AND NUTRITIONAL SCIENCES Volume 11"," Issue 9 Pages 4093 ISSN PRINT 2319 1775"]</t>
  </si>
  <si>
    <t>New Venture Management</t>
  </si>
  <si>
    <t xml:space="preserve">Course Co-Ordinator for BBA Retail </t>
  </si>
  <si>
    <t>• Initiative of "Global Classroom" wherein every month one International Speaker is called for online session for the batch
• Working actively on MoU with foreign universities for facilitating student exchange, research, faculty exchange
• International Immersion
• Session chair for International Conference
• Reviewer with Springer</t>
  </si>
  <si>
    <t>25-Feb-26 11:38 PM</t>
  </si>
  <si>
    <t>Symbiosis Skills and Professional University</t>
  </si>
  <si>
    <t>Dr. Ashish Dikshit</t>
  </si>
  <si>
    <t>ashish.d2410@gmail.com</t>
  </si>
  <si>
    <t>24-Oct-1968</t>
  </si>
  <si>
    <t>DR. R.N. DIKSHIT</t>
  </si>
  <si>
    <t>A/6/400, SHRI SITEY APARTMENTS, F - 1, CHITRAKOOT SCHEME, NEAR SBI BANK, JAIPUR - 302021
Jaipur, Rajasthan</t>
  </si>
  <si>
    <t>BSNV Inter College, Lucknow</t>
  </si>
  <si>
    <t xml:space="preserve">English, Hindi, Mathematics, Science, Biology </t>
  </si>
  <si>
    <t>Lucknow Christian Inter College, Lucknow.</t>
  </si>
  <si>
    <t>English, Hindi, Chemistry, Physics, Biology</t>
  </si>
  <si>
    <t>Honors Diploma in Systems Management</t>
  </si>
  <si>
    <t>N.I.I.T., Lucknow</t>
  </si>
  <si>
    <t>UNIX,C Programming,C Project</t>
  </si>
  <si>
    <t>University of Lucknow</t>
  </si>
  <si>
    <t>University of Lucknow, Uttar Pradesh</t>
  </si>
  <si>
    <t>Chemistry,Botany,Zoology</t>
  </si>
  <si>
    <t>Chemistry, Botany, Zoology</t>
  </si>
  <si>
    <t>Jaipuria Institute of Management, Lucknow</t>
  </si>
  <si>
    <t>Jaipuria Institute of Management, Lucknow, Uttar Pradesh</t>
  </si>
  <si>
    <t>Marketing Management,Information Systems</t>
  </si>
  <si>
    <t>PGDBA</t>
  </si>
  <si>
    <t>Marketing Management, Information Systems</t>
  </si>
  <si>
    <t>University of Lucknow (Law / L.LB)</t>
  </si>
  <si>
    <t>Administrative Law</t>
  </si>
  <si>
    <t>Suresh Gyan Vihar University, Jaipur</t>
  </si>
  <si>
    <t>• Completed FDP in Pedagogy and Research Methods from IIM Ahmedabad in 2022</t>
  </si>
  <si>
    <t>ACHIEVEMENTS
• I want to associate with your prestigious institution based on the following areas of my achievements:
• I have been implementing the best Academic &amp; Administrative Practices I have learnt at IIM Ahmedabad.
• I am facilitating my Business School students on Real life case studies, case presentations, and Role plays.
• I am engaging my students in Blog writing, Project work, and writing Research Articles for the listed journals.
• Actively participating and helping students in various Club activities. Assisted the International Club in inviting Foreign University Professors for expert talks in the Summer &amp; Winter Business School.
• Developed entrepreneurial skills of my students and guided them about Entrepreneurship and setting up their own Start-ups, through the Incubation Centre facility, Atal Innovation Mission &amp; liaisoning with the Government departments like DOIT (Department of Information Technology) &amp; ISTART (Rajasthan Government) for assistance.
• Liaisoning with AIMA (All India Management Association), ICSI (Institute of Company Secretaries of India), and BSE (Bombay Stock Exchange), Centre for Advanced Financial Research and Learning (CAFRAL - RBI), to conduct short-term Certificate courses for students.  Mr. Pulock Bhattacharjee, Sr. Vice President, BSE - BTI, visited our PBS campus on my request, and an MOU between BSE and Poddar Business School is going to be signed very soon.
• Liaisoning with the Public / Private sector banks efficiently, by virtue of handling the ICICI Branch as a Branch Head / Senior Branch Head at Jaipur &amp; Bikaner.
• Liaisoning and tying up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have more Faculty and Student programs in the future.
• Coordinated with AACSB (Association to Advance Collegiate Schools of Business) for getting the prestigious membership for Amity Business School, Jaipur.
• Assisted IQAC &amp; Amity Business School with Rankings &amp; Accreditations:
• Rankings / Accreditations
• India Today-MDRA Best Colleges Ranking 2022 – B.Com.
• India Today-MDRA Best Colleges Ranking 2022 – BBA
• Times Annual Top MBA Institute Ranking 2022
• NIRF 2022 (National Institutional Ranking Framework)
• NAAC Accreditation 2022
• Preparation of ‘Master Data File”
• Coordinated with the Business School faculty for preparing
• The Master Data File for completing NAAC Criteria – (I – VII)
• Procuring evidence for the NAAC Criteria from the former faculty of Amity Business School.
• I completed my Ph.D. (Management – Human Resources) in 2019 under the guidance of Prof. (Dr.) T.K. Jain from Suresh Gyan Vihar University, Jaipur.
• a.   My research topic was “Training and Skill Development for Employee Retention and Performance Enhancement in Banks - A Study on Bank Staff Training Colleges (STCs)”.
• I completed my ‘Faculty Development Programme’ in Pedagogy and Research Methods at the Indian Institute of Management, Ahmedabad, from April 20 to May 31, 2022. I am an Alumnus of the Indian Institute of Management, Ahmedabad.
• I am regularly conducting Training &amp; Skills Development Programs related to Personality Development, Soft Skills &amp; Communication Skills.
• I am regularly conducting Faculty Development Programs, Student Development Programs, Webinars, Seminars and Workshops at University Maharaja College, Campus, Jaipur, S. S. G Pareek PG College, Bani Park, Jaipur, Vedic Kanya PG College, Campus, Rajapark, Jaipur, Government Arts College, Kota, Cambridge Court College, Jaipur, Vedic Kanya College, Mansarovar, Jaipur and S.S. Jain Subodh PG College, Rambagh Circle, Jaipur.
• I am regularly inviting Senior Corporate Managers to the college campus for Placements &amp; Internships in the best Corporate Companies. Also, for Expert Talks and mentoring the students.
• I have been teaching the MBA / PGDM students the following Subjects: 1. Human Resources Management (HRM); 2. Organization Behavior; 3. Business Communication; 4. Marketing; 5. Logistics &amp; Distribution Management; 6. Corporate / Business Law; and more….
• Arranged Guest Lectures &amp; Job Fairs for our students.
• I can assist the HR department by virtue of my Ph.D. (Management – Human Resources).
• I am already in collaboration with IRSSM (International Research Symposium in Service Management) for a Journal Publication.
• We, as a team, submitted our research article on “Transformative Tourism for Subjective Well-being: Does it Influence Workplace Spirituality and Career Sustainability?” to our Symposium Chair, and we were adjudged amongst the top 3 Teams and given the ‘IRSSM – 2022 Highly Commended Award. (Enclosed for reference). Now, Submitted for Publication in the Journal “Cogent Business &amp; Management” (SCOPUS). So, I will be giving a minimum of one article in the Listed Journals this academic year.
• Also, I am a life member of the INSPIRA Research Association. Also, Professional URLs: Google Scholar, ORCID, Academia.edu, LinkedIn, Twitter.
• Also, have 5 articles published in UGC-listed (peer-reviewed) journals.
• 1-   Article entitled “Training and Skill Development for Employee Retention and Performance Enhancement in Banks” published in INSPIRA – Journal of Commerce, Economics &amp; Computer Science [JCECS] ISSN: 2395-7069, Vol.3 No.4 Issue Oct. – Dec. 2017
• 2-   Article entitled “Employee Retention, Training, and Development in Banking Sector: A Review Paper” published in INSPIRA – Journal of Modern Management &amp; Entrepreneurship, ISSN: 2231-167X (Print) Volume 08 No. 01, Issue January 2018
• 3-   The paper presented at the International Conference “Performance Enhancement, Training and Development in Banking Sector: A Review Paper” has been published in the book INSPIRA – Reforms in Indian Banking Sector: Retrospect and Prospects, ISBN 978 – 81– 937067-0-1.
• 4-   Article entitled “Creating Ecosystem for Startups – A Review” published in Suresh Gyan Vihar University, International Journal of Economics and Management Vol 6(1) ISSN: 2278-2478, Volume 6, Issue 1, 2018
• 5-   An article entitled “Startup India, Standup India: A Review published in Book “INSPIRA – Emerging Trends and Innovations in Modern Management, ISBN 978 – 81 – 937067-9-4.
• I am currently working on 4 Research papers (in collaboration with IRSSM)
• “Transformative Tourism for Subjective Well-being: Does it Influence Workplace Spirituality and Career Sustainability?”  Adjudged amongst the top 3 Teams and given the ‘IRSSM – 2022 Highly Commended Award.  Now, Submitted for Publication in the Journal “Cogent Business &amp; Management” (SCOPUS).
• Presented a paper titled Consumer's Choice Behavior towards Plant-Based Protein at the IRSSM India Chapter Annual Symposium held on 06 &amp; 07 January 2024.
• Presented a paper titled Consumer Motivation and Challenges in Adopting Refurbished Products at the IRSSM India Chapter Annual Symposium held on 18th &amp; 19th January 2025.
• Presented a paper titled The effect of natural soundscapes on Tourism Experience in nature-based tourism destinations at the IRSSM India Chapter presentations held on 31st January 2026. We got the most commended paper award.
• Assisted the Faculty members in carrying out Collaborative Research work and contributed 4 Journal articles, Patents, &amp; Projects each Academic Year.
• Also, assisted the admissions department (both for online and Campus courses) by giving presentations.</t>
  </si>
  <si>
    <t>MS Office, AI Skills,social media for HR marketing</t>
  </si>
  <si>
    <t>["1-\tArticle entitled \u201cTraining and Skill Development for Employee Retention and Performance Enhancement in Banks\u201d published in INSPIRA \u2013 Journal of Commerce"," Economics &amp; Computer Science [JCECS] ISSN: 2395-7069"," Vol.3 No.4 Issue Oct. \u2013 Dec. 2017"," 2-\tArticle entitled \u201cEmployee Retention"," Training"," And Development in Banking Sector: A Review Paper\u201d published in INSPIRA \u2013 Journal of Modern Management &amp; Entrepreneurship"," ISSN: 2231-167X (Print) Volume 08 No. 01"," Issue January 2018","3-\tThe paper presented at the International Conference \u201cPerformance Enhancement"," Training and Development in Banking Sector: A Review Paper\u201d has been published in the book INSPIRA \u2013 Reforms in Indian Banking Sector: Retrospect and Prospects"," ISBN 978 \u2013 81 \u2013 937067-0-1.","4-\tArticle entitled \u201cCreating Ecosystem for Startups \u2013 A Review\u201d published in Suresh Gyan Vihar University"," International Journal of Economics and Management Vol 6(1) ISSN: 2278-2478"," Volume 6"," Issue 1"," 2018"," 5-\tAn article entitled \u201cStartup India"," Standup India: A Review published in Book \u201cINSPIRA \u2013 Emerging Trends and Innovations in Modern Management"," ISBN 978 \u2013 81 \u2013 937067-9-4.","  6-\tAn article entitled \u201cTransformative Tourism for Subjective Well-being: Does it Influence Workplace Spirituality and Career Sustainability?\u201d. Submitted for Publication in the Journal \u201cCogent Business &amp; Management\u201d (SCOPUS)"]</t>
  </si>
  <si>
    <t>1. Human Resources Management (HRM); 2. Organization Behavior; 3.  Business Communication; 4. Marketing; 5. Logistics &amp; Distribution  Management; 6. Corporate / Business Law; and more…</t>
  </si>
  <si>
    <t>• HRM: 4.2-4.4 (strong on training methods and concept clarity).
• Organization Behavior: High engagement noted, though assignment rigor varies (positive overall).
• Business Communication/Marketing: 4.2-4.3 (good on content and examples).
• Logistics/Law: Limited specifics, but general management courses rate 4+.</t>
  </si>
  <si>
    <t xml:space="preserve">Dean – Academics / Research, Training &amp; Development  </t>
  </si>
  <si>
    <t>FDP in Pedagogy, Research Methods from IIM Ahmedabad</t>
  </si>
  <si>
    <t>• Dr. Ashish Dikshit was given the "Guest of Honor” award at S S G Pareek PG College, Bani Park, Jaipur, where he conducted a Faculty Development    Program on “Role of Academicians in Creating an Ecosystem for Startups” on September 29, 2022
• Dr. Ashish Dikshit was felicitated/awarded by the Institute of Company Secretaries of India (ICSI) on 16th September 2022. The event was “Teacher’s week celebrations and felicitating teachers with milestone achievements”.
• Dr. Ashish Dikshit was given the "Guest of Honor” award at S.S. Jain Subodh PG College, Rambagh Circle, Jaipur, where he conducted a Workshop on “Creating an Ecosystem for Startup” on December 2, 2022.
• Dr. Ashish Dikshit was given the IRSSM- 2022 Highly Commended Award Sponsored by the Journal of Service Management, for a research paper on “Transformative Tourism for Subjective Well-being: Does it Influence Workplace Spirituality and Career Sustainability?”
• Dr. Ashish Dikshit was awarded ‘Faculty Development Programme’   Certification in “Pedagogy and Research Methods” and is an alumnus of the Indian Institute of Management, Ahmedabad, at an “Award Ceremony” at the Indian Institute of Management, Ahmedabad, on May 31, 2022.</t>
  </si>
  <si>
    <t>• Liaising and partnering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increase the number of Faculty and Student programs in the future.</t>
  </si>
  <si>
    <t>26-Feb-26 03:23 AM</t>
  </si>
  <si>
    <t>31Y 1M</t>
  </si>
  <si>
    <t>Futuretek eSolutions India Pvt. Ltd.</t>
  </si>
  <si>
    <t>Vice President Business</t>
  </si>
  <si>
    <t xml:space="preserve">Freelancer – HR Consultant &amp; Trainer    </t>
  </si>
  <si>
    <t xml:space="preserve">HR Consultant &amp; Trainer    </t>
  </si>
  <si>
    <t xml:space="preserve">Poddar Group of Institutions, Jaipur </t>
  </si>
  <si>
    <t xml:space="preserve">Academic Program Officer / Assistant Professor (ABS)  </t>
  </si>
  <si>
    <t xml:space="preserve">Skylink International Group, Jaipur </t>
  </si>
  <si>
    <t xml:space="preserve">Manager – HR &amp; Admin  </t>
  </si>
  <si>
    <t>Manu Mathew</t>
  </si>
  <si>
    <t>f21manum@iimidr.ac.in</t>
  </si>
  <si>
    <t>18-Jul-1995</t>
  </si>
  <si>
    <t>MATHEW T A</t>
  </si>
  <si>
    <t>DPM Residence, IIM INDORE, Prabandh Shikhar, Rau - Pithampur Rd, Indore, Madhya Pradesh</t>
  </si>
  <si>
    <t>St. Kuriakose public school</t>
  </si>
  <si>
    <t>Kottayam</t>
  </si>
  <si>
    <t>English, Maths, Science, Social science</t>
  </si>
  <si>
    <t>English, Maths, Biology, Physics</t>
  </si>
  <si>
    <t>MG University</t>
  </si>
  <si>
    <t>Rajagiri school of Engineering and technology, Kochi</t>
  </si>
  <si>
    <t>BTECH - Mechanical Engineering</t>
  </si>
  <si>
    <t>NIT Calicut, Kozhikode</t>
  </si>
  <si>
    <t>Industrial Engineering and Management</t>
  </si>
  <si>
    <t>M.Tech- Industrial Engineering and Management</t>
  </si>
  <si>
    <t>IIM Indore</t>
  </si>
  <si>
    <t xml:space="preserve">Arena,Witness, Jack, Maple,AMPL,Lingo,R,Python  </t>
  </si>
  <si>
    <t>CERE AND SOM CONFERENCE  coordinator</t>
  </si>
  <si>
    <t>26-Feb-26 10:09 AM</t>
  </si>
  <si>
    <t>St Joseph College of Engineering</t>
  </si>
  <si>
    <t>Pala</t>
  </si>
  <si>
    <t>Amol Sharma</t>
  </si>
  <si>
    <t>amol@nith.ac.in</t>
  </si>
  <si>
    <t>30-Nov-1988</t>
  </si>
  <si>
    <t>HIndi</t>
  </si>
  <si>
    <t>Surinder Kumar Sharma</t>
  </si>
  <si>
    <t>Flat No A 302 Sahaj Heights Nava Wadaj Rd, near AASTHA OPAL, Akhbar Nagar, Nava Vadaj, Ahmedabad, Gujarat 380013</t>
  </si>
  <si>
    <t>GSSMS Sundernagar (H.P)</t>
  </si>
  <si>
    <t>B.L Central School, Solan (H.P)</t>
  </si>
  <si>
    <t>National Institute of Technology Hamirpur, Himachal Pradesh</t>
  </si>
  <si>
    <t>PEC University of Technology, Chandigarh</t>
  </si>
  <si>
    <t xml:space="preserve"> Highway Risk Analysis, Remote Sensing &amp; GIS, Artificial Intelligence, Disaster Management, </t>
  </si>
  <si>
    <t>Arc GIS, PTV VISSIM,EMME,MS Office,AutoCAD,Python,R</t>
  </si>
  <si>
    <t>["https:\/\/doi.org\/10.1016\/j.conbuildmat.2025.143932","https:\/\/doi.org\/10.1007\/s12524-024-01829-x","https:\/\/doi.org\/10.1007\/s12594-023-2439-1","https:\/\/doi.org\/10.1080\/10106049.2023.2186494","https:\/\/doi.org\/1%090.1007\/s10346-021-01802-6","https:\/\/doi.org\/10.3390\/geomatics1040023","https:\/\/journals.sfu.ca\/ijg\/index.php\/journal\/article\/view\/2205","https:\/\/doi.org\/10.1007\/978-3-031-05984-1_14","https:\/\/doi.org\/10.2166\/9781789063813_0129",""]</t>
  </si>
  <si>
    <t>UT4002: Transportation Project Studio “Guiding Public Transport Investment Decisions”, UT4603:Metro Rail Systems Planning,UT4004 Strategic Transportation Plan Studio,UT4704: Application of Spatial and Network Analysis in the urban sector,Modular Course: J</t>
  </si>
  <si>
    <t>• Over the past six semesters, my average course feedback has remained consistently positive, with students appreciating the clarity of concepts, structured studio guidance, and strong linkage between theory and real-world transportation planning practice. Many students have highlighted the interactive teaching approach, practical assignments, and use of GIS and data-driven methods as particularly helpful for their learning. The feedback reflects steady improvement in course delivery, engagement, and mentoring quality.</t>
  </si>
  <si>
    <t>1: Water Resources Management &amp; Fluvial Hydraulics  in Steep Mountain Streams (NIT Jalandhar 2024)</t>
  </si>
  <si>
    <t>1: Traffic Engineering IIT Kharagpur (Course Topper 2025)</t>
  </si>
  <si>
    <t>1: Making Urban Planning Work in India (CEPT University 2025)</t>
  </si>
  <si>
    <t>26-Feb-26 10:35 AM</t>
  </si>
  <si>
    <t xml:space="preserve"> Lovely Professional University,  Punjab</t>
  </si>
  <si>
    <t>Jalandhar Punjab</t>
  </si>
  <si>
    <t>National Institute of Technology,  Hamirpur</t>
  </si>
  <si>
    <t xml:space="preserve"> Faculty (Contract)  </t>
  </si>
  <si>
    <t>Hamirpur, HP</t>
  </si>
  <si>
    <t>26-Feb-26 10:36 AM</t>
  </si>
  <si>
    <t>Mangeshkumar Rajkumar  Shendkar</t>
  </si>
  <si>
    <t>mangesh.shendkar94@gmail.com</t>
  </si>
  <si>
    <t>HINDI MARATHI ENGLISH</t>
  </si>
  <si>
    <t>Rajkumar Pandharinath shendkar</t>
  </si>
  <si>
    <t>MIDC BARAMATI PUNE</t>
  </si>
  <si>
    <t>VPMMS</t>
  </si>
  <si>
    <t xml:space="preserve">MATHS SCIENCE SOCIAL SCIENCE </t>
  </si>
  <si>
    <t>SHRI DNYANESHWAR ENGLISH MEDIUM SCHOLL &amp; JR COLLEGE PUNE</t>
  </si>
  <si>
    <t xml:space="preserve">PUNE </t>
  </si>
  <si>
    <t>GOVT COLLEGE OF ENGG &amp; RESEARCH AWASARI PUNE</t>
  </si>
  <si>
    <t xml:space="preserve">RCC,STRUCTURAL ANALYSIS </t>
  </si>
  <si>
    <t>SRTM</t>
  </si>
  <si>
    <t>SGGSIE&amp;T (GOVT AUTONOMOUS COLLEGE ) NANDED</t>
  </si>
  <si>
    <t>EARTHQUAKE ENGG STUCTURAL DYNAMICS, FEM</t>
  </si>
  <si>
    <t>STRUCTURAL &amp; EARTHQUAKE ENGG</t>
  </si>
  <si>
    <t>IIT-BHU VARANASI</t>
  </si>
  <si>
    <t>BEST PAPER AWARD ON CONSTRUCTION TECHNIQUES 2022 GIVEN BY INDIAN CONCRETE INSTITUTE</t>
  </si>
  <si>
    <t>AUTOCAD, ETAB,SAP,SEISMOSTRUCT</t>
  </si>
  <si>
    <t>EARTHQUAKE RESISTANT DESIGN OF STRUCTURES</t>
  </si>
  <si>
    <t>4 OUT OF 5</t>
  </si>
  <si>
    <t>RURAL IMMERSION COORDINATOR</t>
  </si>
  <si>
    <t>RECEIVED BEST PAPER AWARD IN CONSTRUCTION TECHNIQUES 2022 BY INDIAN CONCRETE INSTITUTE</t>
  </si>
  <si>
    <t>FEW PAPERS PUBLISHED WITH INTERNATIONAL AUTHORS</t>
  </si>
  <si>
    <t>26-Feb-26 10:38 AM</t>
  </si>
  <si>
    <t>MIT-WPU PUNE</t>
  </si>
  <si>
    <t>MAHE BANGALORE</t>
  </si>
  <si>
    <t>BANGAGALORE</t>
  </si>
  <si>
    <t>Siva Nanda  Reddy Yennam</t>
  </si>
  <si>
    <t>sivareddys143@gmail.com</t>
  </si>
  <si>
    <t>27-Jul-1994</t>
  </si>
  <si>
    <t xml:space="preserve">Hindi,English ,Telugu </t>
  </si>
  <si>
    <t>Raghu Swamy Reddy Y</t>
  </si>
  <si>
    <t>H: No: 1-45, Mothukur, Velgodue, Kurnool, Andhra Pradesh</t>
  </si>
  <si>
    <t>Dr. Hemanth Kumar</t>
  </si>
  <si>
    <t>School of Constructions</t>
  </si>
  <si>
    <t>The Nandyala Public School</t>
  </si>
  <si>
    <t xml:space="preserve">CBSE, Nandayala </t>
  </si>
  <si>
    <t>Mathematics  ,Science,Social</t>
  </si>
  <si>
    <t>Sri Ramaiah Junior College</t>
  </si>
  <si>
    <t>State Board, Andhra Pradesh</t>
  </si>
  <si>
    <t>GITAM University, Hyderabad</t>
  </si>
  <si>
    <t>Programming With C,Engineering Mechanics,Building Materials and Building Constrection,Concrete Technology,Surveying,Construction Planning and Project Managment,Project Estimation and Contracts</t>
  </si>
  <si>
    <t>SRM University, Chennai</t>
  </si>
  <si>
    <t xml:space="preserve">Quantitive Techniques in Construction Management ,Construction Personal Managment,Construction Planning Scheduling and Control,Quality Control and Safety Managment,Resource Management and Control in Construction,Contract Laws and Regulation </t>
  </si>
  <si>
    <t>• I have successfully completed several NPTEL-certified courses from premier Indian Institutes of Technology, including Introduction to Lean Concrete from IIT Madras (Jan–Feb 2023),</t>
  </si>
  <si>
    <t xml:space="preserve">AutoCAS,Primavera ,MS Project </t>
  </si>
  <si>
    <t>Construction Planning and Project Management,Concrete Technology,Surveying ,Environmental Impact Assessment</t>
  </si>
  <si>
    <t>• The average course feedback for last 6 semester is around 94.3%</t>
  </si>
  <si>
    <t>• Sivananda Reddy Y et al., “Novel genetic algorithm for optimizing Geopolymer concrete and predicting compressive strength”. Environ Prog Sustainable Energy. 2026;e70323. https://doi:10.1002/ep.70323             (IF: 2.3, Q2).</t>
  </si>
  <si>
    <t>26-Feb-26 10:39 AM</t>
  </si>
  <si>
    <t>Mohan Babu University</t>
  </si>
  <si>
    <t>Tirupathi</t>
  </si>
  <si>
    <t>Ashoka Women's Engineering College</t>
  </si>
  <si>
    <t>G. Pullaiah College of Engineering and Technology</t>
  </si>
  <si>
    <t>Sree Chaitanya College of Engineering</t>
  </si>
  <si>
    <t>Karimnagar</t>
  </si>
  <si>
    <t>Irrigation Department Anantapur</t>
  </si>
  <si>
    <t>Anantapur</t>
  </si>
  <si>
    <t>Suyog Dharmadhikari</t>
  </si>
  <si>
    <t>suyogdharmadhikari@yahoo.com</t>
  </si>
  <si>
    <t>07-Apr-1980</t>
  </si>
  <si>
    <t xml:space="preserve">Flat 403, Wing G1, Godrej 24 society, Wipro Circlr, Hinjewadi Phase 1 Pune Maharashtra </t>
  </si>
  <si>
    <t xml:space="preserve">Kendriya Vidyalaya </t>
  </si>
  <si>
    <t>CBSE Board Sambhaji Nagar Maharashtra</t>
  </si>
  <si>
    <t xml:space="preserve">Deogiri College </t>
  </si>
  <si>
    <t xml:space="preserve">SSC Sambhaji Nagar Maharashtra </t>
  </si>
  <si>
    <t xml:space="preserve">Physics Chemistry Maths </t>
  </si>
  <si>
    <t xml:space="preserve">Dr Babasaheb Ambedkar Marathwada University </t>
  </si>
  <si>
    <t>Government College of Engineering Sambhaji Nagar</t>
  </si>
  <si>
    <t>Dr Babasaheb Marathwada University</t>
  </si>
  <si>
    <t xml:space="preserve">Shreyash College Sambhaji Nagar </t>
  </si>
  <si>
    <t xml:space="preserve">Maine Maritime Academy </t>
  </si>
  <si>
    <t xml:space="preserve">Maine Maritime Academy USA </t>
  </si>
  <si>
    <t xml:space="preserve">Supply Chain Courses </t>
  </si>
  <si>
    <t>Eco Friendly Construction Material</t>
  </si>
  <si>
    <t xml:space="preserve">Government College of Engineering  Sambhaji Nagar </t>
  </si>
  <si>
    <t>• SIx Sigma Master Black Belt
• Six Sigma Black Belt
• Six Sigma Green Belt
• Big Data</t>
  </si>
  <si>
    <t>• Received merit-based scholarship to finance my post graduation in USA</t>
  </si>
  <si>
    <t>MS Office, Mini Tab</t>
  </si>
  <si>
    <t>Business Process Modelling and Optimization</t>
  </si>
  <si>
    <t>• I have secured an average feedback of 4.5/5.</t>
  </si>
  <si>
    <t>26-Feb-26 10:58 AM</t>
  </si>
  <si>
    <t>16Y 6M</t>
  </si>
  <si>
    <t>International School of Business and Media</t>
  </si>
  <si>
    <t>Tata Communications Ltd</t>
  </si>
  <si>
    <t>RCI Ltd</t>
  </si>
  <si>
    <t xml:space="preserve">Sr Manager Planning </t>
  </si>
  <si>
    <t xml:space="preserve">Tata Communications </t>
  </si>
  <si>
    <t>Oct 2009</t>
  </si>
  <si>
    <t>26-Feb-26 10:59 AM</t>
  </si>
  <si>
    <t>Neha Pramod Bendre</t>
  </si>
  <si>
    <t>nh.bendre@gmail.com</t>
  </si>
  <si>
    <t>16-Aug-1988</t>
  </si>
  <si>
    <t>Rohit Gupte</t>
  </si>
  <si>
    <t>C- 10, Premsagar CHS, Besides Ramkrushna More Prekshagruh, Opp to Axis Bank, Chinchwad, Pune, Maharashtra - 411033</t>
  </si>
  <si>
    <t>S. V. Joshi HighSchool</t>
  </si>
  <si>
    <t>SSC / Maharashtra</t>
  </si>
  <si>
    <t>Maths, Science, Snaskrit,SST</t>
  </si>
  <si>
    <t>V G Vaze College of Arts, Science &amp; Commerce</t>
  </si>
  <si>
    <t>HSC / Maharshtra</t>
  </si>
  <si>
    <t>OC, Maths,English,Book Keeping</t>
  </si>
  <si>
    <t>Mumbai UNiversity</t>
  </si>
  <si>
    <t>K. J. Somaiya College of Arts &amp; Commerce</t>
  </si>
  <si>
    <t>S. S. Jondhale Institute of Management Science &amp; Research</t>
  </si>
  <si>
    <t>MMS</t>
  </si>
  <si>
    <t>JLPT</t>
  </si>
  <si>
    <t>Tokyo University</t>
  </si>
  <si>
    <t>Japanese</t>
  </si>
  <si>
    <t>Cross Cultural Environment &amp; HRM</t>
  </si>
  <si>
    <t>Dr. D Y Patil Institute of Management Studies</t>
  </si>
  <si>
    <t>• Earned four certifications in Japanese language, including JLPT N5 and N3 levels, along with an Intensive Japanese Language Certificate and a Diploma in Japanese Language from Ranade Institute of Foreign Language.</t>
  </si>
  <si>
    <t>26-Feb-26 11:19 AM</t>
  </si>
  <si>
    <t>PES's Modern Institute of Business Studies (Autonomous)</t>
  </si>
  <si>
    <t>Assistant Professor &amp; TPO</t>
  </si>
  <si>
    <t>Nigdi, Pune</t>
  </si>
  <si>
    <t>Larsen &amp; Toubro Infotech (Payroll of Teamlease India Pvt Ltd.)</t>
  </si>
  <si>
    <t>Associate (HR Executive)</t>
  </si>
  <si>
    <t>Mahape, Navi Mumbai</t>
  </si>
  <si>
    <t>Innvy Consultants &amp; IT Solution</t>
  </si>
  <si>
    <t>Jr. HR Executive (Generalist Role)</t>
  </si>
  <si>
    <t>Ceylon Infotech Pvt. Ltd.</t>
  </si>
  <si>
    <t>HR Executive</t>
  </si>
  <si>
    <t>26-Feb-26 11:23 AM</t>
  </si>
  <si>
    <t>NUP-vacancy-004</t>
  </si>
  <si>
    <t>26-Feb-26 11:24 AM</t>
  </si>
  <si>
    <t>Dr. Satyajit Barik</t>
  </si>
  <si>
    <t>satyasnx7@gmail.com</t>
  </si>
  <si>
    <t>05-Jul-1993</t>
  </si>
  <si>
    <t>ENGLISH, HINDI</t>
  </si>
  <si>
    <t>KARTIK CHANDRA BARIK</t>
  </si>
  <si>
    <t>Assistant Professor
School of Commerce
Presidency University, Bengalury, 560119</t>
  </si>
  <si>
    <t>R M JEW HIGHSCHOOL</t>
  </si>
  <si>
    <t>BALANGI MAHAVIDYALAYA</t>
  </si>
  <si>
    <t>CHSE ODISHA</t>
  </si>
  <si>
    <t>BPUT ODISHA</t>
  </si>
  <si>
    <t>SCE BALASORE</t>
  </si>
  <si>
    <t>EEE</t>
  </si>
  <si>
    <t>IMIT CUTTACK</t>
  </si>
  <si>
    <t>HR &amp; MARKETING</t>
  </si>
  <si>
    <t>• UGC NET CLEARED IN DEC-2029 with 97.33 percentile
• Barik, Satyajit &amp; Nayak, Tanaya (2023) “Augmenting Subjective wellbeing: The
• interplay of Ethical climate and Work engagement (Best paper award).” National
• Seminar on Business Strategies and Sustainability held from 25th to 26th Nov, 2023 at
• the Trident Academy of Technology.</t>
  </si>
  <si>
    <t>Smart-PLS (3.0, 4.0), SPSS, R-Programming, VOSviewer, Biblioshiny, Microsoft Office. ,MS office</t>
  </si>
  <si>
    <t>["Barik"," S. and Nayak"," T. (2026)"," \u201cEmbedding workplace spirituality for subjective  wellbeing: The role of workforce agility and ethical climate\u201d"," Journal of Human  Behavior in the Social Environment (Accepted for publication) (SCOPUS"," Q1).https:\/\/doi.org\/10.1080\/10911359.2026.2613211 ","Barik"," S. and Nayak"," T. (2025)"," \u201cNurturing subjective wellbeing through ethical climate: the mediating role of psychological empowerment\u201d"," Human Systems Management"," 44(4)"," 615-628. https:\/\/doi.org\/10.1177\/01672533251317068  (ESCI"," SCOPUS"," ABDC-C"," Q3).","Barik"," S. and Nayak"," T. (2024)"," \u201cThe Exploration of Workplace Spirituality Research: A Scoping Review\u201d"," Vision: The Journal of Business Perspective. C (ESCI"," SCOPUS"," ABDC-C"," Q2).https:\/\/doi.org\/10.1177\/09722629231225534 ","Barik"," S. and Nayak"," T. (2023)"," \u201cWorkplace spirituality: exploring past"," present and future through bibliometric analysis\u201d"," Benchmarking: An International Journal"," 31(9)"," 3216-3241.https:\/\/doi.org\/10.1108\/BIJ-04-2022-0251 (ESCI"," SCOPUS"," ABDC-B"," Q1)","Dr. Poornima Karthikeyan"," Dr. K. Binith Muthukrishnan"," Dr. Amit Saha"," Dr. Vaishaly Bopaiah G"," &amp; Dr. Satyajit Barik. (2025). \u201cThree Decades of Sustainable Tourism Research and Future Agenda\u201d. European Economic Letters (EEL)","15(3)"," 3626\u20133643. Retrieved from https:\/\/eelet.org.uk\/index.php\/journal\/article\/view\/3818  (ABDC-C)."]</t>
  </si>
  <si>
    <t>Human Resource Management, Strategis Human Resource Management,Industrial Realations &amp; Labour Relation, Business Statistics</t>
  </si>
  <si>
    <t>• 22</t>
  </si>
  <si>
    <t>Time Table cordinator in Presidency School of Commerce</t>
  </si>
  <si>
    <t>26-Feb-26 11:33 AM</t>
  </si>
  <si>
    <t>Presidency University, Bengaluru</t>
  </si>
  <si>
    <t>KEVENTER AGRO LIMITED</t>
  </si>
  <si>
    <t>Jinumoni Nazir</t>
  </si>
  <si>
    <t>jinunazir19@gmail.com</t>
  </si>
  <si>
    <t>23-Apr-1995</t>
  </si>
  <si>
    <t>English, Hindi, Assamese,Bengali,Nepali,Nagamese</t>
  </si>
  <si>
    <t>Pradip Kumar Nazir</t>
  </si>
  <si>
    <t>5th mile, Upper Tadong
Pandim Girls Hostel, Gangtok, Sikkim, 737102</t>
  </si>
  <si>
    <t>Bongaigaon High School (English Medium)</t>
  </si>
  <si>
    <t>SEBA, Assam</t>
  </si>
  <si>
    <t>English, General Mathematics, Advanced Mathematics,Social Science</t>
  </si>
  <si>
    <t>Delhi Public School, Dhaligaon</t>
  </si>
  <si>
    <t>CBSE, Assam</t>
  </si>
  <si>
    <t>English, Mathematics, Chemistry, Physics</t>
  </si>
  <si>
    <t>Assam Agricultural University</t>
  </si>
  <si>
    <t>Assam Agricultural University, Jorhat</t>
  </si>
  <si>
    <t>Agriculture</t>
  </si>
  <si>
    <t>Sam Higginbottom University of Agriculture, Technology &amp; Sciences</t>
  </si>
  <si>
    <t>Sam Higginbottom University of Agriculture, Technology &amp; Sciences, U.P.</t>
  </si>
  <si>
    <t>Agribusiness</t>
  </si>
  <si>
    <t>Management (HR), Entrepreneurship</t>
  </si>
  <si>
    <t>Sikkim University</t>
  </si>
  <si>
    <t>• I received the NSS Camp Best Participant award during my undergraduate studies in appreciation of my leadership, commitment, and active participation in social service initiatives. As a camp participant, I was instrumental in planning and directing a World AIDS Day awareness programme that focused on community education, stigma reduction, and HIV prevention. The project entailed organising outreach events, interacting with nearby communities, and raising knowledge of safe practices, hygiene, and health.My leadership, teamwork, communication, and organisational abilities were all improved by this experience. Additionally, it strengthened my feeling of social duty and my resolve to use community engagement and awareness-raising to make a constructive impact on society.</t>
  </si>
  <si>
    <t>MS Office, IBM SPSS,IBM AMOS,R Biblioshiny,SmartPLS</t>
  </si>
  <si>
    <t>1 (Q1)</t>
  </si>
  <si>
    <t>["https:\/\/doi.org\/10.1186\/s13731-025-00491-y","10.4018\/979-8-3693-1846-1.ch001","",""]</t>
  </si>
  <si>
    <t>Human Resource, Entreprenreurship,Organisational Behaviour</t>
  </si>
  <si>
    <t>26-Feb-26 11:39 AM</t>
  </si>
  <si>
    <t>Farheen Muneer Ahmed Shaikh</t>
  </si>
  <si>
    <t>farheenshaikh99@gmail.com</t>
  </si>
  <si>
    <t>30-Jun-1988</t>
  </si>
  <si>
    <t>Mohd. Sadique Quraishi</t>
  </si>
  <si>
    <t>104, A wing, Rachna Madhukosh Apartment
Indraprastha Nagar,Nagpur 440022</t>
  </si>
  <si>
    <t>National Urdu High School, Kalyan</t>
  </si>
  <si>
    <t>Maharashtra Board, Kalyan, Thane</t>
  </si>
  <si>
    <t>Birla College, Kalyan</t>
  </si>
  <si>
    <t>Maharashtra State Board, Mumbai Division</t>
  </si>
  <si>
    <t>Physic,Chemistry</t>
  </si>
  <si>
    <t>B.Sc.  Mathematics</t>
  </si>
  <si>
    <t>IIT Madras, Chennai</t>
  </si>
  <si>
    <t>• Qualified GATE (Mathematics) with AIR 227 in 2015
• Qualified IIT-JAM 2009 with all India rank 106
• 1st rank holder in merit list of B.Sc. Mathematics, University of Mumbai
• Awarded Institute Merit Scholarship in IIT Madras from Aug 2010 –May 2012
• Awarded the MSHB Memorial Prize in Mathematics by Bombay Mathematical Colloquium
• Passed Elementary Drawing Exam with grade C in year 2000
• Passed Intermediate Drawing Exam with grade B in year 2002</t>
  </si>
  <si>
    <t>["https:\/\/doi.org\/10.1080\/00036811.2021.1947496","https:\/\/doi.org\/10.1515\/cmam-2022-0006","https:\/\/doi.org\/10.1515\/jiip-2023-0045"]</t>
  </si>
  <si>
    <t>Engineering Mathematics-1, Linear Algebra and Its Applications</t>
  </si>
  <si>
    <t>• 00</t>
  </si>
  <si>
    <t>26-Feb-26 11:46 AM</t>
  </si>
  <si>
    <t>K J Somaiya College of Engineering, Vidyavihaar</t>
  </si>
  <si>
    <t>Shalini Bartwal</t>
  </si>
  <si>
    <t>shalini.bartwal17@gmail.com</t>
  </si>
  <si>
    <t>17-Jun-1995</t>
  </si>
  <si>
    <t>B S Bartwal</t>
  </si>
  <si>
    <t>lane no. 4, saipuram, banjarawala road, banjarawala, dehradun</t>
  </si>
  <si>
    <t>CJM Hampton Court, Mussoorie</t>
  </si>
  <si>
    <t>CJM Waverley, Mussoorie</t>
  </si>
  <si>
    <t>commerce,maths</t>
  </si>
  <si>
    <t>Graphic era hill university</t>
  </si>
  <si>
    <t>Graphic era hill university, dehradun</t>
  </si>
  <si>
    <t>Doon University, Dehradun</t>
  </si>
  <si>
    <t>operations and supply chain management</t>
  </si>
  <si>
    <t>Supply chain management</t>
  </si>
  <si>
    <t>doon university</t>
  </si>
  <si>
    <t>• An official document is issued from the School of Management, Doon University, Dehradun (Uttarakhand) and addressed to the Head of the Department. It bears</t>
  </si>
  <si>
    <t>• Awarded best paper at the 1st International Student Conference organized by the Department of Management Studies (DoMS), Graphic Era Deemed to be University, Dehradun.
• Awarded best paper at International Conference on Industrial Road Map of Uttarakhand: Vision 2025, organized by Centre for Public Policy (CPP), Doon University, Dehradun.
• UGC NET qualifier (Assistant Professor) in Management – JUNE 2020, JUNE 2021, and JUNE 2025
• Awarded best essay by IIM, Rohtak
• Silver medallist in Bachelor’s Programme (Awarded by the Governor- K.K. Paul)
• Gold Medallist in Master’s Programme (Awarded by the President-Draupadi Murmu)</t>
  </si>
  <si>
    <t>MS office, qualitative analysis,quantitative analysis</t>
  </si>
  <si>
    <t>["https:\/\/doi.org\/10.1108\/TQM-08-2022-0245","https:\/\/doi.org\/10.1016\/j.jclepro.2023.136133","https:\/\/doi.org\/10.1680\/jgrma.25.00012","https:\/\/doi.org\/10.1007\/s00170-025-16109-2","https:\/\/www.iveypublishing.ca\/s\/product\/weathering-the-offseason-the-future-of-uttarkashis-hotel-industry\/01tOF00000A7u4XYAR","https:\/\/www.elgaronline.com\/edcollchap\/book\/9781035318148\/chapter21.xml","","","",""]</t>
  </si>
  <si>
    <t>managing digital transformation,business statistics,supply chain management,service operations management,operations management,strategic management</t>
  </si>
  <si>
    <t>event management</t>
  </si>
  <si>
    <t>MDP</t>
  </si>
  <si>
    <t>• Awarded best essay by IIM, Rohtak
• Silver medallist in Bachelor’s Programme (Awarded by the Governor- K.K. Paul)
• Gold Medallist in Master’s Programme (Awarded by the President-Draupadi Murmu)
• Awarded best paper at the 1st International Student Conference organized by the
• Department of Management Studies (DoMS), Graphic Era Deemed to be University, Dehradun.
• Awarded best paper at International Conference on Industrial Road Map of Uttarakhand:
• Vision 2025, organized by Centre for Public Policy (CPP), Doon University, Dehradun.</t>
  </si>
  <si>
    <t>• Case study published in Ivey publishing titled "Weathering the Off-Season: The Future of Uttarkashi’s Hotel Industry, published on 22nd October, 2025, with DR. RHODORA G. MAGAN, Associate Professor of Literature and Communication, Presidential Strategist for Global Discourse Leadership, University Director of Internationalization and ASEAN Integration, Phillippines.</t>
  </si>
  <si>
    <t>26-Feb-26 11:52 AM</t>
  </si>
  <si>
    <t>Ashok Kumar Gaula</t>
  </si>
  <si>
    <t>akgaula@gmail.com</t>
  </si>
  <si>
    <t>28-Aug-1988</t>
  </si>
  <si>
    <t>D C Gaula</t>
  </si>
  <si>
    <t>Ekta Vihar
Teenpani Haldwani 
Nainital
Uttarakhand</t>
  </si>
  <si>
    <t>MVM Haldwani</t>
  </si>
  <si>
    <t>CBSE/Haldwani/Uttarakhand</t>
  </si>
  <si>
    <t>physics,chemistry,maths</t>
  </si>
  <si>
    <t>uttarakhand technical university</t>
  </si>
  <si>
    <t>gbpiet/ pauri garhwal/ uttarakhand</t>
  </si>
  <si>
    <t>mechanical engineering</t>
  </si>
  <si>
    <t>national institute of technology hamirpur</t>
  </si>
  <si>
    <t>national institute of technology hamirpur/ hamirpur/himachal pradesh</t>
  </si>
  <si>
    <t>Design</t>
  </si>
  <si>
    <t>Industrial and Systems Engineering</t>
  </si>
  <si>
    <t>• GATE Qualified 2012</t>
  </si>
  <si>
    <t>Gurobi</t>
  </si>
  <si>
    <t>["https:\/\/www.tandfonline.com\/doi\/abs\/10.1080\/23302674.2023.2244416","https:\/\/link.springer.com\/article\/10.1007\/s12351-024-00836-7","https:\/\/link.springer.com\/article\/10.1007\/s13198-014-0268-8"]</t>
  </si>
  <si>
    <t>Operations research Lab</t>
  </si>
  <si>
    <t>• MHRD Fellowship</t>
  </si>
  <si>
    <t>26-Feb-26 12:11 PM</t>
  </si>
  <si>
    <t>Dinesh Deo</t>
  </si>
  <si>
    <t>deo.dinesh21@gmail.com</t>
  </si>
  <si>
    <t>21-Dec-1970</t>
  </si>
  <si>
    <t>English,HIndi,Marathi</t>
  </si>
  <si>
    <t>Umeshchandra</t>
  </si>
  <si>
    <t>301, Marvel Aeries, Kanchan Lane, Law College Road, Pune 411004.</t>
  </si>
  <si>
    <t>New English School, Pune</t>
  </si>
  <si>
    <t>Maths, Sceince</t>
  </si>
  <si>
    <t>S P College, Pune</t>
  </si>
  <si>
    <t>Economics,Accountancy</t>
  </si>
  <si>
    <t>S P College, Pune, Maharashtra</t>
  </si>
  <si>
    <t>Economics,Accounting,Financial Management,Law</t>
  </si>
  <si>
    <t>ICAI, Delhi</t>
  </si>
  <si>
    <t>Accounting,Financia management,Law,Econimics</t>
  </si>
  <si>
    <t>Chartered Accountant</t>
  </si>
  <si>
    <t>Institute of Cost and Works Accountan</t>
  </si>
  <si>
    <t>ICWAI, Calcutta</t>
  </si>
  <si>
    <t>Costing,Accounting,Economics</t>
  </si>
  <si>
    <t>MS Office,ICF Coaching</t>
  </si>
  <si>
    <t>.</t>
  </si>
  <si>
    <t>• .</t>
  </si>
  <si>
    <t>26-Feb-26 12:13 PM</t>
  </si>
  <si>
    <t>7Y 3M</t>
  </si>
  <si>
    <t>Marsh McLennan</t>
  </si>
  <si>
    <t>Ashvini Gupta</t>
  </si>
  <si>
    <t>aashvinig28@gmail.com</t>
  </si>
  <si>
    <t>06-Dec-1995</t>
  </si>
  <si>
    <t>Mohan Lal Gupta</t>
  </si>
  <si>
    <t>OPPOSITE OF GIRLS SCHOOL MANGALPURA JHALAWAR RAJASTHAN 326001</t>
  </si>
  <si>
    <t>Kendriya Vidyalaya Jhalawar</t>
  </si>
  <si>
    <t>Science,Mathematics</t>
  </si>
  <si>
    <t>Mathematics,Chemistry,Physics</t>
  </si>
  <si>
    <t>University of Kota</t>
  </si>
  <si>
    <t>J.D.B. College Kota</t>
  </si>
  <si>
    <t>mathematics,physics,Chemistry</t>
  </si>
  <si>
    <t>IIT(ISM) Dhanbad</t>
  </si>
  <si>
    <t>Mathematics and Computing</t>
  </si>
  <si>
    <t>Mathematical Biology</t>
  </si>
  <si>
    <t>• I hold a Ph.D. degree for the thesis title "Dynamical Studies of Some Ecological and Eco-epidemiological Models with Various Factors," under the supervision of Prof. Balram Dubey.</t>
  </si>
  <si>
    <t>• Total number of publications: 10
• Received UGC NET JRF fellowship.
• Received an award under the theme ”Her Research, Our Future Empowering Women in Research” - A G20 Initiative by Springer Nature and Ministry of Education, Government of India. (2023)
• The International Travel Grant to participate in DSABNS 2024, Portugal, during February 06-09, 2024, has been approved by the Government of India: Science and Engineering Research Board (SERB).
• Qualified Ph.D. entrance exam of BITS Pilani, Pilani Campus.
• Secured AIR 97 in CSIR-UGC NET JRF December 2019.
• Qualified IIT Joint Admission Test for Masters in Mathematics in 2016 and 2017.
• Participated in several conferences and workshops in India and abroad.</t>
  </si>
  <si>
    <t xml:space="preserve"> MATLAB, PYTHON, MATHEMATICA,latex,ms office,data analysis,data visualization</t>
  </si>
  <si>
    <t>["https:\/\/doi.org\/10.1142\/S021812742550018X","https:\/\/doi.org\/10.1007\/s11071-024-09718-1 2025 ","https:\/\/doi.org\/10.1140\/epjp\/s13360-023-04614-w 2024 ","https:\/\/doi.org\/10.1063\/5.0160222 2023 ","https:\/\/doi.org\/10.1016\/j.matcom.2023.05.024 2023 ","https:\/\/doi.org\/10.1142\/S0218339023500213 1\/4 2023 ","https:\/\/doi.org\/10.1016\/j.chaos.2022.112785 2023","https:\/\/doi.org\/10.1142\/S1793524522500607 2022 ","https:\/\/doi.org\/10.1140\/epjp\/s13360-022-02340-3 2022 "," https:\/\/doi.org\/10.1007\/978-3-030-99792-2_90"]</t>
  </si>
  <si>
    <t>Linear Algebra and Complex Analysis</t>
  </si>
  <si>
    <t>26-Feb-26 12:27 PM</t>
  </si>
  <si>
    <t>PostDoctoral Associate</t>
  </si>
  <si>
    <t>Shardul Yogesh Lahoti</t>
  </si>
  <si>
    <t>shardullahoti@gmail.com</t>
  </si>
  <si>
    <t>20-May-1996</t>
  </si>
  <si>
    <t>Marathi, Hindi,English,Marwadi</t>
  </si>
  <si>
    <t>Yogesh Lahoti</t>
  </si>
  <si>
    <t>9 Rajratan Apt., off ITI road, Gulmohar lane 2
Aundh, Pune :411007</t>
  </si>
  <si>
    <t>New India School</t>
  </si>
  <si>
    <t>State (SSC)</t>
  </si>
  <si>
    <t>Science, maths,languages,social studies</t>
  </si>
  <si>
    <t>Mahaveer Junior College</t>
  </si>
  <si>
    <t>State (HSC)</t>
  </si>
  <si>
    <t>Physics,Chemistry,Computer Science,Mathematics</t>
  </si>
  <si>
    <t>Aayojan School of Architecture</t>
  </si>
  <si>
    <t>Chandigarh College of Architecture</t>
  </si>
  <si>
    <t>Architecture,Urban Design,Planning,Sustainable Architecture,Conservation</t>
  </si>
  <si>
    <t>M.Arch</t>
  </si>
  <si>
    <t>• Water Diplomacy and Transboundary Aquifer Management certificate by UNESCO
• Commonwealth Heritage Skills Training Programme 2026 on Indo-Saracenic Architecture</t>
  </si>
  <si>
    <t>• Special Mention for Satish Gujral Foundation - Open Call of Architecture.
• Published in the Vol.2 of Atlas of Ruin, Italy.
• Presented Paper at the International Sociohydrological Conference, Tokyo (in person, offline)
• Photographs published by the likes of Chandigarh Tourism, NIUA, Arch Digest India, etc</t>
  </si>
  <si>
    <t>AutoCAD,Photoshop,MS Office,Sketchup,Illustrator,Enscape,Lumion,Indesign,Lightroom,Twinmotion</t>
  </si>
  <si>
    <t>Architecture Design,Building Technology and Construction Materials,History of Architecture,Architecture Softwares,Photography</t>
  </si>
  <si>
    <t>• Overall the course feedback would be futureproofing the Architecture Design, Construction Techniques and Materials by not just teaching students current industry standard practices but also pushing the students more towards research and using AI tools to make the current students industry leaders.</t>
  </si>
  <si>
    <t xml:space="preserve">Organizing Member during the ICOMOS Symposium on Water and Heritage. </t>
  </si>
  <si>
    <t>26-Feb-26 12:47 PM</t>
  </si>
  <si>
    <t>National Monument Authority</t>
  </si>
  <si>
    <t>Consultant (Conservation Architect)</t>
  </si>
  <si>
    <t>Bharati Vidyapeeth College of Architecture</t>
  </si>
  <si>
    <t>MPS Tech Engineering and Consultancy (India) Private Limited</t>
  </si>
  <si>
    <t>Mind Manifestation Design</t>
  </si>
  <si>
    <t>Akaaram Design Studio</t>
  </si>
  <si>
    <t>Associate Designer</t>
  </si>
  <si>
    <t>26-Feb-26 12:48 PM</t>
  </si>
  <si>
    <t>26-Feb-26 12:49 PM</t>
  </si>
  <si>
    <t>Preasanna Pradiprao Nilekar</t>
  </si>
  <si>
    <t>prasannanilekar43@gmail.com</t>
  </si>
  <si>
    <t>11-Nov-1989</t>
  </si>
  <si>
    <t>Pradiprao Nilekar</t>
  </si>
  <si>
    <t>C4-607, Eden Garden, Tathawade, Pune</t>
  </si>
  <si>
    <t>Vidya Vardhini School, Parli Vaijnath</t>
  </si>
  <si>
    <t>Aurangabad, Maharashtra</t>
  </si>
  <si>
    <t>Yogeshwari College, Ambajogai</t>
  </si>
  <si>
    <t>Dr. Babasaheb Ambedkar Marathwada University, Aurangabad</t>
  </si>
  <si>
    <t>MBES College of Engineering, Ambajogai</t>
  </si>
  <si>
    <t>BE Mechanical Engineering</t>
  </si>
  <si>
    <t>ISBM University</t>
  </si>
  <si>
    <t>ISBM University Raipur</t>
  </si>
  <si>
    <t>Marketing Management and Human Resource Management</t>
  </si>
  <si>
    <t>MBA Marketing and Human Resource</t>
  </si>
  <si>
    <t>Customer Relationship Management</t>
  </si>
  <si>
    <t>Shri Jagdishprasad Jhabarmal Tibrewala University</t>
  </si>
  <si>
    <t>• Published Research Papers in International and National Conferrences
• Wrote BlogsPublished Articles in Journals</t>
  </si>
  <si>
    <t>Canva</t>
  </si>
  <si>
    <t>• Demonstrates a strong command over the subjects of Marketing and Human Resource Management. His teaching approach effectively integrates theoretical concepts with practical applications, making classroom sessions engaging and insightful.
• He uses real-world examples, case studies, and interactive discussions to ensure that students understand not only the concepts but also their relevance in today’s dynamic business environment. His ability to simplify complex topics and encourage participation creates a positive and inclusive learning atmosphere.
• Prasanna is approachable and supportive, always willing to clarify doubts and guide students beyond classroom hours. His structured lesson planning, timely feedback on assignments, and emphasis on analytical thinking contribute significantly to students’ academic growth.
• Furthermore, his professional demeanor and commitment to continuous improvement reflect his dedication to teaching excellence. He motivates students to think critically, develop problem-solving skills, and build confidence in presenting their ideas.</t>
  </si>
  <si>
    <t xml:space="preserve">Head Training and Placements </t>
  </si>
  <si>
    <t>• Signed MOU with Capsource (US Based Organization)</t>
  </si>
  <si>
    <t>26-Feb-26 12:53 PM</t>
  </si>
  <si>
    <t>Dr. D. Y. Patil B-School</t>
  </si>
  <si>
    <t>Bhakti  Gaikwad</t>
  </si>
  <si>
    <t>bhak2gaikwad@gmail.com</t>
  </si>
  <si>
    <t>22-Feb-1998</t>
  </si>
  <si>
    <t>Shubham Suroshe</t>
  </si>
  <si>
    <t xml:space="preserve">A 501, Skyline at Wakad, Chaudhary Park Rd, Above Premji Mithaiwala, Wakad. </t>
  </si>
  <si>
    <t>VPM B R Tol English High School</t>
  </si>
  <si>
    <t>CBSE Mumbai</t>
  </si>
  <si>
    <t>science,maths,english,social studies,hindi</t>
  </si>
  <si>
    <t>Ramnivas Ruia Junior College</t>
  </si>
  <si>
    <t>MH HSC Mumbai</t>
  </si>
  <si>
    <t>Physics,Chemistry,Biology,Maths,English</t>
  </si>
  <si>
    <t>Ramnarian Ruia College Mumbai</t>
  </si>
  <si>
    <t>Philosophy,Psychology,Political Science</t>
  </si>
  <si>
    <t xml:space="preserve">B. A. </t>
  </si>
  <si>
    <t>Philosophy</t>
  </si>
  <si>
    <t>Dept. of Philosophy, SPPU,  Pune</t>
  </si>
  <si>
    <t>Philosophy,Ethics,Logic</t>
  </si>
  <si>
    <t>M. A.</t>
  </si>
  <si>
    <t>Social - Political Philosophy, Gender Studies</t>
  </si>
  <si>
    <t>• Faculty Development Programme (FDP)Ancient Technology a</t>
  </si>
  <si>
    <t>• Junior Research Fellowship (JRF) AwardeeAwarded by the Indian Council of Philosophical Research (ICPR), Ministry of Education, Government of India (February 2026 – 2028).Selected on a national basis for advanced research in Philosophy.
• UGC-NET Qualified (Philosophy)Qualified National Eligibility Test conducted by the National Testing Agency (NTA), December 2022.
• MH-SET Qualified (Philosophy)Qualified Maharashtra State Eligibility Test conducted by Savitribai Phule Pune University, November 2020.
• Selected for EGBVF FellowshipAwarded fellowship by IMPRI (Impact and Policy Research Institute) for research on Gender-Based Violence.
• Board of Studies Member (Autonomous College)Contributed to curriculum development and NEP-based academic restructuring (2021–2024).
• Department In-Charge – PhilosophyLed academic coordination, curriculum planning, and interdisciplinary teaching initiatives at University level.
• UGC Care Listed PublicationsPublished research articles in UGC Care indexed journals in the areas of political philosophy, feminist theory, and Indian philosophy.
• Conference Presenter &amp; Academic ContributorPresented research papers at National and Interdisciplinary Conferences, including recent work on Buddhism, Trade Routes, and the Democratisation of Indian Philosophy.
• Course Design &amp; Academic InnovationDesigned value-added and add-on courses in Critical Thinking, Ethics, and Mindfulness.</t>
  </si>
  <si>
    <t>MS Office,LMS ,Moodle,MS Teams</t>
  </si>
  <si>
    <t>• Junior Research Fellowship (JRF)Funding Agency: Indian Council of Philosophical Research (ICPR), Ministry of Education, Government of IndiaDuration: 2026–2028 (Two Years)Fellowship Amount: ₹17,600 per month (consolidated)Contingency Grant: ₹16,500 per annumResearch Title: “Changing Nature of Gendered Violence in Postmodern and Feminist Frameworks: A Philosophical Study.”Role: Principal Research Fellow
• EGBVF Fellowship (Research Fellowship)Awarding Body: Impact and Policy Research Institute (IMPRI)Research Area: Gender-Based Violence and Socio-Political StudiesRole: Research Fellow</t>
  </si>
  <si>
    <t>• Clarity of concepts and structured delivery
• Engaging and discussion-based pedagogy
• Practical application of philosophical ideas
• Approachability and student mentorship
• Integration of contemporary examples with theory</t>
  </si>
  <si>
    <t>In charge of Philosophy Department at JSPM University</t>
  </si>
  <si>
    <t>• Junior Research Fellowship (JRF)Awarded by the Indian Council of Philosophical Research (ICPR), Ministry of Education, Government of India (2026–2028) for advanced research in Philosophy.
• EGBVF Research FellowshipSelected by Impact and Policy Research Institute (IMPRI) for research contribution in the area of Gender-Based Violence and socio-political studies.
• UGC-NET Qualification (Philosophy)Cleared National Eligibility Test conducted by National Testing Agency (NTA), December 2020.
• MH-SET Qualification (Philosophy)Cleared Maharashtra State Eligibility Test conducted by Savitribai Phule Pune University, November 2022.
• Board of Studies Membership (Autonomous Institution)Recognized for academic expertise and appointed as Member, contributing to curriculum development and NEP restructuring (2021–2024).
• Department In-Charge – PhilosophyRecognized with leadership responsibility for departmental coordination, interdisciplinary teaching, and academic planning.
• Published in UGC Care Listed JournalsRecognition through peer-reviewed publications in nationally indexed academic journals.</t>
  </si>
  <si>
    <t>26-Feb-26 01:13 PM</t>
  </si>
  <si>
    <t>JSPM University</t>
  </si>
  <si>
    <t>Joshi- Bedekar College</t>
  </si>
  <si>
    <t>Govt Law College Mumbai</t>
  </si>
  <si>
    <t xml:space="preserve">Mithibai College </t>
  </si>
  <si>
    <t>Joshi Bedekar College</t>
  </si>
  <si>
    <t>Joydeep Mondal</t>
  </si>
  <si>
    <t>joydeepmondal.iitdhn@gmail.com</t>
  </si>
  <si>
    <t>22-Oct-1995</t>
  </si>
  <si>
    <t>Jyotirmoy Mondal</t>
  </si>
  <si>
    <t>Shankheshwar Pallazo, Plot No.82, A Wing, Flat No.1102, Sector-9, ULWE, Navi Mumbai, PIN-410206, Dist : Raigad,  Maharashtra</t>
  </si>
  <si>
    <t>APEEJAY SCHOOL, NERUL</t>
  </si>
  <si>
    <t>English,Hindi, Math</t>
  </si>
  <si>
    <t>English, Economics, Physics,Chemistry and Mathematics</t>
  </si>
  <si>
    <t>MAKAUT (Formerly WBUT )</t>
  </si>
  <si>
    <t>JIS College of Engineering, Kalyani, West Bengal</t>
  </si>
  <si>
    <t>All Subjects as applicable under CSE</t>
  </si>
  <si>
    <t>B. Tech. (CSE)</t>
  </si>
  <si>
    <t>IIT ISM Dhanbad</t>
  </si>
  <si>
    <t>IIT ISM Dhanbad, Jharkhand</t>
  </si>
  <si>
    <t>All subjects as applicable under HR and Marketing</t>
  </si>
  <si>
    <t>MBA (HR &amp; Marketing)</t>
  </si>
  <si>
    <t>ISM Dhanbad</t>
  </si>
  <si>
    <t>MS Office, MS Projects,etc.</t>
  </si>
  <si>
    <t>26-Feb-26 02:24 PM</t>
  </si>
  <si>
    <t>Shipping Corporation of India, Mumbai</t>
  </si>
  <si>
    <t>Amruta Shrikrishna Garud</t>
  </si>
  <si>
    <t>amrutagarud.iitb@gmail.com</t>
  </si>
  <si>
    <t>21-Sep-1989</t>
  </si>
  <si>
    <t>Marathi, English,Hindi</t>
  </si>
  <si>
    <t>Omkar Anil Gune</t>
  </si>
  <si>
    <t>Flat D5 A301, Rahul Park, Atul Nagar, Warje, Pune</t>
  </si>
  <si>
    <t>Manas Marathe</t>
  </si>
  <si>
    <t>Abhinava Vidyalaya</t>
  </si>
  <si>
    <t>Maharashtra State Board Secondary Examination</t>
  </si>
  <si>
    <t>Science, MAths, Social Science, MArathi</t>
  </si>
  <si>
    <t>S.P. College Pune</t>
  </si>
  <si>
    <t xml:space="preserve">Maharashtra State Board of Higher Examination </t>
  </si>
  <si>
    <t xml:space="preserve">Mathematics, Physics,Chemistry Biology </t>
  </si>
  <si>
    <t>Dr. Bhanuben Nanavati College of Architecture for Women</t>
  </si>
  <si>
    <t>Indian Institute of Technology Roorkee, Uttarakhand</t>
  </si>
  <si>
    <t>Urban Planning, Rural Planning,Ecology,Planning Legislation</t>
  </si>
  <si>
    <t>Technology and Development</t>
  </si>
  <si>
    <t>• Scholastic Achievements
• Lead Mentor, IITB-FOSSEE Mapathon (GIS Mapping)
• Duration: 2023, 2024, 2025
• Details: Mentored five teams from BNCA; successfully guided two teams to "Winner" status and three to "Notable Mention".
• Host: IIT Bombay (FOSSEE).
• Conference Convener, National Conference on Built Environment and Beyond
• Duration: October 2022
• Details: Led the organization of "Theory and Practice 2022".
• Host: MKSSS’s Dr. Bhanuben Nanavati College of Architecture (BNCA), Pune.
• Certificate of Proficiency in Spatial Analytics and Deep Learning in GIS
• Duration: January 2020
• Host: Centre for Spatial Analytics and Advanced GIS – National Institute of Advanced Studies (NIAS), Bangalore.
• Research Brainstorming Visit
• Duration: May 2018
• Host: University of California Santa Cruz, California, USA.
• IIT-DAAD Sandwich Scholarship (Postgraduate Exchange Program)
• Duration: September 2014 – April 2015
• Host: Karlsruhe University of Technology (KIT), Karlsruhe, Germany.
• Jagannath Shetty Scholarship for Best Academic Student
• Duration: 2011–2012
• Host: BNCA, Pune University.
• Ontario Maharashtra Goa (OMG) Exchange Program (Undergraduate)
• Duration: September – December 2010
• Host: Ryerson University, Toronto, Canada.
• Involvement in Research Projects
• CAPABLE Research Program | Funding Agencies: SPARC and UKEIRI funding | Collaboration between IIT Bombay, Liverpool John Moores University, United Kingdom and Dr. Bhanuben Nanavati College of Architecture Pune from April 2024 to March 2026 | Responsibility- Project Coordinator, BNCA Team | https://capable.bnca.ac.in/speaker/dr-amruta-garud/
• Third Party Assessment for the City Beauty Competition by Ministry of Housing and Urban Affairs in December 2023 | Responsibility- Urban Planning Expert
• RURBAN mission in Maharashtra - Evaluation of clusters for spatial planning in December 2020 by SDG lab- IIT Bombay | Responsibility- Research assistance
• IIT Bombay's project on the COVID Awareness in Villages- a project for the MHRD in June 2020 | Responsibility- Online survey platform management and data analysis
• Corporate Social Responsibility (CSR) roadmap preparation for the IRCTC in Dec 2018 | Responsibility- Project coordinator
• Video-based training of frontline health workers- CTARA- Dhamtari district administration project in 2017 | Responsibility- Research support and examiner
• DPR for the capacity building institute for the Directorate of Municipal Administration (DMA), Govt. of Maharashtra in 2017 | Responsibility- Research Associate</t>
  </si>
  <si>
    <t xml:space="preserve">AutoCAD, QGIS,MS Office,CorelDraw ,NVIVO,Tableau </t>
  </si>
  <si>
    <t>["https:\/\/doi.org\/10.31705\/WCS.2025.57","https:\/\/ascelibrary.org\/doi\/abs\/10.1061\/9780784482025.057","https:\/\/link.springer.com\/chapter\/10.1007\/978-981-33-4114-2_35","https:\/\/researchonline.ljmu.ac.uk\/id\/eprint\/26987\/","https:\/\/researchonline.ljmu.ac.uk\/id\/eprint\/26988\/","https:\/\/nidm.gov.in\/journal\/PDF\/Journal\/NIDMJOURNAL_JulDec2024\/NIDMJOURNAL_JulDec20245.pdf","https:\/\/www.researchgate.net\/publication\/349027443_Deriving_Municipal_Solid_Waste_Miles_for_an_Indian_metropolitan_city_A_case_of_Pune_city","https:\/\/journals.sagepub.com\/doi\/abs\/10.1177\/2977657020230302"]</t>
  </si>
  <si>
    <t>• SPARC (Scheme for Promotion of Academic and Research Collaboration) call 4 and Strand 3 by the Ministry of Education, Government of India, under the theme ‘Sustainability’ Project No 3900, titled as ‘Capacity Building in Built Environment Sustainability Research (CAPABLE)
• Award: ₹ 51,96,000 (Rupees Fifty-One Lakh Ninety Six Thousand only)
• Duration: April 2024 to March 2026 | Responsibility- Project Coordinator | https://capable.bnca.ac.in/speaker/dr-amruta-garud/</t>
  </si>
  <si>
    <t>Urban Design, Housing, Urban Studies, Research in Architecture,GIS Elective</t>
  </si>
  <si>
    <t>• Student Feedback Highlights (2025)
• Kindly note that the following quotes are taken from the feedback that was collected by the institute for the Autmn Semester 2025.
• On Industry Relevance &amp; Practicality
• "Gives real-life examples which makes understanding a topic easier and more relevant."
• "Is very well updated with the current trends and educates with respect to that."
• On Mentorship &amp; Student Progress
• "Great insights... giving valuable comments and giving a track for our progress."
• "Supportive and encouraging... always motivates us to move forward."
• "Unbiased nature and sincere towards teaching."
• On Knowledge Sharing &amp; Accessibility
• "Interactive and ready to teach learnings without filtering information out."
• "She explains things very nicely and she helps if we have any issues."
• "Always ready to give inputs and encourages extra-curriculars."</t>
  </si>
  <si>
    <t>I am heading the Competitions portfolio at the current organization</t>
  </si>
  <si>
    <t>Certificate of proficiency in Spatial Analytics and deep learning in GIS Jan-2020 Centre for Spatial Analytics and Advanced GIS- National Institute of Advanced Studies (NIAS), Bangalore</t>
  </si>
  <si>
    <t>• International Research Collaboration
• Project Title: SPARC + UKIERI – Capacity Building in Built Environment Sustainability Research (CAPABLE)
• International Partner: Liverpool John Moores University, United Kingdom
• Project Focus:Capacity building in sustainability research within the Built Environment through structured academic collaboration, research training, and knowledge exchange.
• Key Outcomes:
• Development of advanced sustainability and circular economy frameworks
• International academic exchange and collaborative research mentoring
• Strengthening institutional research capacity in built environment studies
• Successful publication of five scopus indexed publications in collaboration with LJMU PIs
• International Collaborative Studio
• Title: Migration and the Image of the CityMode: Online International Collaborative StudioConducted: September 2022
• Participating Institutions:
• Bhanubhen Nanavati College of Architecture, India
• Polytechnic University of the Philippines
• Manipal Academy of Higher Education, Dubai
• Participants: 3rd Year and 4th Year Architecture Students
• Objective:To foster cross-cultural academic exchange and collaborative design exploration focusing on migration, urban identity, and the evolving image of the contemporary city
• Key outcome:
• The joint studio work has been published in the Journal of Urban Affairs (Web of Science indexed).</t>
  </si>
  <si>
    <t>26-Feb-26 02:40 PM</t>
  </si>
  <si>
    <t>MKSSS's Dr. Bhanuben Nanavati College of Architecture</t>
  </si>
  <si>
    <t>URCON Consultants</t>
  </si>
  <si>
    <t>Architect-Urban Planner</t>
  </si>
  <si>
    <t>Third Wave Design Pune</t>
  </si>
  <si>
    <t>26-Feb-26 02:41 PM</t>
  </si>
  <si>
    <t>Sushim Bahubali Chinde</t>
  </si>
  <si>
    <t>archisushim@gmail.com</t>
  </si>
  <si>
    <t>26-Jun-1984</t>
  </si>
  <si>
    <t>English, Hindi,kannada,Marathi</t>
  </si>
  <si>
    <t>Bahubali Chinde</t>
  </si>
  <si>
    <t>PADMAGIRI, H.No : 1-429-2211-2-43-4, PDA Engineering College Road, Jajee Compound, Aiwan I Shahi area, Kalaburagi-585102. Karnataka. India.</t>
  </si>
  <si>
    <t>SHARANABASAVESWAR RESIDENTIAL HIGH SCHOOL</t>
  </si>
  <si>
    <t>KSEEB, Gulbarga, Karnataka.</t>
  </si>
  <si>
    <t>English,Kannada,Hindi,Mathematics,Science,Social Science</t>
  </si>
  <si>
    <t>SHARANABASAVESWAR SCIENCE PU COLLEGE</t>
  </si>
  <si>
    <t>Department of Pre-University Education, GoK, Karnataka.</t>
  </si>
  <si>
    <t>English,Hindi,Physics,Chemistry,Mathematics,Biology</t>
  </si>
  <si>
    <t>Post Graduate Diploma in Advanced Construction Management.</t>
  </si>
  <si>
    <t>National Institute of Construction Management and Research ( NICMAR), Pune, Maharashtra.</t>
  </si>
  <si>
    <t>General Management,Human Resource Management,Operations Management,Economics &amp; Quantitative Techniques,Project Management Systems,Construction Methods &amp; Techniques,Quality Management,Management of Safety &amp; Health,Materials Managment,Risk Management,Estima</t>
  </si>
  <si>
    <t xml:space="preserve">Visveswaraya Technological  University, Belagavi. </t>
  </si>
  <si>
    <t>Poojya Doddappa Appa College of Engineering, Kalaburagi, Karnataka.</t>
  </si>
  <si>
    <t>Architectural Design,Building Construction and Materials,Building Services,Architectural Design Thesis,Surveyeing and Levelling,Professional Practise,Climatology</t>
  </si>
  <si>
    <t>JAWAHARLAL NEHRU ARCHITECTUREAND FINE ARTS UNIVERSITY, Hyderabad.</t>
  </si>
  <si>
    <t>JNIAS- School of Planning and Architecture, Hyderabad, Telangana.</t>
  </si>
  <si>
    <t>Construction Contracts &amp; Contracting,Economy in Construction &amp; Infrastructure Management,Construction Accounts,Project Management Techniques,Manegerial Skills Workshop,Construction Personnel Management,materials and Equipment Management,Construction Safet</t>
  </si>
  <si>
    <t>• NPTEL Certification Exam -IIT Roorkee: Introduc</t>
  </si>
  <si>
    <t>• Coordinator for :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Coordinator : Government. of Karnataka: Coordinator for “Research Based Project”-Skill Need Analysis for Built Heritage Sector in Karnataka: Feb- 2016: Certificate of Appreciation from Indian Heritage Cities Networks (IHCN), Govt of Karnataka.</t>
  </si>
  <si>
    <t>Autodesk AutoCAD,MS Office,Google Sketch-up</t>
  </si>
  <si>
    <t>- Architectural Design - VII,Building Acoustics,Construction Project Management,Architectural Design VIII,Climatology</t>
  </si>
  <si>
    <t>• Average Course Feedback from Students : (0-5 Linear Scale)
• Architectural Design - VII : 21ARC71- 4.18.
• Climatology : 21ARC33 - 4.52.</t>
  </si>
  <si>
    <t>Alumni Coordinator, IQAC Member, Departmental Academic Committee member, School of Architecture Governing Council member, Coordinator for VTU Extension of Approval Process , Coordinator for COA Approval Process, Coordinator for Entrepreneurship  Awareness</t>
  </si>
  <si>
    <t>•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05-Days Entrepreneurship Development Program on: Solar Rooftop Technology.: MGIRED, Govt. of Karnataka: March 2025.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Government. of Karnataka: Coordinator for “Research Based Project”-Skill Need Analysis for Built Heritage Sector in Karnataka: Feb- 2016: Certificate of Appreciation from Indian Heritage Cities Networks (IHCN), Govt of Karnataka.</t>
  </si>
  <si>
    <t>26-Feb-26 02:42 PM</t>
  </si>
  <si>
    <t>25Y 2M</t>
  </si>
  <si>
    <t>Poojya Dr. Shivakumar Swamiji School of Architecture, Kalaburagi. ( Previously known as Dept. of Architecture, PDA College of Architecture, Kalaburagi.)</t>
  </si>
  <si>
    <t>Kalaburagi</t>
  </si>
  <si>
    <t>10Y 10M</t>
  </si>
  <si>
    <t>SC Design Studios</t>
  </si>
  <si>
    <t xml:space="preserve">Third Space Architecture,  Belagavi.  (Ar. Praveen Bavdekar) </t>
  </si>
  <si>
    <t>VK: architects, Pune.  (Ar. Vishwas Kulkarni)</t>
  </si>
  <si>
    <t xml:space="preserve">Gayathri n Namith  Architects, Bengaluru. </t>
  </si>
  <si>
    <t>Jr- Architect, Architect</t>
  </si>
  <si>
    <t>Rajkumar Bhimgonda Patil</t>
  </si>
  <si>
    <t>rajkumarpatil2009@gmail.com</t>
  </si>
  <si>
    <t>28-Jan-1989</t>
  </si>
  <si>
    <t>Bhimgonda Dada Patil</t>
  </si>
  <si>
    <t>Near Primary Health Center, Ring Road, Danoli, Kolhapur, 416101, Maharashtra</t>
  </si>
  <si>
    <t>Dr. Prachi Vinod Ingle</t>
  </si>
  <si>
    <t>Danoli Highschool Danoli</t>
  </si>
  <si>
    <t>SSC Board, Pune, Maharashtra</t>
  </si>
  <si>
    <t>Science,Mathematics,History</t>
  </si>
  <si>
    <t>Balvantrao Zele Highschool and Junior College, Jaysingpur</t>
  </si>
  <si>
    <t>HSC Board, Pune, Maharashtra</t>
  </si>
  <si>
    <t>Annasaheb Dange College of Engineering and Technology, Ashta, Maharashtra</t>
  </si>
  <si>
    <t>B.E. Mechanical Engineering</t>
  </si>
  <si>
    <t>Mechanical Engineering,Design,Reliability Engineering</t>
  </si>
  <si>
    <t>Mechanical Engineering (Design)</t>
  </si>
  <si>
    <t>University of Maryland, College Park, USA</t>
  </si>
  <si>
    <t>Center for Advanced Life Cycle Engineering, University of Maryland, College Park, USA</t>
  </si>
  <si>
    <t>Reliability Engineeirng</t>
  </si>
  <si>
    <t>Mechanical Engineering (Reliability)</t>
  </si>
  <si>
    <t>MIT College of Engineering Pune (Savitribai Phule Pune University)</t>
  </si>
  <si>
    <t>Python,MS Office,MATLAB,MS Project</t>
  </si>
  <si>
    <t>["https:\/\/doi.org\/10.3390\/hydrogen6020042","https:\/\/doi.org\/10.1016\/j.ijft.2025.101303","https:\/\/doi.org\/10.2516\/stet\/2025012","https:\/\/doi.org\/10.3390\/stats8010011","https:\/\/doi.org\/10.3390\/su16104183","https:\/\/doi.org\/10.1016\/j.conbuildmat.2024.138307","https:\/\/doi.org\/10.1007\/s10755-024-09703-x","https:\/\/doi.org\/10.1007\/s40032-024-01027-1","https:\/\/doi.org\/10.1007\/s12205-024-0553-2","https:\/\/doi.org\/10.3390\/su15054609"]</t>
  </si>
  <si>
    <t>• Post-doctoral research fellowship at the Center for Advanced Life Cycle Engineering (CALCE), University of Maryland, College Park, USA (Fellowship Amount $ 47,000)
• Evaluation of FIDES's reliability methodology for electronics based on IEEE 1413 [National Aeronautics and Space Administration (NASA)] (Amount $ 95,000)
• Development of hybrid reliability model for the analysis of manufacturing system (Research Initiation Scheme, Shivaji University, Kolhapur) (Amount: INR 28,000)
• Reliability and criticality analysis of a large-scale solar photovoltaic system using fault tree analysis approach (Scientific and Industrial Research Organization (SIRO) and Pimpri Chinchwad College of Engineering, Pune) (Amount: INR 5,00,000)
• Design and develop a software for failure data analysis for reliability modeling and predictions (Pimpri Chinchwad College of Engineering, Pune) (Amount: INR 90,000)
• Comparative analysis of methods used to solve class imbalance problem in the dataset for CNN-based fault diagnosis of solar photovoltaic panels (Scientific and Industrial Research Organization (SIRO) and Pimpri Chinchwad College of Engineering, Pune) (Amount: INR 5,00,000)
• https://sites.google.com/view/rajkumarbpatil/research/research-projects?authuser=0</t>
  </si>
  <si>
    <t>Artificial Intelligence and Machine Learning; Data Analytics; Design for Reliability; Design Thinking; Numerical Methods and Optimization; Research Methodology; Business Analytics</t>
  </si>
  <si>
    <t>• 80%</t>
  </si>
  <si>
    <t>Dean: Research and Development; Coordinator: Research and Development (R&amp;D); Coordinator: DJS ANVESHAN - R&amp;D Student Club;  Co-coordinator: NAAC;  Member: International Relations Cell;  Member: Institute Innovation Council (IIC);  Coordinator: Research Pu</t>
  </si>
  <si>
    <t>Hydrogen Energy: Production, Storage, Transportation, and Safety</t>
  </si>
  <si>
    <t>NPTEL-AICTE FDP</t>
  </si>
  <si>
    <t>• Top performer in annual appraisal at Pimpri Chinchwad College of Engineering, Pune - AY 2022-23</t>
  </si>
  <si>
    <t>• My international academic and research collaborations are centered around reliability engineering, renewable energy systems, sustainable technologies, and data-driven modeling. A significant milestone in my international exposure was my tenure as a Post-Doctoral Fellow at the University of Maryland, College Park, USA, at the Center for Advanced Life Cycle Engineering (CALCE)
• During this period, I worked on funded research projects related to reliability prediction methodologies for electronic systems, including evaluation of the FIDES guide (IEEE 1413-based methodology) supported by NASA. This collaboration involved working with international researchers and industry experts in the domain of reliability and life-cycle engineering.
• I have co-authored several research publications with international collaborators from the USA, Middle East, Europe, and Asia. My research papers include joint work with scholars such as Prof. Michael Pecht (USA), and researchers affiliated with institutions in Jordan, Malaysia, and other countries. These collaborations have resulted in publications in high-impact journals indexed in WoS and Scopus, focusing on solar photovoltaic reliability, renewable energy systems safety, battery life-cycle analysis, and AI-based predictive modeling.
• I have also delivered invited expert lectures internationally, including a talk on “System Reliability Modeling” at the German-Jordanian University, Jordan, contributing to academic exchange and knowledge dissemination at a global level.
• As a Coordinator of Foreign Collaborations at PCCOE (2021–2022), I facilitated academic networking, explored MoU opportunities, and encouraged joint research initiatives and publication partnerships with overseas institutions. My current research activities also include collaboration in emerging areas such as hydrogen energy systems, life cycle sustainability assessment, and reliability modeling of renewable infrastructure, involving international co-authors.
• Through these engagements, I have contributed to:
• Joint international publications in Q1/Q2 journals
• Participation in globally indexed conferences (IEEE, Springer, ASME)
• Collaborative research proposal development
• Academic knowledge exchange through invited lectures
• Strengthening research networks in reliability, sustainability, and energy systems</t>
  </si>
  <si>
    <t>26-Feb-26 02:43 PM</t>
  </si>
  <si>
    <t>Dwarkadas J. Sanghvi College of Engineering Mumbai</t>
  </si>
  <si>
    <t>Pimpri Chinchwad College of Engineering, Pune</t>
  </si>
  <si>
    <t>Annasaheb Dange College of Engineering and Technology, Ashta, Sangli</t>
  </si>
  <si>
    <t>Sangli</t>
  </si>
  <si>
    <t>Dr. J. J. Magdum College of Engineering, Jaysingpur</t>
  </si>
  <si>
    <t>MOJJ Engineering Systems Ltd., Pune</t>
  </si>
  <si>
    <t>Dilendra Bhaurao Jasutkar</t>
  </si>
  <si>
    <t>drdilendrajasutkar@gmail.com</t>
  </si>
  <si>
    <t>25-Apr-1987</t>
  </si>
  <si>
    <t>Bhaurao</t>
  </si>
  <si>
    <t>FLAT NO 119 PARI TOPWER
NEAR TO CNG PUMP
NARHE PUNE</t>
  </si>
  <si>
    <t>SVM AVASIYA VIDYALAYA SHARDA VUHAR BHOPAL</t>
  </si>
  <si>
    <t>Bhopal M.P.</t>
  </si>
  <si>
    <t>Maths, Science, Hindi,English</t>
  </si>
  <si>
    <t xml:space="preserve">Govt LBS Hindi H S School, Pandhurna </t>
  </si>
  <si>
    <t>Maths, Chemistry</t>
  </si>
  <si>
    <t>RTMNU NAGPUR</t>
  </si>
  <si>
    <t>KDK College of Engg. Nagpur M.H.</t>
  </si>
  <si>
    <t>Engineering Mechanics ,Strength of Materials,Structural Analysis,Reinforced Cement Concrete (RCC),Soil Mechanics,Environmental Engineering</t>
  </si>
  <si>
    <t>SHIVAJI UNIVERSITY KOLHAPUR</t>
  </si>
  <si>
    <t>WALCHAND COLLEGE OF ENGINEERING, SANGLI</t>
  </si>
  <si>
    <t>Numerical methos,Microbiology,Air Pollution Control,Environmental Chemistry,Biological Treatment of Wastewatre</t>
  </si>
  <si>
    <t>MIET, Gondia, RTMNU NAGPUR</t>
  </si>
  <si>
    <t>MS Office, Python</t>
  </si>
  <si>
    <t>Water Supply Engineering, Wastewater Engineering,Application of Python,Environmental Studies</t>
  </si>
  <si>
    <t>• 85 to 90</t>
  </si>
  <si>
    <t xml:space="preserve">Dean Academic, Head of Department, IQAC and Institute NAAC Coordinator </t>
  </si>
  <si>
    <t>26-Feb-26 02:44 PM</t>
  </si>
  <si>
    <t>PVPIT, Bavdhan Pune</t>
  </si>
  <si>
    <t>Parvatibai Genba Moze College of Engineering, Wagholi, Pune</t>
  </si>
  <si>
    <t xml:space="preserve">Raisoni College Of Engineering </t>
  </si>
  <si>
    <t xml:space="preserve">Priyadarshini College of Engineering  </t>
  </si>
  <si>
    <t xml:space="preserve">Walchand College of Engineering  </t>
  </si>
  <si>
    <t>Jnyanendra Kumar Prusty</t>
  </si>
  <si>
    <t>jkprusty89@gmail.com</t>
  </si>
  <si>
    <t>07-Aug-1989</t>
  </si>
  <si>
    <t>English, Hindi,Odia</t>
  </si>
  <si>
    <t>Arakshita Prusty</t>
  </si>
  <si>
    <t>House-2-12-293/27B, Vijaya Nagar Colony
Gopalpur Road, Hanumkonda, Telengana-506009</t>
  </si>
  <si>
    <t>Gatikesh High School, Malisahi</t>
  </si>
  <si>
    <t>Math, Science, Social Science, English</t>
  </si>
  <si>
    <t>Nayagarh Junior College, nayagarh, Odisha</t>
  </si>
  <si>
    <t>Biju Patnaik University of Technology (BPUT), Odisha</t>
  </si>
  <si>
    <t>Sanjay Memorial Institute of Technology, Berhampur, Odisha</t>
  </si>
  <si>
    <t>KIIT University</t>
  </si>
  <si>
    <t>KIIT University, Bhubaneswar, Odisha</t>
  </si>
  <si>
    <t>Infrastructure Engineering and Management (Construction Materials)</t>
  </si>
  <si>
    <t>Indian Institute of Technology Guwahati, Guwahati</t>
  </si>
  <si>
    <t>AutoCAD, StaadPro</t>
  </si>
  <si>
    <t>["DOI: https:\/\/doi.org\/10.1680\/jmacr.24.00343","DOI: https:\/\/doi.org\/10.1016\/j.conbuildmat.2023.132925","DOI: https:\/\/doi.org\/10.1680\/jmacr.22.00247","DOI: https:\/\/doi.org\/10.1016\/j.conbuildmat.2022.128501","DOI: https:\/\/doi.org\/10.1061\/(ASCE)MT.1943-5533.0004441","DOI: https:\/\/doi.org\/10.1520\/ACEM20210141","DOI: https:\/\/doi.org\/10.1061\/(ASCE)MT.1943-5533.0004139","DOI: https:\/\/doi.org\/10.1016\/j.matpr.2022.03.527","DOI: https:\/\/doi.org\/10.1016\/j.conbuildmat.2020.118049","DOI: https:\/\/doi.org\/10.1016\/j.matpr.2020.04.210"]</t>
  </si>
  <si>
    <t>• SEED Grant secured on project proposal titled “Evaluating the performance of low-cost geopolymer mortar made from biomass ash-derived alkaline solutions”
• Funding: 6.8 Lakhs under SR University Seed Grant Program-2025</t>
  </si>
  <si>
    <t>• 1) PhD Thesis Title: Developing sustainable geopolymer mortar using construction and demolition waste as fine aggregate.
• Research Scholar: Mr Katakam Raju, Status: Continue...
• 2) PhD Thesis Title: Developing self-compacting geopolymer mortar for repair and rehabilitation of concrete structures.
• Research Scholar: Ms R. Anu, Status: Continue...</t>
  </si>
  <si>
    <t>Strength of Materials, Structural Analysis</t>
  </si>
  <si>
    <t>26-Feb-26 03:02 PM</t>
  </si>
  <si>
    <t>Nayagarh Institute of Engineering and Technology (Polytechnic)</t>
  </si>
  <si>
    <t>Nayagarh, Odisha, India</t>
  </si>
  <si>
    <t>Southern Construction</t>
  </si>
  <si>
    <t>Sambalpur, Odisha, India</t>
  </si>
  <si>
    <t>IIT Delhi</t>
  </si>
  <si>
    <t>Sr. Project Scientist</t>
  </si>
  <si>
    <t>New Delhi, India</t>
  </si>
  <si>
    <t>Jayesh Dashrath Khaire</t>
  </si>
  <si>
    <t>arjayeshkhaire@gmail.com</t>
  </si>
  <si>
    <t>03-Nov-1988</t>
  </si>
  <si>
    <t>DASHRATH</t>
  </si>
  <si>
    <t>Pushpa Vihar Bunglow, Near Trabai Sankul, Katrap, Badlapur East, Dist. Thane</t>
  </si>
  <si>
    <t>Pawar Vidyalaya</t>
  </si>
  <si>
    <t>Maharashtrs</t>
  </si>
  <si>
    <t>Sir J J College of Architecture, Mumbai</t>
  </si>
  <si>
    <t>School of Planning and Architecture</t>
  </si>
  <si>
    <t>School of Planning and Architecture, Delhi</t>
  </si>
  <si>
    <t>Outdoor thermal comfort</t>
  </si>
  <si>
    <t>University polytechnic of Valencia, Spain</t>
  </si>
  <si>
    <t>AUTHOCAD, MS OFFICES,LATEX,PHOTOSHOP,ENVIMET,REVIT</t>
  </si>
  <si>
    <t>1- Q1</t>
  </si>
  <si>
    <t>["https:\/\/doi.org\/10.1016\/j.enbuild.2023.113758","10.1109\/ATIGB66719.2025.11142079","10.1109\/ATIGB66719.2025.11142180"]</t>
  </si>
  <si>
    <t>Landscape and lab, Climatology, Architectural Design, Building construction and materials, Building Services, History of Architecture, surveying and levelling</t>
  </si>
  <si>
    <t>• 7 out of 10</t>
  </si>
  <si>
    <t>26-Feb-26 03:10 PM</t>
  </si>
  <si>
    <t>Manipal school of Architecture and Planning</t>
  </si>
  <si>
    <t>AMBO UNIVERSITY, ETHIOPIA</t>
  </si>
  <si>
    <t>ETHIOPIA</t>
  </si>
  <si>
    <t>KMEA College of Architecture</t>
  </si>
  <si>
    <t>Kochi</t>
  </si>
  <si>
    <t>Bhagwan Mahaweer college of Architecture</t>
  </si>
  <si>
    <t>Megha Aniruddha Borse</t>
  </si>
  <si>
    <t>vastu24@rediffmail.com</t>
  </si>
  <si>
    <t>24-Aug-1973</t>
  </si>
  <si>
    <t xml:space="preserve">ENGLISH </t>
  </si>
  <si>
    <t>NEERAJ PATIL</t>
  </si>
  <si>
    <t>A 704 SUPREME ESTADO, BEHIND SUPREME HQ,BANER ROAD
BEHIND SUPREME HQ, BANER ROAD</t>
  </si>
  <si>
    <t>BHARAT VIDHYALAYA  AKOLA</t>
  </si>
  <si>
    <t xml:space="preserve">NAGPUR </t>
  </si>
  <si>
    <t xml:space="preserve">SCIENCE MATHS </t>
  </si>
  <si>
    <t>RADHA KISHAN TOSHNIWAL COLLEGE OF SCIENCE  AKOLA</t>
  </si>
  <si>
    <t xml:space="preserve">MAHARSHTRA </t>
  </si>
  <si>
    <t xml:space="preserve">PHYSICS CHEMISTRY AND MATHS </t>
  </si>
  <si>
    <t>POST GRAJUATE DIPLOMA IN MARKETING MANAGEMENT (PGDMM)</t>
  </si>
  <si>
    <t>Laxmibai Radhakisan Toshniwal College of Commerce, Akola,</t>
  </si>
  <si>
    <t xml:space="preserve">MARKETING MANAGEMENT </t>
  </si>
  <si>
    <t xml:space="preserve">COLLEGE OF ARCHITECTURE COETA </t>
  </si>
  <si>
    <t>AKOLA</t>
  </si>
  <si>
    <t xml:space="preserve">DESIGN ,BUIDING CONSTRUCTION ,HISTORY ,SERVICES  </t>
  </si>
  <si>
    <t xml:space="preserve">SINHGAD COLLEGE OF ARCHITECTURE </t>
  </si>
  <si>
    <t xml:space="preserve">ARCHITECTURE CONSERVATION </t>
  </si>
  <si>
    <t>ARCHITECTURE</t>
  </si>
  <si>
    <t>APEX UNIVERSITY</t>
  </si>
  <si>
    <t>SELECTED IN THE INSPECTION COMMITTEE BY  THE COUNCIL OF ARCHITECTURE.
DONE INSPECTION FOR JAIPUR COLLEGE OF ARCHITECTURE.
MERIT RANK IN MARKETING MANAGEMENT PG DIPLOMA.
GOT FIRST CLASS WITH DISTINCTION IN MASTER'S DEGREE.
PERFORMED VARIOUS ROLES IN ACADAMICS LIKE PAPER SETTER, JURY FOR FINAL YEAR STUDENTS B.ARCH, AND FACULTY COORDINATION AS A HEAD.
PUBLISHED VARIOUS RESEARCH PAPERS IN NATIONAL AND INTERNATIONAL CONFERENCES</t>
  </si>
  <si>
    <t xml:space="preserve">AUTOCAD MS OFFICE </t>
  </si>
  <si>
    <t xml:space="preserve">CONSTRUCTION  MANAGEMENT  LEGAL LAWS </t>
  </si>
  <si>
    <t>THIS COURSE WAS TAUGHT IN 2013-14 AT D.Y.PATIL COLLEGE.I WAS ONE OF THE FACULTY FOR THE MASTERS .</t>
  </si>
  <si>
    <t xml:space="preserve">INCHARGE PRINCIPAL  AT SIDDHANT COLLEGE OF ARCHITECTURE </t>
  </si>
  <si>
    <t>GOT AN AWARD FOR BEST PAPER AND PRESENTATION IN 2014.
RECEIVED AN AWARD FOR ONE OF OUR AUDITORIUM PROJECTS LAST YEAR AT BHUANESHWAR</t>
  </si>
  <si>
    <t>26-Feb-26 04:30 PM</t>
  </si>
  <si>
    <t>25Y 9M</t>
  </si>
  <si>
    <t>SIDDHANT COLLEGE OF ARCHITECTURE</t>
  </si>
  <si>
    <t xml:space="preserve">PRINCIPAL CUM PROFESSOR </t>
  </si>
  <si>
    <t xml:space="preserve">S.B.PATIL COLLEGE OF ARCHITECTURE </t>
  </si>
  <si>
    <t xml:space="preserve">ASSOCIATE PROFESSOR </t>
  </si>
  <si>
    <t xml:space="preserve">D.Y.PATIL LOHAGAON </t>
  </si>
  <si>
    <t xml:space="preserve">D.Y.PATIL AKURDI </t>
  </si>
  <si>
    <t>D.Y.PATIL AMBI</t>
  </si>
  <si>
    <t>Ajith N Nair</t>
  </si>
  <si>
    <t>ajithn10@gmail.com</t>
  </si>
  <si>
    <t>English,Hindi,malayalam</t>
  </si>
  <si>
    <t>A P Nandakumar</t>
  </si>
  <si>
    <t>Vadtahodathu House
Kalavamkodam P.O
Cherthala
Alappuzha
Kerala
688524</t>
  </si>
  <si>
    <t>Bishop Moore Vidyapith Chertala, Kerala</t>
  </si>
  <si>
    <t>Alappuzha, Kerala</t>
  </si>
  <si>
    <t>Maths,Science,Social Science,English</t>
  </si>
  <si>
    <t>Holy Family Higher Secondary School (HSS)</t>
  </si>
  <si>
    <t>Kerala State Board</t>
  </si>
  <si>
    <t>Physics, Chemistry,Maths,Biology,English</t>
  </si>
  <si>
    <t>Mahatma Gandhi University Kerala</t>
  </si>
  <si>
    <t>Rajiv Gandhi Institute of Technology, Kottayam, Kerala (Govn. Engineering college Kottayam, Kerala)</t>
  </si>
  <si>
    <t>Building Materials &amp; Construction Technology,Climatology / Environmental Studies for Architecture,Professional Practice,Architectural Design &amp; Studio,Construction Management</t>
  </si>
  <si>
    <t>Indian Institute of Technology Bombay (IIT Bombay), Mumbai, Maharashtra</t>
  </si>
  <si>
    <t>Fundamentals of Urban Science &amp; Engineering,Sustainability Assessment of Urban Systems,Urban Transportation Systems Planning,Development Planning &amp; Policies,Urban Design and Engineering,Energy Policy and Planning,Research Methods in Urban Science,Urban Pl</t>
  </si>
  <si>
    <t>M.Tech in Urban Systems</t>
  </si>
  <si>
    <t>M.Tech in Urban Systems (Urban design and engineeing)</t>
  </si>
  <si>
    <t>Building Physics and Sustainability (Energy &amp; Indoor Environmental Quality Modelling)</t>
  </si>
  <si>
    <t>• Registered Architect, Council of Architecture (CoA), India -Registration No CA/2020/121451</t>
  </si>
  <si>
    <t>• DAAD Bi-National Research Fellow, Bauhaus-Universität Weimar, Germany (2025–26)Awarded the prestigious German Academic Exchange Service (DAAD) Research Grant under the Binationally Supervised Doctoral Degrees/Cotutelle Programme to conduct advanced doctoral research in Germany.
• All India Rank (AIR) 145 – GATE 2019 (Architecture)Secured AIR 145 in the Graduate Aptitude Test in Engineering (GATE), a highly competitive national-level examination assessing technical proficiency and analytical aptitude.
• AICTE GATE Postgraduate Scholarship – M.Tech (IIT Bombay)Awarded the All India Council for Technical Education (AICTE) scholarship based on GATE qualification for pursuing M.Tech in Urban Systems at IIT Bombay.
• AICTE Doctoral Fellowship  – PhD (IIT Kharagpur)Recipient of the AICTE Doctoral Fellowship, a competitive national-level award supporting full-time doctoral research in Architecture and Building Science at IIT Kharagpur.</t>
  </si>
  <si>
    <t xml:space="preserve"> DesignBuilder, jEPlus (Parametric Simulation), Statistical Modelling &amp; Regression Analysis,Multi-objective Optimisation Techniques, Building Energy Perfor,Python,Autocad, Building Energy Performance Assessment, SketchUp,MS Office,Adobe suite,Lumion</t>
  </si>
  <si>
    <t>["https:\/\/doi.org\/10.1016\/j.applthermaleng.2025.129358","https:\/\/doi.org\/10.1016\/j.envres.2022.113579","https:\/\/doi.org\/10.63044\/s25eff26","https:\/\/dl.acm.org\/doi\/pdf\/10.1145\/3736425.3772378","https:\/\/doi.org\/10.26868\/25222708.2025.1345","https:\/\/doi.org\/10.1145\/3600100.3627036","https:\/\/link.springer.com\/book\/9783032165763 (accepted-proceedings in press)","https:\/\/doi.org\/10.5281\/zenodo.17643071","https:\/\/tugraz.elsevierpure.com\/en\/publications\/enhancing-indoor-air-quality-and-occupant-well-being-in-split-air\/"]</t>
  </si>
  <si>
    <t>• Co-Principal Investigator: Indo–Austria DST Project on occupant-centric thermal/IAQ controls (https://www.indiascienceandtechnology.gov.in/research/configuration-and-testing-smart-occupant-centric-thermal-and-indoor-air-quality-controls-buildings).Funded by :DST- The Department of Science &amp; Technology, India and OeAD – Agency for Education and Internationalisation, Austria
• DAAD Bi-National Research Fellow, Bauhaus-Universität Weimar, Germany (2025–26)Awarded the prestigious German Academic Exchange Service (DAAD) Research Grant under the Bi-nationally Supervised Doctoral Degrees/Cotutelle Programme to conduct advanced doctoral research in Germany</t>
  </si>
  <si>
    <t>TA Architecture Design II,TA CAD and Simulation,TA Introduction to Urban Design,TA Data Analytics in Building Science</t>
  </si>
  <si>
    <t>• Served as a Teaching Assistant at two IITs (Bombay and Kharagpur) for over six years (during M.Tech and ongoing PhD). Assisted in multiple courses, including the preparation of course materials, conducting tutorials and workshops, and delivering selected lectures.
• Courses assisted:
• Architecture Design II, Department of Architecture and Regional Planning (ARP), IIT Kharagpur
• CAD and Simulation, Department of Architecture and Regional Planning (ARP), IIT Kharagpur
• Introduction to Urban Design, Centre for Urban Science and Engineering (CUSE), IIT Bombay
• Data Analytics in Building Science, IIT Kharagpur</t>
  </si>
  <si>
    <t>1. Web and Publicity Chair, for ACM BenchSys 2022 and 2023, The 2nd and 3rd A.C.M. international workshop on Advancements in building energy benchmarking systems 2. Workshop coordinator Healthy Buildings Asia conference, ISIAQ, 2025- Hyderabad</t>
  </si>
  <si>
    <t>Archiectural Internship at common ground architecture (Jun’17- Nov’17]),RGB Architects, Kerala, India ([Dec’17 – May‘18]), CANALPY Project | I.I.T. Bombay and Kerala Institute of Local Administration ([Sep’20- Nov’20])</t>
  </si>
  <si>
    <t>• DAAD Bi-National Research Fellowship 2025-2026
• AICTE Doctoral Fellowship, IIT Kharagpur
• AICTE GATE Postgraduate Scholarship, IIT Bombay
GATE 2019 AIR 145</t>
  </si>
  <si>
    <t>• Co-PI: Indo–Austria DST Project on occupant-centric thermal/IAQ controls (https://www.indiascienceandtechnology.gov.in/research/configuration-and-testing-smart-occupant-centric-thermal-and-indoor-air-quality-controls-buildings), with Technical University of Graz, Austria
• Exchange Research Fellow, Bauhaus University Weimar, Germany (october 2025- Ongoing*)
• Research Collaboration and joined publications with Aalborg university , Denmark</t>
  </si>
  <si>
    <t>26-Feb-26 04:43 PM</t>
  </si>
  <si>
    <t>Indian Institute of Technology</t>
  </si>
  <si>
    <t>Vivek Garg</t>
  </si>
  <si>
    <t>vivekgarg8193@gmail.com</t>
  </si>
  <si>
    <t>08-Jan-1993</t>
  </si>
  <si>
    <t>Girish Chandra Garg</t>
  </si>
  <si>
    <t>Behind poonam bhawan gali no 3 Dhawari satna M.P. 485001</t>
  </si>
  <si>
    <t>Govt. Excellence School Satna</t>
  </si>
  <si>
    <t>MP Board / Satna</t>
  </si>
  <si>
    <t>Math,Science,English</t>
  </si>
  <si>
    <t>physics,chemistry,Math</t>
  </si>
  <si>
    <t>Shri Ram Institute of Science &amp; technology jabalpur</t>
  </si>
  <si>
    <t>Environment,Geotechnical engg,RCC,Steel,SOM,FM,Water resource</t>
  </si>
  <si>
    <t>Madhav Institute of Technology &amp; Science, Gwalior</t>
  </si>
  <si>
    <t>City and Metropolitan Planning,Urban Infrastructure Planning,Research Methodology,Infrastructure and Transport Planning,Urban DEVELOPMENT FINANCE AND PROJECT,Inclusive urban Planning</t>
  </si>
  <si>
    <t>Master of Urban Planning (MUP)</t>
  </si>
  <si>
    <t>Strategy to Enhance Sustainability in Affordable Housing</t>
  </si>
  <si>
    <t>Birla Institute of Technology - Mesra Ranchi</t>
  </si>
  <si>
    <t>• Remote Sensing and GIS Technology &amp; Applications for university Teachers andGovt. officials Training from IIRS Dehradun during, 13-06-2020 to 01-07-2020 and “Geospatial Inputs for Enabling Master Plan Formulation”by Indian Instit</t>
  </si>
  <si>
    <t>• ·     8 International journal (4 Scopus) publications and 2 National Journal publication.
• ·    5 International Conference Publication. (3 Scopus Springer Bookchapter)</t>
  </si>
  <si>
    <t>["https:\/\/link.springer.com\/chapter\/10.1007\/978-981-97-3153-4_18","https:\/\/link.springer.com\/chapter\/10.1007\/978-981-96-9841-7_27","https:\/\/link.springer.com\/chapter\/10.1007\/978-981-99-4665-5_12","DOI: 10.1504\/IJCIS.2028.10075894","DOI: 10.1504\/IJCIS.2028.10072561","https:\/\/d1wqtxts1xzle7.cloudfront.net\/58283539\/IRJET-V5I5930-libre.pdf?1548759745=&amp;response-content-disposition=inline%3B+filename%3DIRJET_Urban_Sprawl_Analysis_using_gis_Ap.pdf&amp;Expires=1772103709&amp;Signature=gZilwnseGPqwKx8Z4G-lIXyAFnd12seKXbPBtGYk5V1~iF53Q487ifcHhEasJvEDgUjxlZ523sCqBiuDT8Cad7uteA58norwj2SQWoUG3GugCFPK4u0E~eKscIVJb5XP1ESUu0LerWj3gllCjsyHb-2iowMXtqbHk95ieN~qpqjop9U8xzYl6IDCMr130~ZAulalMwRZvzx1wfmVre5ZD838Ry1H-FitVLh2b2dYtTl6El8zPEU8CKt9XwL0roA61lT65mijaiD0D2DWtLHk44iiYhMAQv5wXe1tNHwqE1VSj7XjYy69E6QdCfqPxFQ-ih2D78Hy26Du1296HrmZvw__&amp;Key-Pair-Id=APKAJLOHF5GGSLRBV4ZA","https:\/\/d1wqtxts1xzle7.cloudfront.net\/64685875\/IRJET_V7I7333-libre.pdf?1602754505=&amp;response-content-disposition=inline%3B+filename%3DIRJET_Effect_on_Quality_of_life_of_slum.pdf&amp;Expires=1772103754&amp;Signature=QvkTTQ3vvNMXwdg~uxcQFir7o6gNbKpAr3qZudYZtS-HMjc9CM7BRA1RwUtEl1NDZ9E0Bt1XqKQ~GV5tpPVrP1~mP1kjRmIAJC2eKVmxAUH4D15A19J4ZYkeY8vERR-7a3HHmjfgOroNaJ8nbC-HhC3pRxmzyzvVJN5M3ZE2PmX306seYvd1qthfs3W2XoboFu5QJD2RIpmcBuEMrf04dspnzKvUesTUaMMAqjUzEmbOpfLB8gWVwr7v5cps~v75BEeI78ApZG4N3dPpqJ2L8uWH6qWMKK58usNPXP8oyvisNky50kh9K63P89zAIK~zSMH6d14SQnWVFqxrX2Ma0A__&amp;Key-Pair-Id=APKAJLOHF5GGSLRBV4ZA","https:\/\/d1wqtxts1xzle7.cloudfront.net\/118636387\/120-libre.pdf?1728019584=&amp;response-content-disposition=inline%3B+filename%3DIdentification_of_Indicators_for_afforda.pdf&amp;Expires=1772103781&amp;Signature=buujw5sA5~2XBzPJI3JP3EAjoBlOyrkfEw1~48-wViLKOAsJmPlkJz7ANlGHTvYc2VEt-PSyz88eFFEjRCiI9wkQApI1akPiBOM6aXD9FcOfI43lkAqfB-wdW5M6MD~jFNnCh8WA4JOT9Hxrs3zhABBuY4i9TJ13HUKPrxwIZMsjhXOx-y5GVn4RWkc~KyAt8ac~g6hBePw7h-a7-B3BEkaOSveDF4zzXjvyo9vYDD6lNEKbqGga5M63kNro4iE8wH1W6bmD7YPypDd-nMzo4GTxqd96LPwp4vJdQW8HkoOaAXFezomSQq15EtC~8jVLV7VmQtCjYQQmWBjVqax9lg__&amp;Key-Pair-Id=APKAJLOHF5GGSLRBV4ZA","https:\/\/d1wqtxts1xzle7.cloudfront.net\/64677040\/IRJET-V7I7123-libre.pdf?1602669557=&amp;response-content-disposition=inline%3B+filename%3DImpact_of_Covid_19_in_Indias_Urban_slum.pdf&amp;Expires=1772103924&amp;Signature=gidelikide9LwcOLX3VPGVIF2tKbWhS6QWAe1mRfMQq~B1VRMngvxLG6OoLi5a5DaxaVrFFG4Fi~JYbHr~ppiZ62MPy1aSPlqaY82Pq3lcgcjkIa4n~F5i3WQu56S9kDuQFWRUzpNGeQQ7-jsNJQkiXJ3v~PlLXQeHdQCg8PadCyRWejTt~FlePDca-tw5qeVezon8mvk~zIvtnWMaId8ItN4-9wyDn6fLsSJF6PDiDnQRGJ3t1iE-iLEnF7ZM6BJ4HfY7EjBHdXDrpaWhbPnUqGvEA8R0cjMlmwEDWcfc89o1bVyEMtucap~4DiSRmVm3Na6l6ovrhUHFZdWif0-A__&amp;Key-Pair-Id=APKAJLOHF5GGSLRBV4ZA","https:\/\/d1wqtxts1xzle7.cloudfront.net\/98561124\/70-libre.pdf?1676192227=&amp;response-content-disposition=inline%3B+filename%3DImpact_Evaluation_of_Affordable_Housing.pdf&amp;Expires=1772103957&amp;Signature=g9jXE5zE~2LAH-7nYSVRiv57w3fM2h-OcB5aMoSy0LtZIjh293IJLRiBU4UM1LWdAgNUjeA2A5R27Wnpo9uv9u~CKg8hx3Wwqtea5pg-hxfj2T5YIKZcySeejrOs7O4XJITE2haI61-LXPESuErGNHeto50mEH-wJ4HlUEcSRLInYREHycVPm-gBkV2NzIifnjCRXE7e95OKSYiTzfBvAXvjZPjepdhNuZAFyG8afT6fOPi~ZOQR-XOzfvYqN5d~GrbbFVKUEEH9eOFKKGApGZuf4thbd7Ln8OYlkIsh5FO25AQBqTXpU9T0KNlf5KYTBC4nJHb~sSlmzZdcp3d9hQ__&amp;Key-Pair-Id=APKAJLOHF5GGSLRBV4ZA"]</t>
  </si>
  <si>
    <t>• ??</t>
  </si>
  <si>
    <t>26-Feb-26 04:51 PM</t>
  </si>
  <si>
    <t>UTD CSVTU Bhilai</t>
  </si>
  <si>
    <t>Bhilai</t>
  </si>
  <si>
    <t>VastuEspace Consultant</t>
  </si>
  <si>
    <t>Surveshwaran Shankar Chandrakala</t>
  </si>
  <si>
    <t>survesh.95@gmail.com</t>
  </si>
  <si>
    <t>07-Jan-1995</t>
  </si>
  <si>
    <t>english,tamil,italian</t>
  </si>
  <si>
    <t xml:space="preserve">shankar  k </t>
  </si>
  <si>
    <t>No 89. KP koil street, chennai 600015</t>
  </si>
  <si>
    <t>Vana vani matriculation higher secondary school</t>
  </si>
  <si>
    <t>Matriculation Chennai, Tamilnadu</t>
  </si>
  <si>
    <t>Maths ,science,social science,tamil,english</t>
  </si>
  <si>
    <t>Tamilnadu state board, Chennai, Tamilnadu</t>
  </si>
  <si>
    <t>maths,Computer science,physics,Chemistry</t>
  </si>
  <si>
    <t>Anna university</t>
  </si>
  <si>
    <t>Anand School of Architecture. Chennai, Tamilnadu</t>
  </si>
  <si>
    <t>Maths,building construction,building design,architecture,building mechanics</t>
  </si>
  <si>
    <t>Università Iuav di Venezia</t>
  </si>
  <si>
    <t>Università Iuav di Venezia Venice, Italy</t>
  </si>
  <si>
    <t>Global environmental law,geology,spatial planning,circular city planning ,planning for climate change</t>
  </si>
  <si>
    <t>M.sc in urban planning for transition</t>
  </si>
  <si>
    <t>autocad,ms office,sketchup,Qgis,Vray,rhino,3dsmax,grasshopper,photoshop,illustrator,indesign</t>
  </si>
  <si>
    <t>• During my tenure as an Urban Planning Intern with Atlas of Details — Formwork Collaborative in Venice, Italy (July 2025 – November 2025), I contributed to an internationally engaged research initiative focused on architectural documentation and spatial analysis. I supported the Atlas of Details project by producing analytical diagrams and developing atlas-based representations that examined built form, material systems, and architectural composition. My work involved constructing spatial narratives that translated design logic into research-oriented visual frameworks, contributing to a collaborative, cross-cultural academic environment and strengthening my exposure to international research methodologies and interdisciplinary knowledge exchange.</t>
  </si>
  <si>
    <t>26-Feb-26 04:58 PM</t>
  </si>
  <si>
    <t>Atlas of Details — Formwork Collaborative | Venice, Italy</t>
  </si>
  <si>
    <t>Urban planning intern</t>
  </si>
  <si>
    <t>Venice</t>
  </si>
  <si>
    <t>Suvar Designers</t>
  </si>
  <si>
    <t>Chief architect</t>
  </si>
  <si>
    <t>The figmentist</t>
  </si>
  <si>
    <t>senior architect</t>
  </si>
  <si>
    <t>Altaf &amp; associates</t>
  </si>
  <si>
    <t>Anameka architects</t>
  </si>
  <si>
    <t>Jayesh Rameshbhai Juremalani</t>
  </si>
  <si>
    <t>jayesh1575@gmail.com</t>
  </si>
  <si>
    <t>15-Oct-1975</t>
  </si>
  <si>
    <t>RAMESHBHAI DHARMADAS JUREMALANI</t>
  </si>
  <si>
    <t>D 1002, Sahajanand Iris, Opp Mahalaxmi PArty plot, Manjalppur, Vadodara Gujarat, India 390011</t>
  </si>
  <si>
    <t>GSKV</t>
  </si>
  <si>
    <t>GSEB,Surendranagar, Gujarat</t>
  </si>
  <si>
    <t>Saurashtra University</t>
  </si>
  <si>
    <t>L. E. College, Morbi, Gujarat</t>
  </si>
  <si>
    <t>Parul Institute of Engineering &amp; Technology, Vadodara, Gujarat</t>
  </si>
  <si>
    <t>Urban transportation Planning</t>
  </si>
  <si>
    <t xml:space="preserve">SPSS, VISSIM </t>
  </si>
  <si>
    <t>["https:\/\/www.scopus.com\/authid\/detail.uri?authorId=57201653034","https:\/\/scholar.google.com\/citations?user=dFphSiUAAAAJ&amp;hl=en"]</t>
  </si>
  <si>
    <t>• I received a fund of Rs 40,000 from Parul University for a project titled, Use of Construction Demolition Waste as a Partial Replacement of Natural Aggregates in Flexible Pavement. I have completed it successfully.</t>
  </si>
  <si>
    <t>• 3 students completed PhDs under my solo supervision, and 4 are pursuing the degree. The details are given below.
• No.
• Name of Student
• Country
• PhD Topic
• Current Status
• 1
• Vikram Patel
• India
• Strength and Durability Characteristics of High-Volume GGBFS-Based Pavement Quality Concrete.
• Thesis completed and degree awarded.
• 2
• Sarthak Bhatt
• India
• A study of the public-private partnership method for the allotment of construction of roads.
• Thesis completed and degree awarded.
• 3
• Abrar Khalak
• India
• A feasibility study of the use of coir fiber and micro-shredded waste plastic for the stabilization of the black cotton soil for the use of the subgrade layer of the pavement.
• Thesis completed and degree awarded.
• 4
• Parul Mandal
• India
• Feasibility Study of Bamboo Reinforced Concrete Using Calotropis Gigantea as a Self-Curing Agent.
DRC VII.
• 5
• Teodraws Kassahun
• Ethiopia
• Integrating Activity-Based Demand Models and Dynamic Network Supply Models for Sustainable Urban Mobility Planning: Towards Congestion Reduction and Environmental Impact Mitigation.
DRC III.
• 6
• Abeje Tilahun
• Ethiopia
• The Spatial-temporal Modeling of Traffic Crashes and Exploring the Relationship between Traffic Crashes and Road Geometric Design: Case of a Two-lane Rural Road in Amhara Region, Ethiopia.
DRC III.
• 7
• Henok Desalegn
• Ethiopia
• User-Centric Analysis of Delay and Level of Service at Signalized Intersections in Addis Ababa, Ethiopia.
DRC III.</t>
  </si>
  <si>
    <t xml:space="preserve">Chairman of Accreditation committee at SU and Nodal Officer for ACPC-GTU, at PU, and an Associate Editor- IJBAR journal  </t>
  </si>
  <si>
    <t>• AD World Scientists Rankings 2025: * Ranked 1st at the college level and ranked 4th among research scientists at the university level.
• I was awarded consecutively for 3 years for securing a rank in the top 10% of faculties at Parul University during the years 2017, 2018, and 2019.</t>
  </si>
  <si>
    <t>• I am a vetted UNDP-Global Policy Network Consultant, serving as a Community Infrastructure Assessment Engineer.
• I was involved in a capacity-building center designed to enhance the teaching skills of higher education teachers in developing countries, co-funded by the Erasmus+ program.
• I am a life member of the American Society of Civil Engineers (Membership No. M 9556687).</t>
  </si>
  <si>
    <t>26-Feb-26 05:07 PM</t>
  </si>
  <si>
    <t>26Y 2M</t>
  </si>
  <si>
    <t>Samara University</t>
  </si>
  <si>
    <t>Ethiopia Africa</t>
  </si>
  <si>
    <t>Vadodara, India</t>
  </si>
  <si>
    <t>Dec 2008</t>
  </si>
  <si>
    <t>13Y 2M</t>
  </si>
  <si>
    <t>Nainesh Corporation</t>
  </si>
  <si>
    <t>Sr. engineer</t>
  </si>
  <si>
    <t>Apr 2000</t>
  </si>
  <si>
    <t>Mar 2008</t>
  </si>
  <si>
    <t>GSFC</t>
  </si>
  <si>
    <t>TRainee</t>
  </si>
  <si>
    <t>Mar 1999</t>
  </si>
  <si>
    <t>Mar 2000</t>
  </si>
  <si>
    <t>26-Feb-26 05:08 PM</t>
  </si>
  <si>
    <t>26-Feb-26 05:09 PM</t>
  </si>
  <si>
    <t>Ramjeevan Prasad Das</t>
  </si>
  <si>
    <t>ramjeevandas583@gmail.com</t>
  </si>
  <si>
    <t>17-Oct-1975</t>
  </si>
  <si>
    <t>Arjun Rabi Das</t>
  </si>
  <si>
    <t>Uh 15, Adityapur, Road E, Near NIT Jamshedpur Gate, Jharkhand 831014</t>
  </si>
  <si>
    <t>New National High school</t>
  </si>
  <si>
    <t>WBBSE (Kolkata)</t>
  </si>
  <si>
    <t>Eng, Hin, Mathematics, Science,S.st,BK</t>
  </si>
  <si>
    <t>DDAHS</t>
  </si>
  <si>
    <t>WBCHSE (Kolkata)</t>
  </si>
  <si>
    <t>Eng, Hin, Mathematics, Phys</t>
  </si>
  <si>
    <t>Diploma in Pharmacy</t>
  </si>
  <si>
    <t>JCGP (Jnan Chandra Ghosh Polytechnic)</t>
  </si>
  <si>
    <t>Pharmacy related subjects</t>
  </si>
  <si>
    <t>University of Calcutta</t>
  </si>
  <si>
    <t xml:space="preserve">St. Paul's Cathedral Mission College (Kolkata) </t>
  </si>
  <si>
    <t>Mathematics, Phys</t>
  </si>
  <si>
    <t>Sikkim Manipal University</t>
  </si>
  <si>
    <t>Gangtok (Sikkim)</t>
  </si>
  <si>
    <t>Finance Specialization</t>
  </si>
  <si>
    <t>National Institute of technology (NIT) Jamshedpur</t>
  </si>
  <si>
    <t>• Certification in Management Development Programme (NIT Jamshedpur), NPTEL certification in Business Statistics, NPTEL certification in International Marketing</t>
  </si>
  <si>
    <t>• India topper in International Marketing (NPTEL Certification) securing 94 percent</t>
  </si>
  <si>
    <t>Python, Machine Learning</t>
  </si>
  <si>
    <t>["https:\/\/doi.org\/10.1002\/mde.4510","https:\/\/doi.org\/10.1002\/sd.70795","https:\/\/doi.org\/10.1007\/978-3-031-92139-1_16",""]</t>
  </si>
  <si>
    <t>Financial Management, Business statistics, Business Economics, Buusiness Communication</t>
  </si>
  <si>
    <t xml:space="preserve">Chief Co-ordinator in WASTEEM International conference in 2025 in NIT JamshedpurAI </t>
  </si>
  <si>
    <t>• Published three international research articles and two book chapter</t>
  </si>
  <si>
    <t>26-Feb-26 05:44 PM</t>
  </si>
  <si>
    <t>National Institute of Technology (NIT) Jamshedpur</t>
  </si>
  <si>
    <t xml:space="preserve">Institute Research Scholar </t>
  </si>
  <si>
    <t>Jamshedpur</t>
  </si>
  <si>
    <t>Dr Velagapalli Chiranjeevi</t>
  </si>
  <si>
    <t>velagapallichiru92@gmail.com</t>
  </si>
  <si>
    <t>23-Sep-1992</t>
  </si>
  <si>
    <t>Velagapalli Krishna Murthy Late</t>
  </si>
  <si>
    <t>D No 18-87 , Near Water Tank , Yanamalakuduru, Vijayawada -7, Andhra Pradesh Krishan Dist ,520007.</t>
  </si>
  <si>
    <t xml:space="preserve">Vijaya Sai EM School </t>
  </si>
  <si>
    <t xml:space="preserve"> Vuyyuru / Andhra Pradesh</t>
  </si>
  <si>
    <t>Science, Social,Hindi,English</t>
  </si>
  <si>
    <t xml:space="preserve">Nalanda Junior College </t>
  </si>
  <si>
    <t>Kodad/ Andhra Pradesh</t>
  </si>
  <si>
    <t>Usha Rama College of Engineering and Technology/Vijayawada</t>
  </si>
  <si>
    <t>Nagpur/Maharashtra</t>
  </si>
  <si>
    <t>Construction Technology/Transportation Engineering</t>
  </si>
  <si>
    <t>• NPTEL - Research Methodlogy- IITM</t>
  </si>
  <si>
    <t>• MHRD- Fellowship -PG CourseMHRD- Fellowship - Ph.D</t>
  </si>
  <si>
    <t>MS Office ,MS Project,Primavera</t>
  </si>
  <si>
    <t>["https:\/\/doi.org\/10.1177\/03091333231209157","https:\/\/doi.org\/10.1007\/s40009-024-01509-x","https:\/\/doi.org\/10.1108\/ECAM-01-2025-0076","https:\/\/scope-journal.com\/assets\/uploads\/doc\/959e3-1721-1737.202410735.pdf","http:\/\/www.ijmetmr.com\/oljune2018\/GorrelaLohithNath-VelagapalliChiranjeevi-13.pdf","https:\/\/www.irjet.net\/archives\/V5\/i1\/IRJET-V5I1146.pdf","https:\/\/www.ijirset.com\/upload\/2020\/july\/174_AN.PDF. ","https:\/\/www.researchgate.net\/publication\/343850365_POLY-ETHELENE_PLASTIC_WASTE_AS_A_PARTIAL_REPLACEMENT_OF_FINE_AGGREGATE_IN_CONCRETE_MIX\/citations","",""]</t>
  </si>
  <si>
    <t>Construction Contracts and specifications,Estimating and Costing ,Project Planning and Management,Project Appraisal and Finance Management  ,Safety Engineering,Concrete technology ,Building Materials</t>
  </si>
  <si>
    <t>65/10</t>
  </si>
  <si>
    <t xml:space="preserve">National Conference on "Advances In Construction Technology and Management" at VNIT, Nagpur </t>
  </si>
  <si>
    <t>• Reward for Gate 2014 in my UG college2. ONE PATENT GRANTED ON  07/01/2026Title - A Sewage Pipe Accessory for Eliminating Bad Odor Efficiently Using Internet of Things (IoT) • Patent Number: 202321038882</t>
  </si>
  <si>
    <t>26-Feb-26 06:22 PM</t>
  </si>
  <si>
    <t>BRILLANT GROUP OF INSTITUTES</t>
  </si>
  <si>
    <t>USHA RAMA COLLEGE OF ENGINEERING AND TECHNOLOGY</t>
  </si>
  <si>
    <t>VIJAYAWADA</t>
  </si>
  <si>
    <t>VNIT NAGPUR</t>
  </si>
  <si>
    <t>ASSISTANT PROFESSOR AD-HOC</t>
  </si>
  <si>
    <t>26-Feb-26 06:26 PM</t>
  </si>
  <si>
    <t>26-Feb-26 06:27 PM</t>
  </si>
  <si>
    <t>Dhanashri Rajendra Dhamdhere</t>
  </si>
  <si>
    <t>dhanashridhamdhere.dypcoa@gmail.com</t>
  </si>
  <si>
    <t>28-Mar-1994</t>
  </si>
  <si>
    <t>English, Hindi,marathi</t>
  </si>
  <si>
    <t>Nikhil Pramod Patole</t>
  </si>
  <si>
    <t>203, Kedar Residency, Mamurdi, Pune, 412101</t>
  </si>
  <si>
    <t>Shri Chhatrapati Madhyamik and Ucch madhyamik Vidyalaya, Deolali Pravara (MSBTE)</t>
  </si>
  <si>
    <t>Maharashtra State Board of Education</t>
  </si>
  <si>
    <t>Maths, english,marathi,science</t>
  </si>
  <si>
    <t>Pravara Kanya Vidya Mandir, Pravaranagar (MSBTE)</t>
  </si>
  <si>
    <t>physics,chemistry,biology,maths</t>
  </si>
  <si>
    <t>Shri Chhatrapati Shivaji college of engineering, Rahuri</t>
  </si>
  <si>
    <t>Pravara Rural College of Engineering, Pravaranagar, Rahata</t>
  </si>
  <si>
    <t>Structural engineering</t>
  </si>
  <si>
    <t>Material Engineering - Engineering Science</t>
  </si>
  <si>
    <t>Academy of Scientific and Innovative Research</t>
  </si>
  <si>
    <t>• Certification (Master course) and Industrial Internship in Structural Design (6 months) – Hands-on experience in structural analysis and design of RCC and steel structures using ETABS, STAAD Pro,</t>
  </si>
  <si>
    <t>• Patents
• AI-Based Rebar Detection Device in Construction IndustryDesign No.: 6447234Classification: IDC 15-2025, Class 10-05 – Instruments for checking, security, or testing.
• AI-Based Concrete Crack Detection Device (First Inventor)Registered on 28 December 2025Design No.: 485363-001.</t>
  </si>
  <si>
    <t>Etabs, STAAD PRO,SAFE,RCDC,AutoCAD,MS Office</t>
  </si>
  <si>
    <t>Structural Systems and Design</t>
  </si>
  <si>
    <t xml:space="preserve">Lab Incharge for Skill centre, </t>
  </si>
  <si>
    <t>26-Feb-26 07:23 PM</t>
  </si>
  <si>
    <t>D. Y. Patil College of Architecture, Akurdi, Pune</t>
  </si>
  <si>
    <t>Pravara Rural College of Architecture</t>
  </si>
  <si>
    <t>Loni</t>
  </si>
  <si>
    <t>26-Feb-26 07:26 PM</t>
  </si>
  <si>
    <t>26-Feb-26 07:27 PM</t>
  </si>
  <si>
    <t>Vikram Vijay Thatte</t>
  </si>
  <si>
    <t>best.vikram1@gmail.com</t>
  </si>
  <si>
    <t>16-Aug-1979</t>
  </si>
  <si>
    <t>Vijay Bhaskar Thatte</t>
  </si>
  <si>
    <t>B-10, Ruturaj Apartment, Near Utsav Hall, Kothrud, Pune, 411038.</t>
  </si>
  <si>
    <t>S V Joshi High School</t>
  </si>
  <si>
    <t>Dombivli, Maharashtra</t>
  </si>
  <si>
    <t>MAthematics, Science</t>
  </si>
  <si>
    <t>K.G.Joshi college of Arts.</t>
  </si>
  <si>
    <t>Thane, Maharashtra</t>
  </si>
  <si>
    <t>Mathematics, Economics</t>
  </si>
  <si>
    <t>university of Mumbai</t>
  </si>
  <si>
    <t>Mumbai , Maharashtra</t>
  </si>
  <si>
    <t>• Cleared National Elegibility Test(NET)</t>
  </si>
  <si>
    <t>• Was 2nd ranker in the university at an under graduate level.Was the 1st ranker in the department at post graduate level.</t>
  </si>
  <si>
    <t>Currently working as a freelancer with AI companies.</t>
  </si>
  <si>
    <t>• Nil.</t>
  </si>
  <si>
    <t>Programme Head</t>
  </si>
  <si>
    <t>26-Feb-26 07:49 PM</t>
  </si>
  <si>
    <t>Micro1</t>
  </si>
  <si>
    <t>AI tutor</t>
  </si>
  <si>
    <t>Gurunath Shrishailya Waghale</t>
  </si>
  <si>
    <t>guruwaghale111@gmail.com</t>
  </si>
  <si>
    <t>04-May-1986</t>
  </si>
  <si>
    <t>Shrishailya</t>
  </si>
  <si>
    <t>Flat No. 607, A - Wing, Nirman Aura, Near Indu Lawns, Behind Potdar International School Ambegaon BK, Pune, Maharashtra-411046</t>
  </si>
  <si>
    <t>Dnyanvardhini Vidhyalay, Keshegaon</t>
  </si>
  <si>
    <t>DBF Dayanand College, Solapur</t>
  </si>
  <si>
    <t>Solapur University, Solapur</t>
  </si>
  <si>
    <t>CSIBER, Kolhapur</t>
  </si>
  <si>
    <t>Department of Economics, Shivaji University, Kolhapur</t>
  </si>
  <si>
    <t>MA-Economics</t>
  </si>
  <si>
    <t>• PG Diploma in Foreign Trade - Shivaji University, Kolhapur
• Project Management Ready – PMI
• Personal Finance - Intuit
• Innovation and Entrepreneurship -TCS iON
• Entrepreneurship – NPTL
• Project Management - NPT</t>
  </si>
  <si>
    <t>• Recognized as the "Best Performing Center of Excellence Coordinator – 2023" by Eduskills Foundation.
• Recognized as the "Outstanding Performance Award - Central Admission Team - Team-2024" by MIT ADT University, Pune.
• Achieved the distinction of being the university topper in MA (Economics) for the 2007–2009 batch.
• Honoured with the "Late Prof. B. K. Patil Prize" in 2009 for securing the highest marks in MA (Economics).
• Received the "Shivaji University Merit Scholarship" in 2008 for outstanding academic performance in the Faculty of Arts during the MA-I year examination.
• Received the "Shivaji University Merit Scholarship" in 2009 for exceptional academic performance in the Faculty of Arts during the MA-II year examination.
• Honored with the "Marathi Arthashastra Parishad 5th Session Paritoshik" in 2009 for achieving the highest marks in economics at the MA (Economics) examination.</t>
  </si>
  <si>
    <t>MS Office,AI tools,CRM,PowerBI,Google Spreadsheet</t>
  </si>
  <si>
    <t>["https:\/\/docs.google.com\/document\/d\/1_zUsXVcbRYz5i2HFMrAGzBfR5oz7Zo78\/edit?usp=sharing&amp;ouid=106839897180429117032&amp;rtpof=true&amp;sd=true"]</t>
  </si>
  <si>
    <t>• Business Economics - 932. Indian Financial System - 95 3. Engineering Economics - 884. Financial Management - 985. Investment Analysis and Risk Management - 896. Economics &amp; Management for Engineers - 907. Design Thinking - 86</t>
  </si>
  <si>
    <t>Placement Coordinator for BBA Placement, Course Coordinator</t>
  </si>
  <si>
    <t>Innovation Management - ATAL, Technology Management - ATAL, Innovation, Startups and Entrepreneurship - ATAL, Econometrics for Management Research- ATAL, Entrepreneurial Finance - ATAL, Project Management- NPTL, Economics of Banking &amp; Finance Market- NPTL</t>
  </si>
  <si>
    <t>Innovation &amp; Entrepreneurship - TCS iON, Entrepreneurship - NPTL, Project Management - NPTL, Economics  of Banking &amp; Finance Market - NPTL, AI for Everyone - Coursera, Behavioural Finance - Coursera</t>
  </si>
  <si>
    <t>FinTech &amp; Blockchain Technology - Softtech Solution Pvt. Ltd, CRM - LotLite Technology Pvt. Ltd</t>
  </si>
  <si>
    <t>Global Certification of Project management Ready by PMI, and INTUIT Personal Finance</t>
  </si>
  <si>
    <t>• Recognized as the "Best Performing Center of Excellence Coordinator – 2023" by Eduskills Foundation.
• Recognized as the "Outstanding Performance Award - Central Admission Team - Team-2024" by MIT ADT University, Pune.</t>
  </si>
  <si>
    <t>• Worked for the internationalization of the curriculum.</t>
  </si>
  <si>
    <t>26-Feb-26 09:50 PM</t>
  </si>
  <si>
    <t>Sri Balaji Universiy, Pune</t>
  </si>
  <si>
    <t>Assistant Professor - II</t>
  </si>
  <si>
    <t>MIT ADT University, Pune</t>
  </si>
  <si>
    <t>Sri Balaji Society, Pune</t>
  </si>
  <si>
    <t>5Y 9M</t>
  </si>
  <si>
    <t>SBI Life</t>
  </si>
  <si>
    <t>Executive Trainee</t>
  </si>
  <si>
    <t>Umbarkar  Sopan Dipak</t>
  </si>
  <si>
    <t>dsumbarkar@gmail.com</t>
  </si>
  <si>
    <t>21-Oct-1984</t>
  </si>
  <si>
    <t xml:space="preserve">Hindi,English,Marathi </t>
  </si>
  <si>
    <t xml:space="preserve">Sopan Umbarkar </t>
  </si>
  <si>
    <t>Building C, Flat No. 1202, Little EArth, Kiwale-Mamrudi Road, Mamurdi, 412101</t>
  </si>
  <si>
    <t xml:space="preserve">Dr. Amruta Khedkar </t>
  </si>
  <si>
    <t xml:space="preserve">NICMAR Business School </t>
  </si>
  <si>
    <t>Kothari Highschool</t>
  </si>
  <si>
    <t xml:space="preserve">Amravati Board, Amravati, Maharashtra </t>
  </si>
  <si>
    <t>Maths, Science,Biology</t>
  </si>
  <si>
    <t xml:space="preserve">Kothari Jr. College </t>
  </si>
  <si>
    <t>Biology,Science</t>
  </si>
  <si>
    <t xml:space="preserve">Sant Gadge Baba Amravati University, Amravati </t>
  </si>
  <si>
    <t xml:space="preserve">Government College of Pharmacy, Amravati, Maharashtra </t>
  </si>
  <si>
    <t>Pharmacology</t>
  </si>
  <si>
    <t xml:space="preserve">Pharmacy </t>
  </si>
  <si>
    <t>Sant Tukdoji Maharaj Nagpur University, Nagpur</t>
  </si>
  <si>
    <t xml:space="preserve">G S College of Management &amp; Research Nagpur, Maharashtra </t>
  </si>
  <si>
    <t>MGV Institute of Management &amp; Research Nasik</t>
  </si>
  <si>
    <t>• Certificate Courses thorugh SWAYAM Platform:
• Brand Management,
• Sales &amp; Distribution,
• Consumer Behaviour
• Marketing Managment I</t>
  </si>
  <si>
    <t>• Received NETwith JRF Best Reaesch Paper Award</t>
  </si>
  <si>
    <t>["https:\/\/doi.org\/10.52783\/eel.v15i1.2582","https:\/\/doi.org\/10.52783\/jier.v5i1.2166","https:\/\/doi.org\/10.52783\/jier.v4i2.797"," 10.48047\/IJFANS\/S1\/110","10.35629\/5252-030734843486","https:\/\/doi.org\/10.26643\/think-india.v22i7","https:\/\/wesro.org\/volume-15-issue-12\/","http:\/\/ijsrem.com\/volume-05-issue-07-july-2021\/"]</t>
  </si>
  <si>
    <t xml:space="preserve"> International Marketing Management,Consumer Behaviour,Customer Relationship Management</t>
  </si>
  <si>
    <t>• I have been getting good feedbacks over the past six semesters. My classes are interactive, and there is a strong student involvement and participation. The discussions of case studies, role-plays and activity-based learning sessions have been especially valued when it comes to making concepts practical and easy to absorb. In general, my teaching method and the interaction with the students in the classroom have been positively received by students.</t>
  </si>
  <si>
    <t xml:space="preserve">Conducted Intercollege Level Activity for students, Organized Seminar under QIP of University of Pune, Handled Coursera Admin for College   </t>
  </si>
  <si>
    <t>10+ thorough - Swayam, ATAL, UGC HRDC</t>
  </si>
  <si>
    <t>10+ through - Coursera, Swayam, ATAL, HRDC</t>
  </si>
  <si>
    <t>5+</t>
  </si>
  <si>
    <t>26-Feb-26 10:58 PM</t>
  </si>
  <si>
    <t>16Y 7M</t>
  </si>
  <si>
    <t>Assistant Professor Grade II</t>
  </si>
  <si>
    <t>Indira College of Commerce &amp; Science Pune</t>
  </si>
  <si>
    <t>NBN Sinhgad College Lonavala Pune</t>
  </si>
  <si>
    <t>Navsahyadri Institute of MBA &amp; MCA Pune</t>
  </si>
  <si>
    <t>Ozone Pharmaceutical Delhi</t>
  </si>
  <si>
    <t>Akola &amp; Amravati</t>
  </si>
  <si>
    <t>Prof Neelam Ahirwal</t>
  </si>
  <si>
    <t>neelamahirwal16@gmail.com</t>
  </si>
  <si>
    <t>16-Sep-1987</t>
  </si>
  <si>
    <t>D/o Shri Moti Ram</t>
  </si>
  <si>
    <t>C-801,Prima domus,near mitcon school,Balewadi, PUNE</t>
  </si>
  <si>
    <t>S.R.K inter college</t>
  </si>
  <si>
    <t>U.P Board ,Uttarpradesh</t>
  </si>
  <si>
    <t xml:space="preserve">S.R.K </t>
  </si>
  <si>
    <t>UP board allahabad, Uttar pradesh</t>
  </si>
  <si>
    <t>Dayalbagh deemed university</t>
  </si>
  <si>
    <t>D.E.I, AGRA</t>
  </si>
  <si>
    <t>B.S.SC.</t>
  </si>
  <si>
    <t xml:space="preserve">M.B.A </t>
  </si>
  <si>
    <t xml:space="preserve">Seth Padam Chand Jain Institute of Commerce,Business Management &amp; Economics </t>
  </si>
  <si>
    <t>Banking &amp; Finance</t>
  </si>
  <si>
    <t>Symbiosis International Deemed University</t>
  </si>
  <si>
    <t>• U.G.C Net in Management in the year 2009.</t>
  </si>
  <si>
    <t>• U.G.C Net in Management
• Reviewed research papers in International Journals
• Recognition as an Section editor and reviewer in international journals.
• Second best paper award in a conference and published also .
• 2 Research papers have been published in scopus and ABDC B indexed journals.
• 2 books have been published as a content writer in SCDL for PGDM Program.</t>
  </si>
  <si>
    <t xml:space="preserve">Fintech </t>
  </si>
  <si>
    <t>• Feedback was good as students learned a lot from the sessions. I prepared a question bank as a visiting faculty for PGDM Programs.</t>
  </si>
  <si>
    <t>Visiting faculty and Editorial board of section</t>
  </si>
  <si>
    <t xml:space="preserve">Summer internship </t>
  </si>
  <si>
    <t>• I received second best paper award at a conference for the empirical research paper, and it was published in a Q2 journal.
• Certificates in reviewing some of the journals (Approx 3-4)</t>
  </si>
  <si>
    <t>26-Feb-26 11:41 PM</t>
  </si>
  <si>
    <t>Horseman Consultants Private Limited, IN</t>
  </si>
  <si>
    <t>Freelance Content Writer – Business &amp; Economics</t>
  </si>
  <si>
    <t>SCDL</t>
  </si>
  <si>
    <t>Visiting faculty and Content writer</t>
  </si>
  <si>
    <t>Paper pedia</t>
  </si>
  <si>
    <t>Freelance SCientific writer</t>
  </si>
  <si>
    <t>27-Feb-26 12:19 AM</t>
  </si>
  <si>
    <t>Anup  Kumar Behera</t>
  </si>
  <si>
    <t>anup.behera.1111@gmail.com</t>
  </si>
  <si>
    <t>13-May-1994</t>
  </si>
  <si>
    <t>AJAY KUMAR BEHERA</t>
  </si>
  <si>
    <t>AT/PO-JADIBALI,DIST-BALASRE,PIN-756041</t>
  </si>
  <si>
    <t>P.M. HIGHSCHOOL</t>
  </si>
  <si>
    <t>BSE</t>
  </si>
  <si>
    <t>PRADEEP COLLEGE OF SCIENCE AND TECHNOLOGY</t>
  </si>
  <si>
    <t>CHSE</t>
  </si>
  <si>
    <t>F.M. UNIVERSITY</t>
  </si>
  <si>
    <t>BSC(MATHEMATICS HONOURS)</t>
  </si>
  <si>
    <t>NORTH ORISSA UNIVERSITY</t>
  </si>
  <si>
    <t>MSC(MATHEMATICS)</t>
  </si>
  <si>
    <t>A COMPREHENSIVE STUDY ON OPTIMIZATION ISSUES OF SOFTWARE RELIABILITY GROWTH MODEL</t>
  </si>
  <si>
    <t>SRM INSTITUTE OF SCIENCE AND TECHNOLOGY</t>
  </si>
  <si>
    <t>I HAVE ATTENDED FDP AND CONFERENCE.</t>
  </si>
  <si>
    <t>MSOFFICE,MATLAB</t>
  </si>
  <si>
    <t>27-Feb-26 05:31 AM</t>
  </si>
  <si>
    <t>ITS ENGINEARING COLLEGE</t>
  </si>
  <si>
    <t>ASISTANT PROFESSOR</t>
  </si>
  <si>
    <t>Shreya Das</t>
  </si>
  <si>
    <t>shreyadas_planner@yahoo.com</t>
  </si>
  <si>
    <t>27-Nov-1981</t>
  </si>
  <si>
    <t>English, Bengali,Hindi</t>
  </si>
  <si>
    <t>Dr. Apurba Sundar Das</t>
  </si>
  <si>
    <t>B906, Kunjban, St Tukaram Nagar, Mamurdi, Pimpri-Chinchwad, Dehu Road, Maharashtra 412101, opposite Little Earth</t>
  </si>
  <si>
    <t>Pratt Memorial School</t>
  </si>
  <si>
    <t>ICSC, Kolkata</t>
  </si>
  <si>
    <t>Science,Mathematics,History Civics &amp; Geography,Engligh,Bengali,Art</t>
  </si>
  <si>
    <t>Scottish Church College</t>
  </si>
  <si>
    <t>W.B.C.H.S.E, West Bengal</t>
  </si>
  <si>
    <t>Physics,Chemistry,Biology,Mathematics,English,Bengali</t>
  </si>
  <si>
    <t>Bengal Engineering &amp; Science University (now IIEST, Shibpur)</t>
  </si>
  <si>
    <t>Bengal Engineering College &amp; Science University, Kolkata</t>
  </si>
  <si>
    <t>Transportation Planning (Methodology to Assess Bus Transit Service Quality based on User Perception)</t>
  </si>
  <si>
    <t>Department of Architecture &amp; Regional Planning, IIT Kharagpur</t>
  </si>
  <si>
    <t>• WELL Accredited Professional (WELL AP) by IWBI - WELL-AP-0000140078
• Certified in Universal Human Values (UHV-II) by AICTE, GOI
• Certified in Project Finance offered jointly by Indian Institute of Banking &amp; Finance (IIBF) &amp; In</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</si>
  <si>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Inhouse Consultant for ‘Urban Design Interventions for Improving Tourism and Mobility at Temple Town of Tuljapur” funded by Tuljapur Temple Trust – executed by School of Architecture, Urban Development &amp; Planning, Symbiosis Skills and Professional University, Pune. Consultancy value: Rs 15 Lakhs – Ongoing
• ·       Played a key role in supporting the Department in getting approval for m.plan program from ITPI
• ·       Certified as WELL Accredited Professional (WELL AP) by International WELL Building Institute (IWBI) in June 2024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</si>
  <si>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Revit, PTV Vissim, Arc GIS, QGIS, Sketchup, Adobe Illustrator, Adobe Premiere, Autocad, Photoshop, Primavera Project Planner (P3), MaxQDA, MS Project,  SPSS, MS Office ,SPSS</t>
  </si>
  <si>
    <t>["https:\/\/doi.org\/10.1007\/978-3-031-36316-0_11","https:\/\/doi.org\/10.1108\/TQM-11-2014-0096","https:\/\/doi.org\/10.1080\/03081060.2015.1127541","https:\/\/doi.org\/10.1080\/23249935.2014.910563","https:\/\/doi.org\/10.1080\/01441647.2013.789571","https:\/\/doi.org\/10.1016\/j.sbspro.2013.11.184","Das"," Shreya (2025). The Economics of Wellness-Based Urbanism: How Cities in the Global South Can Benefit from Investing in Urban Wellness"," Chapter 8"," City Economies in the Global South: Growth"," Inclusion &amp; Sustainability"," edited by Tathagata Chatterji"," Souvanic Roy &amp; Marco Kamiya"," Habitat Forum INHAF"," Routeledge"," Taylor &amp; Francis"," ISBN 978-1-003-63033-3 - ACCEPTED","Das"," Shreya (2025). Trends in Wellness focused Urban Planning: A Narrative Review. Journal of Urban India"," National Institute of Urban Affairs (accepted).","Das"," Shreya (2026) Understanding Festival Crowd Dynamics using Social Media Sentiment and Promotion Patterns: A Case of Kolkata Durga Puja"," Journal of Transport Geography"," Elsevier (under review)",""]</t>
  </si>
  <si>
    <t>•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 Grant Amount: 3,00,000 (INR)</t>
  </si>
  <si>
    <t>Transportation Planning &amp; Traffic Engineering,Housing &amp; Community Planning,Planning Techniques,Advanced Planning Techniques,Urban Disaster Management,Climatology,Architectural Design Studio,Urban Design Studio</t>
  </si>
  <si>
    <t>• Student feedback is not made available to faculty in current organisation</t>
  </si>
  <si>
    <t>1. BOS Member for M.Plan Course formulation at School of Architecture, Urban Development &amp; Planning, Symbiosis Skills &amp; Professional University, Pune  2. Coordinator for CoA-TRC workshops/ trainings programs for Faculty Development  3. Exam Coordinator fo</t>
  </si>
  <si>
    <t>‘Understanding the Real World Applications of Artificial Intelligence and Machine Learning’ sponsored by Ministry of Electronics &amp; Information Technology (MeiTY), Govt of India and organised by NIT Warrangal and SVNIT Surat, 13 – 23 January 2025  SPARC Wo</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</si>
  <si>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</si>
  <si>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27-Feb-26 07:01 AM</t>
  </si>
  <si>
    <t>18Y 4M</t>
  </si>
  <si>
    <t>School of Architecture, Urban Development, Planning &amp; Design, Symbiosis Skills and Professional University Pune</t>
  </si>
  <si>
    <t>Faculty of Planning, CEPT University, Ahmedabad</t>
  </si>
  <si>
    <t>Studio Tutor, Bachelor of Urban Design</t>
  </si>
  <si>
    <t>All About Architecture</t>
  </si>
  <si>
    <t>Strategic Advisor</t>
  </si>
  <si>
    <t>School of Architecture, TechnoIndia University, Kolkata</t>
  </si>
  <si>
    <t>MARSS Consultancy, Kolkata</t>
  </si>
  <si>
    <t>Principal Architect &amp; Planner</t>
  </si>
  <si>
    <t>Satakshi Chatterjee</t>
  </si>
  <si>
    <t>satakshichatterjee777@gmail.com</t>
  </si>
  <si>
    <t>08-Jan-1991</t>
  </si>
  <si>
    <t>English,Bengali,Hindi</t>
  </si>
  <si>
    <t>Salil Kumar Chatterjee</t>
  </si>
  <si>
    <t>46, Santiram Rasta, Bally, Howrah, Pin 711201</t>
  </si>
  <si>
    <t>Agrasain Balika Siksha Sadan</t>
  </si>
  <si>
    <t>CISCE</t>
  </si>
  <si>
    <t>English,Mathematics,Science,Computer,History,Geography</t>
  </si>
  <si>
    <t>English,Science,Physical Education</t>
  </si>
  <si>
    <t>University of Mysore</t>
  </si>
  <si>
    <t>Pharmaceutical Management</t>
  </si>
  <si>
    <t>Human Resource Planning and Patient Satisfaction</t>
  </si>
  <si>
    <t>Maulana Abul Kalam Azad University of Technology, West Bengal</t>
  </si>
  <si>
    <t>• ·       Received the Best Young Researcher Award at the 7th Global Research Dimensions conducted by the University of Mysore and the State Planning Board in the year 2018.
• ·       Recipient of the Best Paper Award in the 3rd International Conference on “Understanding the Changing needs in Human Behavior Leading to Modification of Education for a better society”, jointly organized by Haldia Institute of Management, West Bengal, India, and Lincoln University College, Malaysia.
• ·       Recipient of the Best Paper Award for the paper entitled “A Literature Review on the Needs Assessment of Rural Healthcare Centres in West Bengal pertaining to Manpower Planning” at the international conference conducted by the School of Management and Social Science, Haldia Institute of Technology on the topic “Rethinking Business Strategies by Reshaping Business Perspectives in the Current Business Environment” on the 13th &amp; 14th of May, 2022.
• ·       Recipient of the Best Paper Award on the paper entitled “Impact of the Non-Clinical Staff Performance on the Patient Satisfaction of the Rural Healthcare Centres of West Bengal: An Empirical Study” in an International Conference on Sustainable Development and Management Practices 2024” organized by Indian Institute of Technology (Indian School of Mines), Dhanbad during the 9th and 10th of February, 2024 along with a cash prize of Rs. 5000.
• ·       Recipient of the Best Paper Award on the paper entitled “Impact of the Clinical Staff Performance on the Patient Satisfaction of the Rural Healthcare Centres of West Bengal: An Empirical Study” in an International Seminar on “Technological Trends in Business Environment” organized by the Department of Management and Social Science, Haldia Institute of Technology on the 21st and 22nd of February, 2024.
• ·       Publications in esteemed ABDC “A” category journals such as “Technological Forecasting and Social Change” and “Behaviour and Information Technology”.
• Author of a patent titled “A method for dynamic optimization of rural healthcare applications using machine learning and mathematical models” published by the Government of India in 2024.</t>
  </si>
  <si>
    <t>MS Office,SPSS,NVIVO,AMOS</t>
  </si>
  <si>
    <t>["https:\/\/scholar.google.com\/citations?user=oG7hifsAAAAJ&amp;hl=en&amp;oi=ao","https:\/\/www.scopus.com\/authid\/detail.uri?authorId=57210211007"]</t>
  </si>
  <si>
    <t>Human Resource Planning, Training and Development</t>
  </si>
  <si>
    <t>• 90 percent</t>
  </si>
  <si>
    <t>Looking after internship in the BBA Department</t>
  </si>
  <si>
    <t>• Research Papers - https://onlinelibrary.wiley.com/doi/abs/10.1002/cb.2467</t>
  </si>
  <si>
    <t>27-Feb-26 10:01 AM</t>
  </si>
  <si>
    <t>Amity University Jharkhand</t>
  </si>
  <si>
    <t>Haldia Institute of Management</t>
  </si>
  <si>
    <t>Haldia</t>
  </si>
  <si>
    <t>Avinash  Kumar Reddy N</t>
  </si>
  <si>
    <t>avinashce104@gmail.com</t>
  </si>
  <si>
    <t>22-Nov-1991</t>
  </si>
  <si>
    <t>RAJASEKHAR REDDY N</t>
  </si>
  <si>
    <t>42/869-1 MJ Kunta Near APSRTC Busstand,Kadapa,Andhra Pradesh</t>
  </si>
  <si>
    <t>Dr. B. Sudheer Kumar Reddy</t>
  </si>
  <si>
    <t>Jawahar Navodaya Vidyalaya- Kadapa</t>
  </si>
  <si>
    <t xml:space="preserve">CBSE-Central Board of Secondary Education </t>
  </si>
  <si>
    <t>Mathematics,Science &amp; Technology,Social Science</t>
  </si>
  <si>
    <t xml:space="preserve">Narayana Junior college- Kadapa </t>
  </si>
  <si>
    <t>Jawaharlal Nehru Technological University,Anantapur,India</t>
  </si>
  <si>
    <t xml:space="preserve">Chiranjeevi Reddy Institute of Engineering and Technology, Anantapur,INDIA </t>
  </si>
  <si>
    <t>strength of materials,Desigh of RCC structures</t>
  </si>
  <si>
    <t>Annamacharya Institute of Technology and sciences,Kadapa,Andhra Pradesh</t>
  </si>
  <si>
    <t>• Certified as Elite in the 'Safety in Construction' 8-week online course from IIT Delhi through the NPTEL platform during February-April 2022.
• Certified as Elite with silver medal in the</t>
  </si>
  <si>
    <t>• Awarded the International Young Scientist Award for the best poster and oral presentation on 'Comparison of Self-Cleaning Efficiency of Fresh and Hardened Cement Mortar Surfaces Coated with Titanium Dioxide under Natural Sunlight' at the 4 th International Young Scientist Congress (IYSC-2018), organized by the International Science Community Association (ISCA) in collaboration with Rashtriya Sanskrit Vidyapeeth, Tirupati, on 8 th and 9 th May 2018.
• Summer Internship Programme on “Study on Compressive Strength Behaviour of concrete using Coconut Shell as Partial Replacement to Cement” in the Department of Civil Engineering at National Institute of Technology Karnataka (NITK), Surathkal, from 25-05-2016 to 05-07-2016.
• Selected for Jawahar Navodaya Vidyalaya in Kadapa district, run by Navodaya Vidyalaya Samiti, New Delhi, an autonomous organization under the Department of School Education and Literacy, Ministry of Human Resource Development, Government of India.</t>
  </si>
  <si>
    <t>["https:\/\/doi.org\/10.1016\/j.nxmate.2025.100830 ","https:\/\/doi.org\/10.1007\/s41024-025-00628-2","https:\/\/doi.org\/10.1080\/21650373.2024.2346890","https:\/\/doi.org\/10.1007\/s43939-024-00096-4","https:\/\/doi.org\/10.1051\/e3sconf\/202459601048","https:\/\/doi.org\/10.1007\/s44290-024-00125-4","https:\/\/doi.org\/10.1007\/s44268-024-00046-2","https:\/\/doi.org\/10.7759\/s44388-024-00403-y","https:\/\/doi.org\/10.1201\/9781003381419"]</t>
  </si>
  <si>
    <t>Design of RCC structures,structural Mechanics, Building Estimation and costing</t>
  </si>
  <si>
    <t>• 3/5</t>
  </si>
  <si>
    <t>IQAC Coordinator,NIRF Coordinator,MoU Coordinator,Internships Coordinator,R&amp;D member</t>
  </si>
  <si>
    <t xml:space="preserve"> 1. Successfully completed the online certification course on AI Tools in Education &amp; Research,  organized by Aditya Learning Academy in association with the Department of Artificial  Intelligence and Machine Learning, held from August 18–22, 2025.  2. Pa</t>
  </si>
  <si>
    <t>1. Certified as Elite in the 'Safety in Construction' 8-week online course from IIT Delhi through  the NPTEL platform during February-April 2022.  2. Certified as Elite with silver medal in the “Geotechnical Engineering Laboratory” (04 Week  online course</t>
  </si>
  <si>
    <t>1.	Summer Internship Programme on “Study on Compressive Strength Behaviour of concrete using Coconut Shell as Partial Replacement to Cement” in the Department of Civil Engineering at National Institute of Technology Karnataka (NITK), Surathkal, from 25-05</t>
  </si>
  <si>
    <t xml:space="preserve"> 1. Attended the National Workshop on Solid Waste Management, held online on July 30-31,  2021, organized by Delhi Research Implementation &amp; Innovation.NIDM TRAINING PROGRAMMES  1. Participated in the online training programme on ""Disasters and The Built</t>
  </si>
  <si>
    <t>• Awarded the International Young Scientist Award for the best poster and oral presentation on 'Comparison of Self-Cleaning Efficiency of Fresh and Hardened Cement Mortar Surfaces Coated with Titanium Dioxide under Natural Sunlight' at the 4th International Young Scientist Congress (IYSC-2018), organized by the International Science Community Association (ISCA) in collaboration with Rashtriya Sanskrit Vidyapeeth, Tirupati, on 8th and 9th May 2018.</t>
  </si>
  <si>
    <t>27-Feb-26 10:16 AM</t>
  </si>
  <si>
    <t>Dr YSR Architecture and Fine Arts University</t>
  </si>
  <si>
    <t>Academic Consultant (Faculty)</t>
  </si>
  <si>
    <t>Kadapa</t>
  </si>
  <si>
    <t>Panchayat Raj      Engineering Department, Kadapa, Government of Andhra Pradesh.</t>
  </si>
  <si>
    <t>Engineering Assistant</t>
  </si>
  <si>
    <t>Rasoolpalli Village secretariat, C.K. Dinne Mandal, Kadapa</t>
  </si>
  <si>
    <t xml:space="preserve"> Annamacharya Institute of  Technology and Sciences, Kadapa</t>
  </si>
  <si>
    <t>Babalu Laxmansing Rajput</t>
  </si>
  <si>
    <t>babalurajput@nicmar.ac.in</t>
  </si>
  <si>
    <t>10-Mar-1979</t>
  </si>
  <si>
    <t>Laxmansing Anandsing Rajput</t>
  </si>
  <si>
    <t>B25, Shruti Pushpa, Bhimashankar Nagar, Kiwale, Pune 412101</t>
  </si>
  <si>
    <t>Amol Pawar</t>
  </si>
  <si>
    <t>S. M. Lohia Highschool Kolhapur</t>
  </si>
  <si>
    <t>Marathi,Hindi-Sanskrit,English,Mathematics,Science</t>
  </si>
  <si>
    <t>Rajaram College Kolhapur</t>
  </si>
  <si>
    <t>Dr. J J Magdum College of Engineering Jaysingpur</t>
  </si>
  <si>
    <t>Government College of Engineering, Karad</t>
  </si>
  <si>
    <t>M.E. Civil Engineering</t>
  </si>
  <si>
    <t>Civil and Environmental Technology</t>
  </si>
  <si>
    <t>Department of Technology, SPPU, Pune</t>
  </si>
  <si>
    <t>MS Office, MS Project</t>
  </si>
  <si>
    <t>["Pawar"," A.D."," Agarwal"," A.L."," Rajput"," B.L."," Kore"," S.D. (2025). Barriers in Implementation of Safety Management System in Construction Industry. In: Kashyap"," A."," Goyal"," R."," Li"," R.Y.M."," Mahesh"," G."," Deepak"," M.D. (eds) Advances in Construction Management. ICCRIP 2023. Lecture Notes in Civil Engineering"," vol 238. Springer"," Singapore. https:\/\/doi.org\/10.1007\/978-981-97-7206-3_23","Kore SD"," Rajput B"," Agarwal A"," Pawar A (2023). Concrete made from waste paper sludge (WPS): a sustainable material. Technological Sustainability"," Vol. 2 No. 2 pp. 188\u2013205"," doi: https:\/\/doi.org\/10.1108\/TECHS-09-2022-0035","Rajput Babalu and S. S. Pimplikar (2023). Thermal properties of nano-silica added concrete. Journal of Physics: Conference Series"," 2426 012038 doi: https:\/\/doi.org\/10.1088\/1742-6596\/2426\/1\/012038 ","Babalu"," R."," Anil"," A."," Sudarshan"," K. et al. Compressive strength"," flexural strength"," and durability of high-volume fly ash concrete. Innov. Infrastruct. Solut. 8"," 154 (2023). https:\/\/doi.org\/10.1007\/s41062-023-01120-x","Amol Pawar"," Anil Agarwal"," Babalu Rajput and Sudarshan Kore. An Investigation of Sick Building Syndrome (SBS) affecting the health of occupants in Western Maharashtra"," India. IOP Conf. Ser.: Earth Environ. Sci. 1084 012066 https:\/\/doi.org\/10.1088\/1755-1315\/1084\/1\/012066","Rajput"," B."," Kore"," S."," &amp; Agarwal"," A. (2024). Competencies of civil engineering graduates: Indian construction professionals\u2019 perspective. International Journal of Construction Management"," 24(11)"," 1240\u20131248. https:\/\/doi.org\/10.1080\/15623599.2022.2152945","Rajput"," B."," Pimplikar"," S.S. Influence of nano silica on durability properties of concrete. Innov. Infrastruct. Solut. 7"," 180 (2022). https:\/\/doi.org\/10.1007\/s41062-022-00777-0","Rajput"," B. L."," Agarwal"," A. L."," &amp; Pawar"," A. D. (2022). A Critical Study of Awareness about Green Building Construction among Construction Practitioners in Pune. Journal of Real Estate"," Construction &amp; Management"," 37(S1)"," 201-206. https:\/\/doi.org\/10.1177\/297765702022S122","Agarwal"," A. L."," Pawar"," A. D."," &amp; Rajput"," B. L. (2022). Selection of Flooring Material for Residential Building Using Multi Criteria Decision Making Method. Journal of Real Estate"," Construction &amp; Management"," 37(S1)"," 179-185. https:\/\/doi.org\/10.1177\/297765702022S118","B.L. Rajput"," S.S. Pimplikar. (2022). Abrasion and impact resistance of concrete produced with nano-silica. Materials Today: Proceedings"," Volume 59"," Part 1. PP Pages 115-119"," https:\/\/doi.org\/10.1016\/j.matpr.2021.10.268. "]</t>
  </si>
  <si>
    <t>Construction Equipment Management, Project Management Softwares - Microsoft Project,Project Management Softwares-Primavera</t>
  </si>
  <si>
    <t>• Year 2024-2025 - Average course feedback 35.95/40
• Year 2023-2024 - Average course feedback 36.30/40
• Year 2022-2023- Average course feedback 37.70/40</t>
  </si>
  <si>
    <t>Programme Co-Ordinator PGP ACM, MDP, CBP programmes,  Head MBA ACM</t>
  </si>
  <si>
    <t>23Y 6M</t>
  </si>
  <si>
    <t>NICMAR University, Pune</t>
  </si>
  <si>
    <t>NICMAR Pune</t>
  </si>
  <si>
    <t>27-Feb-26 10:18 AM</t>
  </si>
  <si>
    <t>27-Feb-26 10:20 AM</t>
  </si>
  <si>
    <t>27-Feb-26 10:22 AM</t>
  </si>
  <si>
    <t>Dr Annapurna</t>
  </si>
  <si>
    <t>annubhu19@gmail.com</t>
  </si>
  <si>
    <t>02-Aug-1996</t>
  </si>
  <si>
    <t>Awdhesh Prasad</t>
  </si>
  <si>
    <t>B-501 Casa Rio  Housing Society Newale Wasti Chikhli, Pimpari Chinchwad, Pune</t>
  </si>
  <si>
    <t>Sri Nibahna Baba HSS Khari Ballia</t>
  </si>
  <si>
    <t>UP Board, Allahabad Uttar Pradesh</t>
  </si>
  <si>
    <t>Science, Mathematics, English, Social Science</t>
  </si>
  <si>
    <t>Janta Inter College</t>
  </si>
  <si>
    <t>UP Board, Allahabad, Uttar Pradesh</t>
  </si>
  <si>
    <t>Physics, Chemisty, Mathematics, Hindi</t>
  </si>
  <si>
    <t>Mahila Maha Vidyalay, Varanasi, Uttar Pradesh</t>
  </si>
  <si>
    <t>Statistics Hons</t>
  </si>
  <si>
    <t>Institute of Science, Varanasi, Uttar Pradesh</t>
  </si>
  <si>
    <t>M.Sc Statistics</t>
  </si>
  <si>
    <t>• UGC NET/JRF Qualified</t>
  </si>
  <si>
    <t>SPSS, STATA, MS Office, Excel</t>
  </si>
  <si>
    <t>["https:\/\/journals.lww.com\/ijph\/fulltext\/2023\/67001\/socioeconomic_disparity_and_risk_factors_of.4.aspx?context=latestarticles","https:\/\/www.researchgate.net\/profile\/Annapurna-2\/publication\/370952910_Evaluating_the_Pre-Hypertension_and_Hypertension_with_Associated_Risk_Factors_in_India_Evidence_from_LASI_2017-2018_Data\/links\/646c70197b575d49292a3fd8\/Evaluating-the-Pre-Hypertension-and-Hypertension-with-Associated-Risk-Factors-in-India-Evidence-from-LASI-2017-2018-Data.pdf","https:\/\/gerontologyindia.com\/pdf\/vol37-2.pdf ","https:\/\/iasp.ac.in\/uploads\/journal\/6.%20Paper%206-1749453365.pdf","https:\/\/www.ijcmph.com\/index.php\/ijcmph\/article\/view\/11771\/7175","https:\/\/www.ijfmr.com\/papers\/2024\/5\/29748.pdf"]</t>
  </si>
  <si>
    <t>Time Series Analysis, Introduction to data Science and Machine learning, Statistics, Statistical Data Analysis using Excel</t>
  </si>
  <si>
    <t>• I have taught courses in Actuarial Mathematics, Actuarial Statistics, and Statistical Analysis using Excel. Across these courses, I have consistently received strong student evaluations, with average feedback scores ranging from 4.5 to 4.8 out of 5, reflecting positive student engagement and satisfaction with teaching effectiveness.</t>
  </si>
  <si>
    <t>Cultural Head</t>
  </si>
  <si>
    <t>27-Feb-26 11:19 AM</t>
  </si>
  <si>
    <t>27-Feb-26 11:20 AM</t>
  </si>
  <si>
    <t>Nilesh Vitthal Limbore</t>
  </si>
  <si>
    <t>nileshstat5@gmail.com</t>
  </si>
  <si>
    <t>15-Mar-1985</t>
  </si>
  <si>
    <t>Marathi,English,Hindi</t>
  </si>
  <si>
    <t>Vitthal</t>
  </si>
  <si>
    <t>Flat No.1007, 10th Floor, Paranjape Scheme, Behind Trimandir, Varve, Satara-Pune Highway, Nasarapur, Pune.</t>
  </si>
  <si>
    <t>Hanuman Vidyalaya Shindewadi</t>
  </si>
  <si>
    <t>Marathi, Hindi, English, Maths</t>
  </si>
  <si>
    <t>T. C College Baramati</t>
  </si>
  <si>
    <t>T.C College, Baramati</t>
  </si>
  <si>
    <t>MIM, Kalamb</t>
  </si>
  <si>
    <t>Industrial Statistics</t>
  </si>
  <si>
    <t>A Study of Sales Representatives Performance Appraisal for commercial vehicles with respect Pune District</t>
  </si>
  <si>
    <t>SRTMU, Nanded</t>
  </si>
  <si>
    <t>• v  Zeal Education Society, Narhe, awarded by “Research Excellence Award-2020” for developing the research culture in the Zeal Education Society.
• v  Jeevan Gaurav Sevabhavi Prathistan, Baramati awarded by “GUNWANT SHIKSHAK GAURAV PURSKAR-2018” for doing appreciable and perceptible work in Research and education field.
• v  Vasundhara Samajik Sevabhavi Sanstha, Kolhapur Awarded by “STATE LEVEL UTKRUSHAT SANSHODHAK -2018” for doing appreciable and perceptible work in Research and education field
• v  Padmashree Manibhai Desai Prathistan, Urulikanchan, Pune Awarded by“PADMASHREE MANIBHAI DESAI RASHTASEVA PURSKAR-2018” for doing appreciable and perceptible work in Research and education field.
• v  Ujawal Arogya Sevabhavi Prathistan, Baramati awarded by “BARAMATI GAURAV PURSKAR-2017” for doing appreciable and perceptible work in Research and education field.</t>
  </si>
  <si>
    <t>IBM-SPSS (Version 23.0), SY-STAT, MINITAB, MATLAB, MS-EXCEL, SAS and the basic knowledge of programming C&amp; C++ and R</t>
  </si>
  <si>
    <t>["https:\/\/orcid.org\/0000-0002-6159-1698"]</t>
  </si>
  <si>
    <t>Business Research Mathods, Operation Research,Marketing Research,Decision Science,Business Statistics,Optimization Techniques</t>
  </si>
  <si>
    <t>3.	Director I/C in SSPM’s, Sharadchandra Pawar Institute of Management and Research, Someshwarnagar, Baramati, Pune from 16th September 2021 to 20 June 2024.</t>
  </si>
  <si>
    <t>	Research Methodology, IIM Indore (5-week FDP), May 2018</t>
  </si>
  <si>
    <t>• v  Reviewer in International Journal of Innovative Research in Technology, ISSN No. 2349-6002, A Peer reviewed Refereed journal, 8.01 Impact factor.
• v  Editorial Board member in American Journal of Management Science and Engineering, USA, ISSN Print: 2575-193X, ISSN Online: 2575-1379.
• v  The Professional Trainer of International Management Research and Technology Consortium, in USA, Membership ID: IndApp_RT_397922 (http://imrtc.org/Members/MemberPortalLogin.asp)
• v  The Professional Member of Institute for Engineering Research and Publication (IFERP) from 02/08/2019 to 31/12/2020, in USA, Membership ID: PMIN85349021 (https://dashboard.iferpmembership.in/index.php?id=PMIN85349021&amp;mem=Professional_Membership)
• v  Peer Reviewer of Asia Pacific Journal of Multidisciplinary Research, ASEAN Citation Index, Commission of Higher Education (CHED) recognized research journal, UGC CARE Listed in B Category, Excellence in Research for Australia (ERA) Accredited Journal, P-ISSN- 2350-7756, E-ISSN- 2350-8442, www.apjmr.com, Lyceum of the Philippines University, Batangas City, PHILIPPINES.
• v  Reviewer in Journal of Sales and Marketing Management (JSMM), In UGC CARE Listed Journal, P-ISSN No. 2250-2432, Impact factor- 2.4725. (URL- http://www.tjprc.org/papers/ieee-projects)
• v  The Membership of International Management Research and Technology Consortium, in USA, Membership ID: IndApp_RT_403995 (http://www.imrtc.org/ARRPTL.asp)
• v  Review Board member in International Research Journal of Research and Analytical Reviews (IJRAR), In UGC approved Journal, E-ISSN No. : 2348-1269,P-ISSN No. 2349-5138, Impact factor- 5.87, Member ID- 114296.
• v  Editorial Board Member of International Organizational of Scientific Research and Development (IOSRD), Valid up to 1 Jan 2023, Membership ID- E-201811011
• v  “Scientific Committee member” of 2nd International Conference on Future Communication &amp; Computing Technology (ICFCCT-2021), 27th - 28th October 2021, Mumbai
• v  “Outreach Committee member “of Virtual International Conference on Contemporary Issues in Business Management &amp; Economics (ICCIBME-2021), 28th - 29th May 2021, Organized By Department of Management Studies, Panipat Institute of Engineering and Technology, Haryana in Association with Institute For Engineering Research and Publication (IFERP)
• v  Review Board member in Journal of Emerging Technology and Innovative Research (JETIR), In UGC approved Journal, P-ISSN No. 2349-5162, Impact factor- 5.87, Member ID- 114264.
• v  The Senior Member of Asia Society of Researchers, Membership ID: R218102903 (http://www.asr.org/)
• v  The professional Member of International Association of Educators and researchers (IAER), London, U.K, Membership-180714
• v  Editorial Board member in International Journal of Research and Scientific Innovation, ISSN No.: 2321-2705, Impact factor-1.694 (http://www.rsisinternational.org/journals/ijrsi/board-members/)
• v  Advisory and Review Board member in International Research Journal of Multidisciplinary Science &amp; Technology, A peer reviewed Journal,In approved with NISCAIR, ISSN No.: 2455-930X, Impact factor- 0.7(http://www.irjmrs.com/editorial-board.html)
• v  Associate Member (UAAMP) of Institute of Research Engineers and Doctors (the IRED) Membership No- AM101000582260, Valid From- 27thJune 2018 to 27thJune 2021
• v  Reviewer in IMPACT: International Journal of Research in Applied, Natural and Social Sciences, ISSN (Print): 2347-4580;  ISSN (Online): 2321-8851; Impact Factor: 3.6754, NAAS Rating: 3.00; ICV Factor: 59.96   IBI Factor: 3.2; in Ohio, USA(http://impactjournals.us/journals.php?jtype=2&amp;id=14)
• v Reviewer in IMPACT: International Journal of Research in Business Management, ISSN (Print): 2347-4572;   ISSN (Online): 2321-886X; Impact Factor: 2.9867, NAAS Rating: 3.09; ICV Factor: 59.44; IBI Factor: 2.7; in Ohio, USA
• (http://www.impactjournals.us/journals.php?jtype=2&amp;id=78)
• v  The Prestige Member of the Innovative Research Publication, in Dubai, Membership ID: 2016 – 1188
• v  Editorial and Advisory Board member in International Research Journal of Education and Technology (IRJET), a peer reviewed Journal, (http://www.irjweb.com/editorial-board.html).
• v  Scientific Reviewer in International Conference on Contemporary issues of Commerce and Education conference, India held on 16 November 2018 at Hotel Summit, Ahmedabad
• v  The life-Time Membership of Eurasia Research in the Social Science and Humanities Research Association (SSHRA), in London, Membership ID: SSHRA-M18086
• v  Scientific Reviewer in Second International Conference on Peace and Conflict Management held on 25th&amp; 26th October 2018 @ Port Elizabeth, South Africa.
• v  The life-Time Membership of Global Research Organization in the Association for Development of Teaching, Education and Learning (ADTEL), in London, Membership ID: ADTEL-M17574
• v  International Academic Research Association (IARA), India provide the Membership for Academic Excellence
• v  The life-Time Membership of Global Research Organization in the Global Association for Humanities and Social Science Research (GAHSSR), in London, Membership ID: GAHSSR-M17570
• v  The life-Time Membership of Eurasia Research in the Teaching and Education Research Association (TERA) , in Budapest, Membership ID: TERA-M18167</t>
  </si>
  <si>
    <t>27-Feb-26 11:34 AM</t>
  </si>
  <si>
    <t>Navsahyadri Group of Institutions Faculty of Management</t>
  </si>
  <si>
    <t>FUEL Business School</t>
  </si>
  <si>
    <t>Bhugaon Pune</t>
  </si>
  <si>
    <t>Sharadchandra Pawar Institute Management and Research</t>
  </si>
  <si>
    <t>InCharge Director and Assistant Professor</t>
  </si>
  <si>
    <t>Someshwar</t>
  </si>
  <si>
    <t>Zeal Institute of Management and Computer Application</t>
  </si>
  <si>
    <t>Narhe Pune</t>
  </si>
  <si>
    <t>Canopus Software Solutions Pvt. Ltd</t>
  </si>
  <si>
    <t>Marketing Manager</t>
  </si>
  <si>
    <t>Akurdi Pune</t>
  </si>
  <si>
    <t>Saikat Deb</t>
  </si>
  <si>
    <t>saikatdeb25@gmail.com</t>
  </si>
  <si>
    <t>19-Sep-1989</t>
  </si>
  <si>
    <t>Sankar Deb</t>
  </si>
  <si>
    <t>B503, Scrum Utkarsh, Maan Road, Hinjewadi Phase I, Pune-411057</t>
  </si>
  <si>
    <t>Khowai Govt. Class XII school</t>
  </si>
  <si>
    <t>Tripura Board of Secondary Education, Khowai, Tripura</t>
  </si>
  <si>
    <t>Math, Physical Science, Life Science, Bengali, English, History</t>
  </si>
  <si>
    <t>Physcis, Chemistry, Math, Biology</t>
  </si>
  <si>
    <t>NIT Agartala</t>
  </si>
  <si>
    <t>Urban Transportation System Planning, Pavement Materials, Traffic Engineering, Transportation Engineeing Laborotory, Analysis and design of pavement, Mass Transportation System</t>
  </si>
  <si>
    <t>• I was awarded the Erasmus+ Programme grant for ECHO (Europe-India Collaborative Horizon for Opportunities), an international academic collaboration initiative between Europe and India.</t>
  </si>
  <si>
    <t>SPSS, Minitab, Stata,staad pro</t>
  </si>
  <si>
    <t>["https:\/\/www.tandfonline.com\/doi\/full\/10.1080\/17482631.2025.2556445","https:\/\/www.emerald.com\/ijilt\/article-abstract\/doi\/10.1108\/IJILT-02-2025-0041\/1317141\/MOOC-continuance-investigating-the-factors-that?redirectedFrom=fulltext","https:\/\/openurl.ebsco.com\/EPDB%3Agcd%3A16%3A20595824\/detailv2?sid=ebsco%3Aplink%3Ascholar&amp;id=ebsco%3Agcd%3A185165852&amp;crl=c&amp;link_origin=scholar.google.com","https:\/\/www.emerald.com\/idd\/article-abstract\/doi\/10.1108\/IDD-09-2024-0133\/1251721\/Harnessing-machine-learning-models-and-explainable?redirectedFrom=fulltext","https:\/\/indianjournals.com\/article\/wei-68r-7-002","https:\/\/openurl.ebsco.com\/EPDB%3Agcd%3A3%3A9669475\/detailv2?sid=ebsco%3Aplink%3Ascholar&amp;id=ebsco%3Agcd%3A177131697&amp;crl=c&amp;link_origin=scholar.google.com","https:\/\/www.sciencedirect.com\/science\/article\/pii\/S2212420922007087","https:\/\/www.sciencedirect.com\/science\/article\/abs\/pii\/S2213624X22001419","https:\/\/link.springer.com\/article\/10.1007\/s40808-021-01152-1","https:\/\/reference-global.com\/download\/article\/10.2478\/jaes-2021-0012.pdf"]</t>
  </si>
  <si>
    <t>Road and Highways, Transportation Economics, Basics of ESG, Research Methodology</t>
  </si>
  <si>
    <t>• Feedback received was good (above 8 out of 10)</t>
  </si>
  <si>
    <t>Associate dean at Assam down town university and HoD at SCMHRD</t>
  </si>
  <si>
    <t>• I was awarded the Erasmus+ Programme grant for the ECHO (Europe-India Collaborative Horizon for Opportunities) initiative, an interdisciplinary project promoting academic collaboration and knowledge exchange between Europe and India.</t>
  </si>
  <si>
    <t>27-Feb-26 11:41 AM</t>
  </si>
  <si>
    <t>Symbiosis Centre for Management and Human Resource Development</t>
  </si>
  <si>
    <t>Assam down town University</t>
  </si>
  <si>
    <t>Associate Dean, Faculty of Engineering</t>
  </si>
  <si>
    <t>Guwahati, Assam</t>
  </si>
  <si>
    <t>GH Raisoni College of Engineering</t>
  </si>
  <si>
    <t>Nikesh Thammishetti</t>
  </si>
  <si>
    <t>nikesthammishetti@gmail.com</t>
  </si>
  <si>
    <t>18-Jun-1990</t>
  </si>
  <si>
    <t>Telugu,English,Hindi</t>
  </si>
  <si>
    <t>Ravinder Thammishetti</t>
  </si>
  <si>
    <t>B-223, Department of Civil Engineering, IIT Hyderabad,
Kandi, Sangareddy, Telangana, 502284</t>
  </si>
  <si>
    <t>St. Anthony’s High School, LMD Colony, Karimnagar</t>
  </si>
  <si>
    <t>Mathematics, Science, Social, English, Hindi,Telugu</t>
  </si>
  <si>
    <t>Alphores Junior College, Karimnagar</t>
  </si>
  <si>
    <t>Kakatiya Institute of Technology and Science, Warangal, Telangana</t>
  </si>
  <si>
    <t>Structural Analaysis,Structural Design,Construction Materials,Environmental Engineering,Hydraulics and Irrigation Engineering</t>
  </si>
  <si>
    <t>Birla Institute of Technology and Science, Pilani, Rajasthan</t>
  </si>
  <si>
    <t>Finite Element Analysis,Elasticity and Plasticity,Advanced Foundation Engineering,Bridge Engineering,Plates &amp; Shells,Earthquake Engineering</t>
  </si>
  <si>
    <t>M.E Civil Engineering</t>
  </si>
  <si>
    <t>• Finalists of MaterialNEXT 4.0 (2023)
• SUPRA fellowship as part of IITH-SUT Joint PhD program, 2018.
• The Best Paper Award at ACEE2015, Penang, Malaysia on 29th July, 2015.
• Graduate Scholarship, BITS Pilani, 2011 - 2013.
• Certificate of Merit issued by Kakatiya Institute of Technology &amp; Science, Warangal, Mar 2011.
• Certificate of Merit and Cash prize issued by Aditya Birla Group, Mar 2011.
• Certificate of Merit issued by Akhil Bharatiya Vidyarthi Parishad - Warangal, Mar 2009.</t>
  </si>
  <si>
    <t>MS Office,MATLAB,ATENA,Drone Pilot</t>
  </si>
  <si>
    <t>["https:\/\/doi.org\/10.1002\/suco.70371","https:\/\/doi.org\/10.1016\/j.istruc.2023.02.099","https:\/\/doi.org\/10.1016\/j.engstruct.2022.114697","https:\/\/doi.org\/10.1061\/(ASCE)ST.1943-541X.0003015","https:\/\/doi.org\/10.14359\/51718076","https:\/\/www.pci.org\/PCI_Docs\/Publications\/PCI%20Journal\/2019\/May-June\/18-0001_Prakash_MJ19.pdf","https:\/\/doi.org\/10.1061\/(ASCE)ST.1943-541X.0002228","https:\/\/doi.org\/10.1080\/15376494.2018.1534171","https:\/\/doi.org\/10.14359\/51706827","https:\/\/doi.org\/10.1016\/j.engstruct.2018.05.067"]</t>
  </si>
  <si>
    <t>• Summary of funded projects as Co-PI
• Development of multifunctional chemical admixture for enhanced dispersion of chopped carbon fiber and reduced water usage in concrete; Funding agency: JICA; Funding: 20 Lakhs.
• Development of burglary resistant barrier; Funding agency: Godrej &amp; Boyce Manufacturing Company Limited; Funding: 25 Lakhs.</t>
  </si>
  <si>
    <t>President, Civil Engineering Association – Undergraduate Studies; Class Representative (Four-Years) – Undergraduate Studies; Placement Coordinator – Final Year, Undergraduate Studies; Mess Coordinator – Doctoral Studies</t>
  </si>
  <si>
    <t>• ·         Received EIR fellowship under TiHAN, IIT Hyderabad
• ·         Finalists of MaterialNEXT 4.0 (2023)
• ·         SUPRA fellowship as part of IITH-SUT Joint PhD program, 2018.
• ·         The Best Paper Award at ACEE2015, Penang, Malaysia on 29th July, 2015.
• ·         Graduate Scholarship, BITS Pilani, 2011 - 2013.
• ·         Achieved first rank at the university level for the batch of 2011 in Civil Engineering at Kakatiya University
• ·         Certificate of Merit issued by Kakatiya Institute of Technology &amp; Science, Warangal, Mar 2011.
• ·         Certificate of Merit and Cash prize issued by Aditya Birla Group, Mar 2011.
• ·         Certificate of Merit issued by Akhil Bharatiya Vidyarthi Parishad - Warangal, Mar 2009.</t>
  </si>
  <si>
    <t>• Joint PhD Program – Indian Institute of Technology Hyderabad (IITH), India &amp; Swinburne University of Technology, Australia
• Conducted my doctoral research under a joint PhD program between IITH and Swinburne University of Technology, Australia. As part of this collaboration, I was based at Swinburne University for 14 months, where I worked closely with international faculty members and research teams. This experience provided exposure to global research practices, advanced laboratory facilities, and international academic standards.
• Industry Collaboration – Flowric Co., Ltd., Japan (JICA Project)
• Contributed to a research project in collaboration with Flowric Co., Ltd., Japan, under a JICA-supported initiative. As part of this work, I visited and worked at the Japanese laboratory for one week, engaging in technical discussions, experimental work, and knowledge exchange with industry researchers. This experience strengthened my understanding of international industry–academia collaboration.</t>
  </si>
  <si>
    <t>27-Feb-26 12:12 PM</t>
  </si>
  <si>
    <t>Project Scientist II</t>
  </si>
  <si>
    <t>Kakatiya Institute of Technology and Science, Warangal</t>
  </si>
  <si>
    <t>Birla Institute of Technology and Science Pilani, Pilani Campus</t>
  </si>
  <si>
    <t>Junior Research Fellow</t>
  </si>
  <si>
    <t>Ankit Singh Mehra</t>
  </si>
  <si>
    <t>ankit.13mehra@gmail.com</t>
  </si>
  <si>
    <t>13-Mar-1992</t>
  </si>
  <si>
    <t>K S Mehra</t>
  </si>
  <si>
    <t>320, Gas Godam Road, Gandhi Farm Phase-II, Haldwani-263139, Dist. Nainital, Uttarakhand, India</t>
  </si>
  <si>
    <t>St Theresa School, Kathgodam, Nainital, Uttarakhand</t>
  </si>
  <si>
    <t>Central Board of Secondary Education (CBSE), New Delhi</t>
  </si>
  <si>
    <t>English, Hindi, Mathematics, Science,Social science</t>
  </si>
  <si>
    <t>Queen's Public School, Civil Lines, Haldwani, Uttarakhand</t>
  </si>
  <si>
    <t>Mathematics, Physics, Chemistry ,English,Physical education</t>
  </si>
  <si>
    <t>Jaypee University of Information Technology (JUIT), Waknaghat, Himachal Pradesh, India</t>
  </si>
  <si>
    <t>Mechanics of solids,Fluid mechanics,Geotechnical engineering,Surveying, Structural analysis,Concrete technology,Highway engineering,Design of concrete structures,Construction technology and management,Design of steel structures</t>
  </si>
  <si>
    <t>Birla Institute of Technology and Science (BITS), Pilani, Rajasthan, India</t>
  </si>
  <si>
    <t>Dynamics of structures,Advanced steel structures,Advanced concrete structures,Advanced structural analysis,Finite element analysis,Earthquake engineering,Prestressed concrete structures,Bridge engineering,Design of multi-story structures</t>
  </si>
  <si>
    <t>Master of Engineering (M. E.)</t>
  </si>
  <si>
    <t>• Associate member (AMIEI), The Institution of Engineers (IEI) (India). Membership No.: AM3074725.</t>
  </si>
  <si>
    <t>• 1) Best poster award: Academic-Graduate Studies and Research Division, Birla Institute of Technology and Science (BITS), Pilani, Rajasthan, India. Jan 5, 2024.
• 2) 1st position for poster presentation: Department of Civil Engineering, Birla Institute of Technology and Science (BITS), Pilani, Pilani Campus, Rajasthan, India. Dec 6, 2024.</t>
  </si>
  <si>
    <t>AutoCAD,MS Office,Abaqus/CAE, ETABS, SAP2000,STAAD.Pro ,MATLAB</t>
  </si>
  <si>
    <t>["https:\/\/doi.org\/10.3390\/polym17233201","https:\/\/doi.org\/10.1007\/s13369-024-09787-9","https:\/\/doi.org\/10.1007\/s41062-025-02329-8","https:\/\/doi.org\/10.1007\/s42452-025-06819-3","https:\/\/doi.org\/10.1007\/978-981-96-0751-8_20","https:\/\/doi.org\/10.1007\/978-981-19-8979-7_4","https:\/\/doi.org\/10.1007\/978-981-19-2424-8_18","https:\/\/doi.org\/10.1007\/978-981-16-1688-4_14"]</t>
  </si>
  <si>
    <t xml:space="preserve">Advance Reinforced Cement Concrete Design,Finite element Methods (FEM) in Civil Engineering,Advance Structural Analysis,Reinforced Cement Concrete Design </t>
  </si>
  <si>
    <t>Founding Chair: ASCE SEI Graduate Student Chapter at BITS Pilani, Pilani, Rajasthan, India</t>
  </si>
  <si>
    <t xml:space="preserve">Faculty development program (FDP) on sustainability in Civil Engineering, AICTE Training And Learning Academy, New Delhi, India, Ultra Tech Cement Limited, Mumbai, India, and Birla Institute of Technology and Science (BITS), Pilani, Rajasthan, India, Nov </t>
  </si>
  <si>
    <t xml:space="preserve">Osdag training program on steel connection design, Indian Institute of Technology Bombay (IIT-B), Mumbai, India, Jun 16, 2019; Certificate course on STAAD.Pro, CADD CENTER, Chennai, India, Dec 5, 2017; Industrial training program, ALTTC, BSNL, Ghaziabad, </t>
  </si>
  <si>
    <t>One-day training course on rock engineering by Dr. Nick R. Barton, Indian Society for Rock Mechanics and Tunneling Technology (ISRMTT), New Delhi, India, and Jaypee University of Information Technology (JUIT), Waknaghat, Himachal Pradesh, India, May 29, 2</t>
  </si>
  <si>
    <t>• 1) Mehra A.S., Singh S.B., Kodur V. (2025). Structural behavior and failure characteristics of fiber-reinforced polymer-concrete composite beams incorporating glass roving tied GFRP shear connectors. Polymers 17, 3201. (SCIE, Scopus, Q1) https://doi.org/10.3390/polym17233201.
• 2) Mehra A.S., Singh S.B., Kodur V. (2022). Methodology for predicting the structural response of FRP-concrete composite beams using Abaqus/CAE software package. In: Singh S.B., Barai S.V. (eds) Stability and Failure of High Performance Composite Structures. Composites Science and Technology. Springer, Singapore. ISBN 978-981-19-2423-1. https://doi.org/10.1007/978-981-19-2424-8_18</t>
  </si>
  <si>
    <t>27-Feb-26 12:19 PM</t>
  </si>
  <si>
    <t>Birla Institute of Technology and Science (BITS), Pilani, Pilani Campus, Rajasthan, India</t>
  </si>
  <si>
    <t>PhD Instructor</t>
  </si>
  <si>
    <t>Pilani, Rajasthan, India</t>
  </si>
  <si>
    <t>VMS Consultants Pvt. Ltd.</t>
  </si>
  <si>
    <t>Trainee Design Engineer</t>
  </si>
  <si>
    <t>Graphic Era Hill University (GEHU), Dehradun, Bhimtal Campus, Uttarakhand, India</t>
  </si>
  <si>
    <t>Bhimtal, Uttarakhand, India</t>
  </si>
  <si>
    <t>Varsha Sachin Kedar</t>
  </si>
  <si>
    <t>kedarvarsha687@gmail.com</t>
  </si>
  <si>
    <t>Sachin Kedar</t>
  </si>
  <si>
    <t>A5, Atul Nagar , Warje Pune</t>
  </si>
  <si>
    <t>Dr. Ravi Kshirsagar</t>
  </si>
  <si>
    <t>Vidyamandir Prashala, Rahuri</t>
  </si>
  <si>
    <t>Maths, English, Science,History</t>
  </si>
  <si>
    <t xml:space="preserve">Maths,English,chemistry,physics </t>
  </si>
  <si>
    <t>PGDIBO</t>
  </si>
  <si>
    <t>Savitribai Phule Pune University, SPPU</t>
  </si>
  <si>
    <t>Arts Science &amp; Commerce college, Rahuri</t>
  </si>
  <si>
    <t xml:space="preserve">BSc. </t>
  </si>
  <si>
    <t>SGBAU, Sant Gadage Baba Amravati University</t>
  </si>
  <si>
    <t>P.R. Pote College of Engineering &amp; Management</t>
  </si>
  <si>
    <t>SET</t>
  </si>
  <si>
    <t>Behavioural Finance</t>
  </si>
  <si>
    <t>• Certified Project Management Associate IPMA Level D. Date of Issue 2/12/2025</t>
  </si>
  <si>
    <t>• Awarded Best Paper at a conference held at NMIMS, Indore (2024).
• Awarded Best Paper at a conference held at Shree Balaji University, Pune (2024).
• Second Prize Winner, Aavishkar 2023 (University-Level Student Research Convention), Sant Gadge Baba Amravati University, Amravati, for research on behavioral finance and bounded rationality among retail investors.
• State-Level Research Presenter, 16th Aavishkar 2024 – Maharashtra State Inter-University Research Convention, organized by MUHS, Nashik, in the Commerce, Management &amp; Law category.
• University Topper in MBA (Semester I), Sant Gadge Baba Amravati University. 6. College Topper in B.Sc. Chemistry (Final Year) with 90% marks.</t>
  </si>
  <si>
    <t>C</t>
  </si>
  <si>
    <t>["https:\/\/www.researchgate.net\/publication\/374157591_Emperical_Scrutiny-Screening_Association_of_Bounded_Rationality_of_Stock_Market_Investors_Over_Location_Disparity_of_Investor","https:\/\/scholar.google.com\/citations?view_op=view_citation&amp;hl=en&amp;user=e_bgp84AAAAJ&amp;citation_for_view=e_bgp84AAAAJ:u5HHmVD_uO8C"]</t>
  </si>
  <si>
    <t>Financial Management ,Security Analysis &amp; Portfolio Mnangement,Management Accounting</t>
  </si>
  <si>
    <t>• ITS 8.5 and above out of 10</t>
  </si>
  <si>
    <t>NHRD Coordinator</t>
  </si>
  <si>
    <t>more than 15</t>
  </si>
  <si>
    <t xml:space="preserve">Research Methodology  , Financial Modeling </t>
  </si>
  <si>
    <t>NSE Programs</t>
  </si>
  <si>
    <t>Case Study Workshops</t>
  </si>
  <si>
    <t>• Awarded Best Paper at a conference held at NMIMS, Indore (2024).
• Awarded Best Paper at a conference held at Shree Balaji University, Pune
(2024).
• Second Prize Winner, Aavishkar 2023 (University-Level Student Research
• Convention), Sant Gadge Baba Amravati University, Amravati, for research on
• behavioral finance and bounded rationality among retail investors.
• State-Level Research Presenter, 16th Aavishkar 2024 – Maharashtra State
• Inter-University Research Convention, organized by MUHS, Nashik, in the
• Commerce, Management &amp; Law category.
• University Topper in MBA (Semester I), Sant Gadge Baba Amravati
• University.
• College Topper in B.Sc. Chemistry (Final Year) with 90% marks</t>
  </si>
  <si>
    <t>27-Feb-26 12:42 PM</t>
  </si>
  <si>
    <t>IndSearch Institute of Management Studies and Research</t>
  </si>
  <si>
    <t>27-Feb-26 01:32 PM</t>
  </si>
  <si>
    <t>27-Feb-26 01:56 PM</t>
  </si>
  <si>
    <t>Asit Das</t>
  </si>
  <si>
    <t>asitnspcl@gmail.com</t>
  </si>
  <si>
    <t>30-Jul-1965</t>
  </si>
  <si>
    <t>Hindi,English,Bengali,Assamese</t>
  </si>
  <si>
    <t>Late Tarani Ranjan Das</t>
  </si>
  <si>
    <t>Flat No 404  kovalam Tower 
Godrej Palmgrove
Chennai Bangalore Highway,
Chennai-600123</t>
  </si>
  <si>
    <t>Zilla School Balasore</t>
  </si>
  <si>
    <t>Odisha Board</t>
  </si>
  <si>
    <t>Math</t>
  </si>
  <si>
    <t>FM College</t>
  </si>
  <si>
    <t>Phy Chem Math</t>
  </si>
  <si>
    <t>Labour Law</t>
  </si>
  <si>
    <t>Bachelor of Law(LLB)</t>
  </si>
  <si>
    <t>HUman Resource Management</t>
  </si>
  <si>
    <t>Dibrugarh Univeraity</t>
  </si>
  <si>
    <t>MS Office,SAP</t>
  </si>
  <si>
    <t>["https:\/\/doi.org\/10.5281\/zenodo.15442905"]</t>
  </si>
  <si>
    <t>OB and HR</t>
  </si>
  <si>
    <t>• Class Committee Feedback -Excellent</t>
  </si>
  <si>
    <t>Head of Centre for Career Readiness</t>
  </si>
  <si>
    <t>31Y 7M</t>
  </si>
  <si>
    <t>St Joseph University</t>
  </si>
  <si>
    <t>Professor of Practice</t>
  </si>
  <si>
    <t>BCPL a subsidiary of GAIL</t>
  </si>
  <si>
    <t>General Manager(HR)</t>
  </si>
  <si>
    <t>New Delhi,Assam</t>
  </si>
  <si>
    <t>NTPC SAIL Power Company</t>
  </si>
  <si>
    <t>Sr Manager(HR)</t>
  </si>
  <si>
    <t>New dehi,Durgapur</t>
  </si>
  <si>
    <t>Coal India Ltd</t>
  </si>
  <si>
    <t>Sr Personnel Officer</t>
  </si>
  <si>
    <t>Jul 1994</t>
  </si>
  <si>
    <t>Sanjeev Ranjan</t>
  </si>
  <si>
    <t>sanjeev.ranjan63@gmail.com</t>
  </si>
  <si>
    <t>25-Jun-1963</t>
  </si>
  <si>
    <t>Sheo Pujan Sahu</t>
  </si>
  <si>
    <t>Flat No. 504, Tower T-14, RPS Savana, Sector-88, Faridabad, Haryana-121002.</t>
  </si>
  <si>
    <t>Loyola High School, Patna</t>
  </si>
  <si>
    <t>English, Hindi,Social Studies, Maths</t>
  </si>
  <si>
    <t>Kendriya Vidyalaya, Patna</t>
  </si>
  <si>
    <t>English, Hindi, Maths, Physics</t>
  </si>
  <si>
    <t>Ranchi University, Ranchi</t>
  </si>
  <si>
    <t>Regional Institute of Technology, Jamshedpur(Presently NIT, Jamshedpur)</t>
  </si>
  <si>
    <t>BSc Engineering(Electrical)</t>
  </si>
  <si>
    <t>• Timely award of contracts and execution of post-award activities resulted into timely completion of numerous projects.</t>
  </si>
  <si>
    <t>MS Office.</t>
  </si>
  <si>
    <t>27-Feb-26 02:08 PM</t>
  </si>
  <si>
    <t>38Y 4M</t>
  </si>
  <si>
    <t>Power Grid Corporation of India Ltd, New Delhi</t>
  </si>
  <si>
    <t>Ex Chief General Manager</t>
  </si>
  <si>
    <t>Oct 1987</t>
  </si>
  <si>
    <t>27-Feb-26 02:09 PM</t>
  </si>
  <si>
    <t>Mohankumar Namdeorao Bajad</t>
  </si>
  <si>
    <t>mnbajad@rediffmail.com</t>
  </si>
  <si>
    <t>15-Jan-1977</t>
  </si>
  <si>
    <t>Namdeorao Narayanrao Bajad</t>
  </si>
  <si>
    <t>Santoshi Mata Nagar
Near Akola Naka, Washim, Maharashtra, India</t>
  </si>
  <si>
    <t>Shree Shivaji Highschool Washim, Maharashtra, India</t>
  </si>
  <si>
    <t>Amravati, Maharashtra, India</t>
  </si>
  <si>
    <t xml:space="preserve">Maths-Science ,Social-Sciences ,Marathi-Hindi-English </t>
  </si>
  <si>
    <t xml:space="preserve">Diploma in Civil Engineering </t>
  </si>
  <si>
    <t>Govt. Polytechnic Washim, Maharashtra, India</t>
  </si>
  <si>
    <t xml:space="preserve">Structural Engg ,Concrete Technology ,Construction Management ,Environmental Engg. ,Quantity Surveying &amp; Costing ,Geotechnical Engg. ,Transportation Engg. ,Fluid Mechanics,Surveying </t>
  </si>
  <si>
    <t xml:space="preserve">Amravati, Maharashtra, India </t>
  </si>
  <si>
    <t>Babasaheb Naik College of Engg. Pusad, Maharashtra, India</t>
  </si>
  <si>
    <t xml:space="preserve">Structural Engg. ,Concrete Technology ,Construction Management ,Environmental Engg. ,Quantity Surveying &amp; Costing ,Geotechnical Engg. ,Transportation Engg. ,Fluid Mechanics ,Surveying </t>
  </si>
  <si>
    <t>Pune University, Pune, Maharashtra, India</t>
  </si>
  <si>
    <t>Maharashtra Institute of Technology, Pune, Maharashtra, India</t>
  </si>
  <si>
    <t xml:space="preserve">Structural Analysis,Structural Design </t>
  </si>
  <si>
    <t>M. E.</t>
  </si>
  <si>
    <t xml:space="preserve">Civil - Structural Engg. </t>
  </si>
  <si>
    <t>Sardar Vallabhbhai National Institute of Technology ( SVNIT) Surat, Gujarat, India</t>
  </si>
  <si>
    <t>• v  Ph.D from NIT
• v  Recognized Post Graduate Teacher and Ph. D research Guide of Savitribai Phule Pune University, Pune.
• v  Sole author of Structural Engineering Books. = 20
• v  Citations = 250+
• v  Research Papers = 150+
• v  FDP Attended = 50+
• v  Creation of ICT mediated Teaching Learning pedagogy and content and development of new and innovative courses and curricula: - 12
• v  Research Guidance: Ph.D :- 03, PG:-31, UG:-20
• v  Research Projects/Consultancy Undertaken: 06
• v  Awards/Fellowship: 13
• v  Invited lectures / Resource Person/ paper presentation in Seminars/ Conferences/full paper in Conference Proceedings: 52
• v  Reviewer of Science Citation Index Expanded (SCIE) and Scopus Index Journals.
• v  Member of Professional Bodies: 06</t>
  </si>
  <si>
    <t>Microsoft Office ,STADD-Pro,Maharashtra State Certificate in Information Technology (MS-CIT),Computer -Aided Design (CAD)</t>
  </si>
  <si>
    <t>["https:\/\/doi.org\/10.1007\/s41062-024-01714-z           ","https:\/\/doi.org\/10.1007\/s42247-023-00489-w ","https:\/\/doi.org\/10.6180\/jase.202310_26(10).0006  ","https:\/\/doi.org\/10.1007\/s41062-022-00926-5 ","https:\/\/doi.org\/10.1007\/s41062-022-00797-w  ","https:\/\/ui.adsabs.harvard.edu\/abs\/2020CEEng..16..138B\/abstract   "," https:\/\/doaj.org\/article\/08c547dc0231409c93dafd41d4c23351   ","https:\/\/doi.org\/10.31272\/jeasd.28.2.2 ","https:\/\/doi.org\/10.5935\/jetia.v10i49.951 ","https:\/\/doi.org\/10.2174\/2666145416666230517164939 "]</t>
  </si>
  <si>
    <t>S. N.
• Name of the Project/ Consultancy
• Type (Research project / Consultancy)
• Date of projects/Consultancy Undertaken
• Sponsoring Agency
• Role
• (Principal Investigator/Co-Principal Investigator)
• Amount sanctioned
• Status
• Outcome
• 1
• Inspection of Building for settlement issue investigation
• Consultancy
14-09-2022
• Sinhgad Technical Education Society, Pune
• PI
• Technical sponsored
• Completed
• The solution has been suggested and practically implemented.
• 2
• Inspection of Building terrace for making accident free
• Consultancy
26-12-2022
• Sinhgad Technical Education Society, Pune
• PI
• Technical sponsored
• Completed
• The solution has been suggested and practically implemented.
• 3
• Inspection of retaining wall for checking safety.
• Consultancy
31-07-2023
• Sinhgad Technical Education Society, Pune
• PI
• Technical sponsored
• Completed
• The solution has been suggested and practically implemented.
• 4
• Enhancing fire resistance of structural RC column by using diamond tie reinforcement configuration
• Research Project
15-10-2024
• Nirman Construction, Kadegaon
• PI
• Rs. 50,000/-
• Completed
• M. N. Bajad (2025) “Experimental Analysis for Improvement in Capacity of RC Columns Against Fire by Using Diamond Shape Stirrups”, International Conference on Advances in Composites and Materials (ACM 2025) during 30-31 May 2025 organized in Hybrid Mode by Government Polytechnic Bramhapuri, Dist. Chandrapur, Maharashtra, India.
• 5
• Axial performance of RC columns with hybrid core reinforcement and varying steel fibers
• Research Project
24-09-2025
• Advik Structural Consultants, Dhankawadi, Pune-411043
• PI
• Rs. 50,000/-
• Completed
• It is in progress
• 6
• Axial performance of preloaded RC columns retrofitted with ferrocement jacketing using varying mesh pattern and mesh layers
• Research Project
24-09-2025
• Advik Structural Consultants, Dhankawadi, Pune-411043
• PI
• Rs. 50,000/-
• Completed
• Tejas Govind, M. N. Bajad (2026) “Axial performance of preloaded RC columns retrofitted with Ferrocement jacketing with varying mesh patterns and layers: A Review”, International conference on emerging technologies 2026 held on 13-14 February 2026, organized by Marathwada Mitra Mandal’s Institute of Technology, Lohegaon, Pune, India in association with Technology Research and Innovation Centre, Pune, India, Book of abstract ICEMTEC 2026, pp.81.</t>
  </si>
  <si>
    <t>S.N.
• Name of students
• Name of Discipline and Faculty
• Name of Subject
• Name of University
• Title of Project
PHSUID
• 1
• Patanjalee Madhukar Walunjkar
• Science and Technology
• Civil Engineering
• Savitribai Phule Pune University, Pune 411 077
• Investigation on Graphene Additive Concrete and Its Application
230100247
• 2
• Swati Sahebrao Pagare
• Science and Technology
• Civil Engineering
• Savitribai Phule Pune University, Pune 411 077
• Strengthening of castellated steel beams with concentric and eccentric web opening
230500018
• 3
• Ramdas Babaso Vasagade
• Science and Technology
• Civil Engineering
• Savitribai Phule Pune University, Pune 411 077
• Assessment Of Confinement Strategies for RC Beam-Column Joints Subjected to Monotonic and Cyclic Loading
250500297</t>
  </si>
  <si>
    <t xml:space="preserve">Structural Engineering Courses </t>
  </si>
  <si>
    <t>• 85 (Average 360 degree feedback score out of 10)</t>
  </si>
  <si>
    <t>• Sr. Supervisor • Dead Stock Verification Chairman • Purchase Committee Central Committee Member • Building Development and Maintance central Committee Member • Admission Departmental Coordinator and Central Committee Member • NBA/NAAC Departmental Coord</t>
  </si>
  <si>
    <t>• #
• Name of Awarding Body
• Name of Award/Honor
• Date
• Level
• 1
• Springer Nature
• Contribution to Iranian Journal of Science and Technology, Transactions of Civil Engineering for Review
2025-01-15
• International
• 2
• Springer Nature
• Contribution to Acta Geotechnica for Review
2024-12-04
• International
• 3
• Springer Nature
• Contribution to Iranian Journal of Science and Technology, Transactions of Civil Engineering for Review
2024-11-28
• International
• 4
• Springer Nature
• Contribution to Discover Applied Sciences for Review
2024-09-30
• International
• 5
• Springer Nature
• Contribution to Multiscale and Multidisciplinary Modeling, Experiments and Design for Review
2024-09-30
• International
• 6
• Journal of Sustainable Construction Materials and Technologies
• Review of Energy Efficiency with External Walls: An Evaluation of the Use of GRC and Traditional Materials as External Walls
2024-08-25
• International
• 7
• Springer Nature
• Contribution to Scientiftc Reports for Review
2024-06-24
• International
• 8
• Springer Nature
• Contribution to Discover Civil Engineering for Review
2024-03-01
• International
• 9
• Global Press Hub
• Peer Reviewing
2022-06-28
• International
• 10
• Science Publishing Group INC
• Editorial Board Member
2020-10-20
• International
• 11
• Savitribai Phule Pune University, Pune.
• Recognized Post Graduate Teacher and Ph. D research Guide
2019-03-20
• National
• 12
• International Journal of Multidisciplinary Research and Development
• Associate Editor
2018-08-28
• International
• 13
• Iconic Research and Engineering Research
• Reviewer Board
2017-07-07
• International</t>
  </si>
  <si>
    <t>27-Feb-26 02:20 PM</t>
  </si>
  <si>
    <t>Sinhgad College of Engineering, Pune, Maharashtra, India</t>
  </si>
  <si>
    <t>Pune, Maharashtra, India</t>
  </si>
  <si>
    <t>Arpit Kamlesh Solanki</t>
  </si>
  <si>
    <t>arpitsolanki1995@gmail.com</t>
  </si>
  <si>
    <t>06-Nov-1995</t>
  </si>
  <si>
    <t>English,Hindi,Gujarati</t>
  </si>
  <si>
    <t>Kamlesh Solanki</t>
  </si>
  <si>
    <t>23, Felloship Society, Opp D-21 Hospital, Bapunagar, Ahmedabad - 380024</t>
  </si>
  <si>
    <t>St. Xavier's High School</t>
  </si>
  <si>
    <t>Gujarati, Social Science, Science and Technology, Mathematics, English, Sanskrit,Yog Swa Shashik</t>
  </si>
  <si>
    <t>St. Xavier's Higher Secondary School</t>
  </si>
  <si>
    <t>English, Mathematics, Chemistry, Physics,Computer</t>
  </si>
  <si>
    <t>Hasmukh Goswami College of Engineering</t>
  </si>
  <si>
    <t>Indus University</t>
  </si>
  <si>
    <t>Indus Institute of Technology and Engineering</t>
  </si>
  <si>
    <t>Construction Project Management</t>
  </si>
  <si>
    <t>M. Tech in Construction Project Management</t>
  </si>
  <si>
    <t>Microsoft Office, AutoCAD 2D and 3D, Autodesk Revit, Primavera, Microsoft Project, MATLAB, IBM SPSS ,Research Writing and Publications</t>
  </si>
  <si>
    <t>["https:\/\/doi.org\/10.1007\/s42107-025-01410-y","https:\/\/doi.org\/10.1080\/15623599.2022.2114060","https:\/\/doi.org\/10.1080\/15623599.2023.2222960","https:\/\/doi.org\/10.21315\/jcdc-06-22-0107","https:\/\/doi.org\/10.1007\/s41062-025-02299-x","https:\/\/doi.org\/10.1080\/15623599.2025.2577930","https:\/\/doi.org\/10.1108\/WJE-06-2023-0161","https:\/\/doi.org\/10.1007\/s41062-025-02005-x","https:\/\/doi.org\/10.1007\/s12053-025-10398-y","https:\/\/doi.org\/10.1080\/15623599.2025.2533392"]</t>
  </si>
  <si>
    <t>27-Feb-26 02:43 PM</t>
  </si>
  <si>
    <t>BIM Infrasolutions LLP</t>
  </si>
  <si>
    <t xml:space="preserve">BIM Coordinator </t>
  </si>
  <si>
    <t>Gandhinagar, Gujarat</t>
  </si>
  <si>
    <t>Rushikesh Ravindrarao Deshmukh</t>
  </si>
  <si>
    <t>rushideshmukh86@gmail.com</t>
  </si>
  <si>
    <t>10-Nov-1986</t>
  </si>
  <si>
    <t>Ravindrarao</t>
  </si>
  <si>
    <t>F 501, Gini sanskriti society, Udyog Nagar road, Shriram Chauk, Handewadi Road Hadapsar
Pune</t>
  </si>
  <si>
    <t>R.K. Highschool &amp; Junior College, Pulgaon, MH</t>
  </si>
  <si>
    <t>SSC Board Pune</t>
  </si>
  <si>
    <t>HSC Board, Pune</t>
  </si>
  <si>
    <t>English, Marathi,Maths, Physics,Biology,Chemistry</t>
  </si>
  <si>
    <t>RTMNU, Nagpur</t>
  </si>
  <si>
    <t>BD College of Architecture, Sewagram, Wardha, MH</t>
  </si>
  <si>
    <t>B.ARCH General</t>
  </si>
  <si>
    <t>SPPU, Pune</t>
  </si>
  <si>
    <t>COEP, PUNE</t>
  </si>
  <si>
    <t>M.TECH (Town &amp; Country Planning)</t>
  </si>
  <si>
    <t>NICMAR, PUNE</t>
  </si>
  <si>
    <t>AUTO CAD</t>
  </si>
  <si>
    <t>["https:\/\/publications.nicmar.ac.in\/user\/publication\/viewissues\/76 ","https:\/\/www.ijert.org\/rethinking-the-urban-market-a-case-of-phule-market-jalgaon-maharashtra-india ","https:\/\/iaeme.com\/Home\/article_id\/IJRCEAD_04_03_016 ","http:\/\/conference.bonfring.org\/conference_proceedings.php"]</t>
  </si>
  <si>
    <t>Urban Studies, Urban Design, Built Environment &amp; Building Services, Estimation &amp; Specifications, Building Tech &amp; Materials, History of Architecture, Climatology</t>
  </si>
  <si>
    <t>• Student-centric and interactive teaching approach, Integration of theory with real-world urban and architectural contexts, Encouragement of critical thinking and research, Use of contemporary urban issues and case-based learning, Supportive and approachable faculty–student relationship.
• Based on student suggestions, the following improvements have been initiated:
• Increased focus on experiential learning and field exposure, Inclusion of digital tools, simulation, and urban analysis techniques, Inviting external experts and professionals, Enhancement of practical and project-based learning, Strengthening interdisciplinary teaching and collaboration.</t>
  </si>
  <si>
    <t>College Exam Officer for SPPU, Pune, &amp; Exam Coordinator in MITSAP, Pune</t>
  </si>
  <si>
    <t>27-Feb-26 02:44 PM</t>
  </si>
  <si>
    <t>MIT School of Architecture &amp; Planning, Pune</t>
  </si>
  <si>
    <t>Marathwada Mitra mandal's College of Architecture, Pune</t>
  </si>
  <si>
    <t>Vidya Pratisthan's School of Architecture, Baramati</t>
  </si>
  <si>
    <t>YASHADA, Pune</t>
  </si>
  <si>
    <t>Field Planner</t>
  </si>
  <si>
    <t>Manesh  Ramkrishna Palav</t>
  </si>
  <si>
    <t>maneshpalav1@gmail.com</t>
  </si>
  <si>
    <t>01-Nov-1980</t>
  </si>
  <si>
    <t>Ramkrishna Shankar Palav</t>
  </si>
  <si>
    <t>B-504 Harshmay heights near ESI Hospital, Balaji Mandir Road, MohanNagar Chinchwad Pune-411019</t>
  </si>
  <si>
    <t>Shri Shivaji Vidyalaya DehuRoad Pune</t>
  </si>
  <si>
    <t>Pune Maharashtra</t>
  </si>
  <si>
    <t>English, Mathematics,Geography,Marathi</t>
  </si>
  <si>
    <t>Shri Mahalsakant Jr. College Akurdi Pune</t>
  </si>
  <si>
    <t>Dr. D. Y. Patil Institute of Pharmaceutical Sciences &amp; Research, Pimpri, Pune</t>
  </si>
  <si>
    <t xml:space="preserve"> Pharmacogosy,Pharmaceutics</t>
  </si>
  <si>
    <t>B.Pharmacy</t>
  </si>
  <si>
    <t>Institute of Business Management and Research IBMR Chinchwad, Pune</t>
  </si>
  <si>
    <t>Marketing Management, Consumer Behaviour,Integrated Marketing Communication</t>
  </si>
  <si>
    <t xml:space="preserve">Masters in Marketing Management, MBA </t>
  </si>
  <si>
    <t>Materials Management,Logistics Management</t>
  </si>
  <si>
    <t>Dr. Vithalrao Vikhe Patil Foundation's Institute of Business Management &amp; Rural Development, Ahilyanagar</t>
  </si>
  <si>
    <t>• Conference Chair for track at IBMR Chinchwad at International Conference ICON
• Awarded with Dr. B.R. Ambedkar National Award, 2024 by Startup Shiksha Foundation for
• Academic Excellence.
• Reviewer for InSc International Publications
• Researcher Award from InSc Institute of Scholars, 11 th Sep.2024.</t>
  </si>
  <si>
    <t>["https:\/\/www.scopus.com\/pages\/publications\/85211121267?origin=resultslist","","https:\/\/www.scopus.com\/pages\/publications\/105005884061?origin=resultslist","https:\/\/www.scopus.com\/pages\/publications\/105003905608?origin=resultslist","https:\/\/www.scopus.com\/pages\/publications\/105002703611?origin=resultslist","https:\/\/www.scopus.com\/pages\/publications\/105010822186?origin=resultslist","https:\/\/www.scopus.com\/pages\/publications\/105018797494?origin=resultslist","https:\/\/www.scopus.com\/pages\/publications\/85199322263?origin=resultslist","https:\/\/www.scopus.com\/pages\/publications\/105011271822?origin=resultslist","https:\/\/www.scopus.com\/pages\/publications\/85151946837?origin=resultslist","https:\/\/www.scopus.com\/pages\/publications\/105000221709?origin=resultslist"]</t>
  </si>
  <si>
    <t>• Project Title: A study Impact of Implicit &amp; Explicit Knowledge of Consumer on Their Buying Behavior &amp; Decision-Making Process                            Grant Amount Rs. 70000                   Grant Approval Authoriy:Dr. D.Y. Patil Vidyapeeth Pune</t>
  </si>
  <si>
    <t>• 4 Ph.D. Research Scholars are pursuing the Ph.D. under my guidance</t>
  </si>
  <si>
    <t>Program Coordinator MBA</t>
  </si>
  <si>
    <t>The innovative teaching technique workshop</t>
  </si>
  <si>
    <t>AI concepts applications &amp; academic relevance</t>
  </si>
  <si>
    <t>• Awarded with Dr. B.R. Ambedkar National Award, 2024 by Startup Shiksha Foundation for Academic Excellence.</t>
  </si>
  <si>
    <t>27-Feb-26 04:13 PM</t>
  </si>
  <si>
    <t>Global Business School &amp; Research Centre, Dr. D.Y. Patil Vidyapeeth, Pune</t>
  </si>
  <si>
    <t>Tathawade Pune</t>
  </si>
  <si>
    <t>Vaishali Gijre</t>
  </si>
  <si>
    <t>Vaishaligijre@gmail.com</t>
  </si>
  <si>
    <t>30-Nov-2026</t>
  </si>
  <si>
    <t>english, hindi</t>
  </si>
  <si>
    <t>GAJANAN DINKAR GIJRE</t>
  </si>
  <si>
    <t>Flat no-A101, First floor, Pooja Apartment Condomium, CTS. NO. 139, S.NO.36, 
PLOT No.-2, ERANDWANE, Pune</t>
  </si>
  <si>
    <t>QUEEN MARYS SCHOOL, TIZ HAZARI, DELHI</t>
  </si>
  <si>
    <t>DELHI SECONDARY SCHOOL EXAMINATION</t>
  </si>
  <si>
    <t xml:space="preserve">SPRINGDALES SCHOOL, PUSA ROAD , NEW DELHI </t>
  </si>
  <si>
    <t>ALL INDIA SENIOR SCHOOL CERTIFICATE EXAMINATION</t>
  </si>
  <si>
    <t xml:space="preserve">ENGLISH, MATHS, PHYSICS, CHEMKISTRY </t>
  </si>
  <si>
    <t>BHARTIVIDYAPEETHS COLLEGE OF ENGINEERING, PUNE</t>
  </si>
  <si>
    <t>SURVEYING, STRUCTURAL DESIGN N DRAWING, FLUID MECHANICS, GEOLOGY</t>
  </si>
  <si>
    <t>SCHOOL OF PLANNING &amp; ARCHITECTURE, NEW DELHI- DEEMED UNIVERSITY</t>
  </si>
  <si>
    <t>SCHOOL OF PLANNING &amp; ARCHITECTURE, NEW DELHI</t>
  </si>
  <si>
    <t>URBAN TRANSPORT, PUBLIC TRANSPORT PLANNING, ROAD SAFETY,SUSTAIANBLE TRANSPORT</t>
  </si>
  <si>
    <t>MASTERS IN TRANSPORT PLANNING</t>
  </si>
  <si>
    <t>PUBLIC TRANSPORT AND ROAD SAFETY</t>
  </si>
  <si>
    <t>• Road Safety Engineer andAuditor"</t>
  </si>
  <si>
    <t>• I have presented technical papers in India and Abroad in a number of conferences. Details can be seen in my CV.</t>
  </si>
  <si>
    <t>Acad</t>
  </si>
  <si>
    <t>Public Transport &amp; City Developement, Urban Transport Planning, Sustainble transportation, Road safety</t>
  </si>
  <si>
    <t>• Distinguised !</t>
  </si>
  <si>
    <t>I have headed a number of projects in my 3 years of work experience. details can be seen in my CV</t>
  </si>
  <si>
    <t>• I have worked with a number of multinational companies acroos my 3 decade stint. At DIMTS, Delhi we had collaborated with international firms like CAPITA Symonds (United Kingdom), ALG(Spain). EGIs etc for preparing Detailed project reports for bus based systems, Rail based systems- monrail, RRTS,PRT etc.</t>
  </si>
  <si>
    <t>27-Feb-26 04:26 PM</t>
  </si>
  <si>
    <t>10Y 4M</t>
  </si>
  <si>
    <t>School of Planning &amp; Architecture, New Delhi</t>
  </si>
  <si>
    <t>27-Feb-26 04:27 PM</t>
  </si>
  <si>
    <t>27-Feb-26 04:28 PM</t>
  </si>
  <si>
    <t>Sudhir Vummadisetti</t>
  </si>
  <si>
    <t>sudhir.vummadisetti@gmail.com</t>
  </si>
  <si>
    <t>07-Jan-1991</t>
  </si>
  <si>
    <t xml:space="preserve">English, Hindi,Telugu </t>
  </si>
  <si>
    <t>Vummadisetti Seshaiah</t>
  </si>
  <si>
    <t>9-8-128/1, Maruthinagar, Gajuwaka, Visakhapatnam, Andhra Pradesh</t>
  </si>
  <si>
    <t>Dr. Raghavendra Kumar</t>
  </si>
  <si>
    <t>Bashyam Public School</t>
  </si>
  <si>
    <t xml:space="preserve">Telugu,sanskrit, hindi, english, maths </t>
  </si>
  <si>
    <t>Sri Chaitanya Junior Kalasala</t>
  </si>
  <si>
    <t xml:space="preserve">Civil Engineering subjects,Structural Engineering Subjects </t>
  </si>
  <si>
    <t>(B.E+M.E) dual degree Integrated course</t>
  </si>
  <si>
    <t>MS Office,AutoCAD,AnSYS,ABAQUS,STAAD-Pro</t>
  </si>
  <si>
    <t>["https:\/\/scholar.google.com\/citations?hl=en&amp;user=zKQKeQYAAAAJ&amp;view_op=list_works&amp;sortby=pubdate"]</t>
  </si>
  <si>
    <t>Strutural analysis,Strength of Materials,Environmental Studies,AutoCAD lab,Engineering Mechanics</t>
  </si>
  <si>
    <t>• Average course feedback for last 6 semesters is 9/10</t>
  </si>
  <si>
    <t>27-Feb-26 04:37 PM</t>
  </si>
  <si>
    <t>Indian Maritime University</t>
  </si>
  <si>
    <t>Faculty</t>
  </si>
  <si>
    <t>Poonam Kaushal</t>
  </si>
  <si>
    <t>poonamkaushal47@gmail.com</t>
  </si>
  <si>
    <t>17-May-1985</t>
  </si>
  <si>
    <t>Ravi Kant Chauhan</t>
  </si>
  <si>
    <t xml:space="preserve">Flat No. 303, Aruna Heights, Block-B, Sri Ramnagar, Kondapur, Hyderabad – 500084 </t>
  </si>
  <si>
    <t>Himachal Pradesh Board of School Education</t>
  </si>
  <si>
    <t>Shimla/Himachal Pradesh</t>
  </si>
  <si>
    <t>Eng, Hindi, maths, SS,sanskrit, eco</t>
  </si>
  <si>
    <t>Science- Medical</t>
  </si>
  <si>
    <t xml:space="preserve">Himachal Pradesh University </t>
  </si>
  <si>
    <t>RKMV, Shimla, Himachal Pradesh</t>
  </si>
  <si>
    <t>Bechler of Science</t>
  </si>
  <si>
    <t>The ICFAI University, Dehradun</t>
  </si>
  <si>
    <t>The ICFAI University, Dehradun, Uttrakhand</t>
  </si>
  <si>
    <t>HRM &amp; Marketing</t>
  </si>
  <si>
    <t>HRM and Marketing</t>
  </si>
  <si>
    <t>["https:\/\/indianjournalofmanagement.com\/index.php\/pijom\/article\/view\/170789","https:\/\/doi.org\/10.1177\/0258042X21991016","https:\/\/doi.org\/10.1177\/0972262921989877"]</t>
  </si>
  <si>
    <t xml:space="preserve">HRM,business environment    Business ethics and corporate governance,Statistics </t>
  </si>
  <si>
    <t>27-Feb-26 04:50 PM</t>
  </si>
  <si>
    <t xml:space="preserve">The ICFAI University, Dehradun </t>
  </si>
  <si>
    <t>Balaji Institute of Modern Management</t>
  </si>
  <si>
    <t>Bahra University, Solan</t>
  </si>
  <si>
    <t>Himachal Pradesh</t>
  </si>
  <si>
    <t>Business Institute of Management Studies</t>
  </si>
  <si>
    <t>Shimla, Himachal Pradesh</t>
  </si>
  <si>
    <t>Abhijeet Lalasaheb Patil</t>
  </si>
  <si>
    <t>abhijeetp461@gmail.com</t>
  </si>
  <si>
    <t>18-Sep-1993</t>
  </si>
  <si>
    <t>LALASAHEB</t>
  </si>
  <si>
    <t>Shalini Bunglow, Sr. No. 295, Near Adv. Bhapkar House, In front of Prabhat Colony, Keshav Nagar, Chinchwad, Pune.</t>
  </si>
  <si>
    <t>S.S Vidyalaya, Latur</t>
  </si>
  <si>
    <t>LATUR, Maharashtra</t>
  </si>
  <si>
    <t>A. C Chinchwade Junior College, Chinchwad.</t>
  </si>
  <si>
    <t>Savitrobai Phule Pune University,Pune</t>
  </si>
  <si>
    <t>Prof. Ramkrishna More College, Akurdi, Pune, Maharashtra</t>
  </si>
  <si>
    <t>B.A (Political Science)</t>
  </si>
  <si>
    <t>Pratibha Institute of Business Management, Pune</t>
  </si>
  <si>
    <t>ASM Institute of Business Management and Research, Chinchwad, Pune (Affiliated to Savitribai Phule Pune University)</t>
  </si>
  <si>
    <t>• Digital</t>
  </si>
  <si>
    <t>• Successful Launch and Coordination of MBA – Digital Marketing Program
• ·         Spearheaded the coordination and launch of the MBA – Digital Marketing Program at Dr. D.Y. Patil Institute of Management and Research.
• ·         Developed curriculum content, identified faculty resources, and established program guidelines to ensure alignment with industry standards and student expectations.
• Established and Led the Inaugural Rotaract Club of Unitech
• ·         Pioneered the establishment of the Rotaract Club of Unitech, becoming its first Club Advisor.
• ·         Successfully navigated the club through its initial stages, from conceptualization to formalization, by liaising with Rotaract district officials and university authorities.
• ·         Orchestrated impactful community service projects, professional development workshops, and social events, fostering a culture of service, leadership, and fellowship among club members.
• ·         Received commendation from Rotaract district leaders for exemplary leadership and dedication in establishing a vibrant and impactful Rotaract presence at Unitech</t>
  </si>
  <si>
    <t>MS Office,Scispace -AI Literature Review</t>
  </si>
  <si>
    <t>["https:\/\/www.granthaalayahpublication.org\/Arts-Journal\/ShodhKosh\/article\/view\/5481\/4970","https:\/\/www.granthaalayahpublication.org\/Arts-Journal\/ShodhKosh\/article\/view\/5481\/4970","https:\/\/doi.org\/10.34293\/forschung.9789391772918"]</t>
  </si>
  <si>
    <t>• I’m currently applying for a research grant to develop a Health-Conscious Food Delivery Application under the Dr. Sushant Patil Startup and Incubation Centre. The project focuses on integrating AI-based personalized nutrition recommendations into a food delivery platform.
• The goal is to help users make healthier food choices by providing calorie tracking, diet-specific filters, and condition-based meal suggestions. The project combines research, technology, and startup development, and aims to create a scalable health-tech solution with real social impact.</t>
  </si>
  <si>
    <t>Social Media Strategy</t>
  </si>
  <si>
    <t>• Semester
• Average Feedback Score (Out of 5)
• Sem 3
• 0
• Sem 4
• 2</t>
  </si>
  <si>
    <t xml:space="preserve">Working as an MCED Advisor, Digital Marketing Academic Coordinator, Digital Marketing Club Coordinator, and Rotaract Club Advisor, I actively contribute to academic excellence, industry integration, and student leadership development. As an MCED Advisor, </t>
  </si>
  <si>
    <t>• Young Startup Entrepreneur Award – 2022Presented by Rotaract Club of DYPCOE</t>
  </si>
  <si>
    <t>27-Feb-26 05:36 PM</t>
  </si>
  <si>
    <t>Dr. D. Y Patil Institute of Management and Entrepreneur Development, Varale, Pune.</t>
  </si>
  <si>
    <t>Talegaon, Pune</t>
  </si>
  <si>
    <t>D. Y Patil Institute of Master of Computer Application and Management, Akurdi, Pune</t>
  </si>
  <si>
    <t>Dr. D.Y. Patil Institute of Management and Research</t>
  </si>
  <si>
    <t>Praveen Kumar</t>
  </si>
  <si>
    <t>praveen502mzn@gmail.com</t>
  </si>
  <si>
    <t>10-Apr-1986</t>
  </si>
  <si>
    <t>Bhushan Singh</t>
  </si>
  <si>
    <t>502-Ramlilatilla, Street No.7, Mimlana Road, Muzaffarnagar-251002 (U.P.)</t>
  </si>
  <si>
    <t>U.P.</t>
  </si>
  <si>
    <t>S.D. College, Muzaffarnagar</t>
  </si>
  <si>
    <t>D. A.V. College, Muzaffarnagar</t>
  </si>
  <si>
    <t>Pseudo-Differential Operator, Distribution Theory, Wavelet Analysis and Functional Analysis</t>
  </si>
  <si>
    <t>IIT(ISM), Dhanbad</t>
  </si>
  <si>
    <t xml:space="preserve">SCILAB, MS office </t>
  </si>
  <si>
    <t>["https:\/\/scholar.google.com\/citations?user=NN3nXC8AAAAJ&amp;hl=en",""]</t>
  </si>
  <si>
    <t>Probability Statistics, Real Analysis, Functional Analysis, Engineering Mathematics , Complex Anlysis, Wavelet Analysis</t>
  </si>
  <si>
    <t>27-Feb-26 05:46 PM</t>
  </si>
  <si>
    <t>SSSIHL, PSN Campus, (A.P.)</t>
  </si>
  <si>
    <t>Assistant Professor (AL-10)</t>
  </si>
  <si>
    <t>Andhra  Pradesh</t>
  </si>
  <si>
    <t>Maradani Leela Sai Rangarao</t>
  </si>
  <si>
    <t>leelasai112iitg@gmail.com</t>
  </si>
  <si>
    <t>19-May-1993</t>
  </si>
  <si>
    <t>M Srinivasa Swamy Naidu</t>
  </si>
  <si>
    <t>1-1/3-1, plot no. 16, 1st floor, near ayyapa swamy temple, Dondapadu, Sanivarapu peta, Eluru</t>
  </si>
  <si>
    <t>Nalanda Vidya Niketan</t>
  </si>
  <si>
    <t xml:space="preserve">CBSE, Vijayawada, Andhra Pradesh </t>
  </si>
  <si>
    <t>Deep Public School</t>
  </si>
  <si>
    <t xml:space="preserve">Koneru Lakshmiah University </t>
  </si>
  <si>
    <t xml:space="preserve">Guntur, Andhra Pradesh </t>
  </si>
  <si>
    <t xml:space="preserve">Kakinada, Andhra Pradesh </t>
  </si>
  <si>
    <t>Construction materials</t>
  </si>
  <si>
    <t>Indian Institue of Technology Guwahati</t>
  </si>
  <si>
    <t>Auto CAD</t>
  </si>
  <si>
    <t>["10.1016\/j.matpr.2022.07.196","10.1016\/j.conbuildmat.2024.137422","10.1617\/s11527-025-02633-w","10.1016\/j.conbuildmat.2025.141540","10.1061\/JMCEE7.MTENG-19990","10.1061\/JMCEE7\/MTENG-21543 ","10.1016\/j.conbuildmat.2024.136864","10.1061\/JMCEE7.MTENG-19525","10.1061\/JMCEE7.MTENG-21043"]</t>
  </si>
  <si>
    <t>Advanced Concrete technology,Construction materials,Strength of Materials</t>
  </si>
  <si>
    <t>27-Feb-26 07:51 PM</t>
  </si>
  <si>
    <t>Koneru Lakshmiah Education Foundation</t>
  </si>
  <si>
    <t xml:space="preserve">Vijayawada, Andhra Pradesh </t>
  </si>
  <si>
    <t>Anandh K S</t>
  </si>
  <si>
    <t>anandh.ks@gmail.com</t>
  </si>
  <si>
    <t>10-Jun-1983</t>
  </si>
  <si>
    <t xml:space="preserve">ENGLISH,TAMIL,MALAYALAM ,Hindi </t>
  </si>
  <si>
    <t>KALIYAPERUMAL A</t>
  </si>
  <si>
    <t xml:space="preserve">6/526 NGO Colony, 
Padappai, 
TamilNadu, India.
601301.
</t>
  </si>
  <si>
    <t>R C T HSS, Chidambaram</t>
  </si>
  <si>
    <t>Tamil Nadu SSLC</t>
  </si>
  <si>
    <t>Language I (Tamil), Language II (English), Mathematics, Science , and Social Science ,Social Science</t>
  </si>
  <si>
    <t>Tamil Nadu HSC</t>
  </si>
  <si>
    <t>Annamalai University</t>
  </si>
  <si>
    <t>Annamalai University, Chidamabaram, TamilNadu</t>
  </si>
  <si>
    <t>Fluid Mechanics,surveying,Structral Analysis,Transportation Engineering,Soil Mechanics,Environmental Engineering,Estimation and Costing,Construction Engineering and Management,Water Resources Engineering</t>
  </si>
  <si>
    <t>Construction Equipment and Management,Project Formulation and Appraisal,Quantitative Techniques in Management,Composite Construction,Economics and Finance Management,Construction Project Management</t>
  </si>
  <si>
    <t>SRM Institute of Science and Technology, Kattankulathur</t>
  </si>
  <si>
    <t>Construction Personnel Management</t>
  </si>
  <si>
    <t xml:space="preserve">Construction Personnel Management </t>
  </si>
  <si>
    <t>• Book Publication:
• ·       Balakrishnan Subramanian, Anandh K. S.,” A Roadmap to implement Machine Learning in Construction Industry”, 2024, LAP, Lambert Academic Publishing, Europe. [ISBN :978-620-7-487875-5]
• ·       Prasanna K , Anandh K S, “ AI and ML in Environmental Engineering”, 2025, LAP, Lambert Academic Publishing, Europe. [ISBN :978-620-8-42635-4]</t>
  </si>
  <si>
    <t>MS Project,Primavera</t>
  </si>
  <si>
    <t>["https:\/\/doi.org\/10.5130\/AJCEB.v25i2.9358","https:\/\/doi.org\/10.3390\/buildings15132368","https:\/\/doi.org\/10.3390\/admsci14090194","https:\/\/doi.org\/10.3390\/admsci14090212","https:\/\/doi.org\/10.3390\/buildings14061607","https:\/\/doi.org\/10.1080\/15623599.2024.2392301","https:\/\/doi.org\/10.1108\/JEDT-07-2023-0315","https:\/\/doi.org\/10.3390\/su152115424","https:\/\/doi.org\/10.1016\/j.ssci.2024.106495","https:\/\/doi.org\/10.1007\/978-3-032-04149-4_50"]</t>
  </si>
  <si>
    <t>• Ph.D. Guidance: (Completed)
• ·       Dr. Senthamizh Sankar S: The Influence of Safety Leadership on Safety Performance through Safety Climate in the Construction Industry
• ·       Dr. Soundarya Priya M G: The Dynamics of Psychological Contract, Quality of Work Life and Workplace Behaviour among Construction Professionals
• Ph.D. Guidance: (Under Progress - awaiting for Viva Voce)
• ·       Mr. Yuvaraj D “The Interplay of Diversity Climate, Perceived Organizational Politics, Job Satisfaction and Organizational Withdrawal Among Construction Professionals in Tamil Nadu, India”</t>
  </si>
  <si>
    <t>Construction Personnel Management,Advanced Project Management Concepts,Contracts Management,Construction Engineering Management,Municipal Solid Waste Management</t>
  </si>
  <si>
    <t>• Average Course Feedback for last 6 semesters : 8.05</t>
  </si>
  <si>
    <t>Concrete Lab Incharge, Member in Board of studies</t>
  </si>
  <si>
    <t>• Received cash award for publication in reputed indexed International Journals in SRMIST.
• NPTEL Star Award for best “NPTEL MOTIVATED LEARNER” (Dec 2019).
• NPTEL Star Award for “NPTEL BELIVER “(June 2022)
• NPTEL BELIEVERS – Award by the Ministry of HRD, GOVT of India. [NPTELSS1250100333] June 2025.
• NPTEL ENTHUSIASTS- Award by the Ministry of HRD, GOVT of India. [NPTELSS1250103743] June 2025.
• NPTEL BELIEVERS – Award by the Ministry of HRD, GOVT of India. December 2025.
• NPTEL DISCIPLINE STARS (CIVIL ENGINEERING)- Award by the Ministry of HRD, GOVT of India.  December 2025.
• NPTEL DISCIPLINE STARS (MANAGEMENT)- Award by the Ministry of HRD, GOVT of India.  December 2025.</t>
  </si>
  <si>
    <t>• Joint Research &amp; Publications
• Collaborated with researchers from international universities and organizations on several high-impact studies:
• Ghana: A case study on creating an accessible built environment focused on Ghana’s Baba Yara Sports Stadium with authors from international institutions.
• Poland: Collaboration with Mariusz Szóstak and others from Poland on research regarding 8D-BIM models for occupational safety and bibliometric analysis of diversity in the construction sector.
• Malaysia &amp; Saudi Arabia: Joint research on workplace well-being at construction sites using cross-regional multigroup analysis with researchers like Rahimi A. Rahman (Malaysia) and Mohammed Algahtany (Saudi Arabia).
• Global BIM Implementation: A study on factors affecting BIM implementation across countries with different income levels, involving co-authors from multiple international regions.
• COVID-19 Impact: Research on the impact of COVID-19 on Indian construction projects in collaboration with researchers from Indonesia and Malaysia.
• Other Collaborations: Joint works include studies on safety leadership and construction waste management with international experts from Malaysia and other regions.
• International Conference Presentations
• AUBEA: Served as Scientific Committee in the 46th Australian Universities Building Education Association (AUBEA) International Conference, Auckland 26– 28th November 2023.
• CIB World Building Congress (2022): Presented research on psychological contracts and safety leadership styles at RMIT, Melbourne, Australia.
• International Conference on Intelligent Systems Design and Applications (ISDA 2022): Presented work on the use of Unmanned Aerial Vehicles (UAVs) in construction safety at Auburn, Washington, USA.
• Research on International Regions: Conducted and presented research specifically addressing the infrastructure robustness in Turkey and Syria following natural disasters and challenging factors for employees in Dubai.
• Editorial and Professional Roles
• Guest Editor: Served as a Guest Editor for Frontiers in Built Environment and Management, Procurement and Law (Indexed in Scopus and Web of Science) for special issues on safety, well-being, and AI in construction.
• Book Publications: Authored books on Machine Learning and AI in Environmental Engineering published by Lambert Academic Publishing (LAP), Europe.</t>
  </si>
  <si>
    <t>27-Feb-26 08:09 PM</t>
  </si>
  <si>
    <t>SRM Institute of Science &amp; Technology</t>
  </si>
  <si>
    <t>Assistant Professor(Sr.G)</t>
  </si>
  <si>
    <t>Kattankulathur, Tamil Nadu</t>
  </si>
  <si>
    <t>Kanu Priya</t>
  </si>
  <si>
    <t>kanupriya.694@gmail.com</t>
  </si>
  <si>
    <t>04-Mar-1998</t>
  </si>
  <si>
    <t>Subash Kumar</t>
  </si>
  <si>
    <t>2A-PRABHA ENCLAVE, SHIV BHAWAN LANE, OPP.RAMKRISHNA MISSION ASHRAM, MORABADI, RANCHI, JHARKHAND - 834008</t>
  </si>
  <si>
    <t>JAWAHAR VIDYA MANDIR SHYAMALI</t>
  </si>
  <si>
    <t>CBSE, RANCHI, JHARKHAND</t>
  </si>
  <si>
    <t>HINDI, ENGLISH, MATHS, SCIENCE</t>
  </si>
  <si>
    <t>ENGLISH, MATHS,PHYSICS,CHEMISTRY</t>
  </si>
  <si>
    <t>One Year Diploma in Chinese</t>
  </si>
  <si>
    <t>CENTRAL UNIVERSITY OF JHARKHAND</t>
  </si>
  <si>
    <t>CHINESE</t>
  </si>
  <si>
    <t>CENTRAL UNIVERSITY OF JHARKHAND, RANCHI, JHARKHAND</t>
  </si>
  <si>
    <t>INTEGRATED M.A IN ENGLISH</t>
  </si>
  <si>
    <t>BEIJING FOREIGN STUDIES UNIVERSITY</t>
  </si>
  <si>
    <t>BEIJING FOREIGN STUDIES UNIVERSITY, HAIDIAN, BEIJING, CHINA</t>
  </si>
  <si>
    <t>INTERNATIONAL BUSINESS</t>
  </si>
  <si>
    <t>DR. SHYAMA PRASAD MUKHERJEE UNIVERSITY, RANCHI, JHARKHAND</t>
  </si>
  <si>
    <t>UGC NET - ENGLISH, GATE - ENGLISH QUALIFIED</t>
  </si>
  <si>
    <t>CHINESE GOVERNMENT SCHOLARSHIP 2020</t>
  </si>
  <si>
    <t>27-Feb-26 08:47 PM</t>
  </si>
  <si>
    <t>Indegene Limited</t>
  </si>
  <si>
    <t>Junior Quality Analyst</t>
  </si>
  <si>
    <t>Sarala Birla University, Ranchi, Jharkhand</t>
  </si>
  <si>
    <t>Guest Faculty</t>
  </si>
  <si>
    <t>RANCHI</t>
  </si>
  <si>
    <t>Ashok  Kumar Watal</t>
  </si>
  <si>
    <t>akwatal@rediffmail.com</t>
  </si>
  <si>
    <t>17-Nov-1959</t>
  </si>
  <si>
    <t>Late Sh Shyam Lal Watal</t>
  </si>
  <si>
    <t># 44 Prabhu Prem Puram 
Ambala Cantt-133006</t>
  </si>
  <si>
    <t>Govt. High School Seer Anantnag Kashmir</t>
  </si>
  <si>
    <t>J and K Board of School Education Srinagar</t>
  </si>
  <si>
    <t>English, Mathematics, physics, chemistry</t>
  </si>
  <si>
    <t>Three Years Diploma in Civil Engineering</t>
  </si>
  <si>
    <t>Kashmir Govt Polytechnic Srinagar ( J and K BOTE)</t>
  </si>
  <si>
    <t>Civil Engg.</t>
  </si>
  <si>
    <t>Institution Of Engineers India Calcutta</t>
  </si>
  <si>
    <t>IEI Kolkatta</t>
  </si>
  <si>
    <t>A.M.I.E ( I )</t>
  </si>
  <si>
    <t>Karnataka State Open University Mysore</t>
  </si>
  <si>
    <t>KSOU Mysore</t>
  </si>
  <si>
    <t>Jammu University</t>
  </si>
  <si>
    <t>Deptt of Correspondence Education</t>
  </si>
  <si>
    <t>LL.B Academic</t>
  </si>
  <si>
    <t>• Short Term Certicate Courses as per detailed Resume</t>
  </si>
  <si>
    <t>• Cash Award from CMD ITI Limited in 1997 for best turn over.
• Extra Curricular Activities , Blood Donation Camp Organiser, Excellent Work in Convocation .
• Nation Builder Hunnarwan Award from Home Minister ,Haryana in 2022
• Best Teacher Award from Rotary Club Ambala in 2023
• Work Ecellence Award in SVSU from Hon,ble Chief Minister Haryana in 2023
• Exceelence Award for organising  6th Foundation Day at SVSU in 2024</t>
  </si>
  <si>
    <t>MS Office and Excel etc</t>
  </si>
  <si>
    <t>Guide Book for Housebuilders</t>
  </si>
  <si>
    <t>Quality Control In Civil Engg</t>
  </si>
  <si>
    <t>["Nil"]</t>
  </si>
  <si>
    <t>UG and Diploma</t>
  </si>
  <si>
    <t>• Excellent /Very Good</t>
  </si>
  <si>
    <t>Chairperson of Construction Management and Technology Deptt at SVSU</t>
  </si>
  <si>
    <t>One</t>
  </si>
  <si>
    <t>two</t>
  </si>
  <si>
    <t>one</t>
  </si>
  <si>
    <t>Field Experience 28 Years and Teaching 12 Years</t>
  </si>
  <si>
    <t>• Details given already</t>
  </si>
  <si>
    <t>27-Feb-26 09:54 PM</t>
  </si>
  <si>
    <t>Shri Vishvakarma Skill University Palwal</t>
  </si>
  <si>
    <t>Professor of Practice (CMT)</t>
  </si>
  <si>
    <t>Palwal</t>
  </si>
  <si>
    <t>27-Feb-26 11:25 PM</t>
  </si>
  <si>
    <t>28-Feb-26 12:19 AM</t>
  </si>
  <si>
    <t>28-Feb-26 12:21 AM</t>
  </si>
  <si>
    <t>Vishal Kumar</t>
  </si>
  <si>
    <t>vishalkumar210312@gmail.com</t>
  </si>
  <si>
    <t>21-Mar-2000</t>
  </si>
  <si>
    <t>Naval Kishore Singh</t>
  </si>
  <si>
    <t>PLOT NO 2731, THANA ROAD , NEHRU PATH, BIRSANAGAR ZONE NO 4, JAMSHEDPUR ,JHARKHAND</t>
  </si>
  <si>
    <t>VIKAS VIDYALAYA</t>
  </si>
  <si>
    <t>MATHS,ENGLISH,HINDI,SCIENCE,SOCIAL SCIENCE</t>
  </si>
  <si>
    <t>VIDYA BHARTI CHINAMAYA VIDYALAYA</t>
  </si>
  <si>
    <t xml:space="preserve"> CHEMISTRY,MATHS,PHYSICS,ENGLISH,HINDI</t>
  </si>
  <si>
    <t>MAKAUT UNIVERSITY</t>
  </si>
  <si>
    <t>JIS COLLEGE OF ENGINEERING / WEST BENGAL</t>
  </si>
  <si>
    <t>BTECH(COMPUTER SCIENCE ENGINEERING)</t>
  </si>
  <si>
    <t>NIT ROURKELA</t>
  </si>
  <si>
    <t>NIT ROURKELA / ODISHA</t>
  </si>
  <si>
    <t>HUMAN RESOURCES MANAGEMENT</t>
  </si>
  <si>
    <t>MBA ( HUMAN RESOURCES MANAGEMENT)</t>
  </si>
  <si>
    <t>Advanced MS Excel,SPSS for Statistical Analysis,Power BI (Basic),Learning Management Systems (Moodle),MS Teams &amp; Google Workspace,Presentation &amp; Research Documentation Tools</t>
  </si>
  <si>
    <t>• If rating is on 5-point scale:Average Course Feedback (Last 6 Semesters): Consistently maintained an average rating of 4.5/5.0, reflecting strong student satisfaction in subject clarity, engagement, and practical orientation.
• If rating is on 10-point scale:Average Course Feedback (Last 6 Semesters): Achieved an overall average score of 8.8/10, indicating high effectiveness in delivery, content organization, and student interaction.
• If in percentage:Average Course Feedback (Last 6 Semesters): Maintained an average feedback score of 88–92%, demonstrating consistent excellence in teaching methodology and student engagement.
• If qualitative grading system (Very Good/Excellent):Average Course Feedback (Last 6 Semesters): Consistently rated between “Very Good” and “Excellent”, highlighting effective pedagogy, conceptual clarity, and industry-linked examples.</t>
  </si>
  <si>
    <t xml:space="preserve">President – SPIC MACAY MAC (2023–2024) Vice-President – Commerce Society (2023–2024) Executive Member – SPIC MACAY (2023–2024) Led cross-functional student teams, organized academic and cultural events, coordinated with faculty and external stakeholders, </t>
  </si>
  <si>
    <t>28-Feb-26 08:54 AM</t>
  </si>
  <si>
    <t>REALTIONSHIP MANAGER</t>
  </si>
  <si>
    <t>BHILWARA</t>
  </si>
  <si>
    <t>28-Feb-26 08:55 AM</t>
  </si>
  <si>
    <t>Aayush Kumar</t>
  </si>
  <si>
    <t>ayush4u289@gmail.com</t>
  </si>
  <si>
    <t>06-Mar-2002</t>
  </si>
  <si>
    <t xml:space="preserve">Hindi English marathi </t>
  </si>
  <si>
    <t xml:space="preserve">Ajay Kumar </t>
  </si>
  <si>
    <t>NIT Rourkela sector-1 Sundargarh Odisha</t>
  </si>
  <si>
    <t xml:space="preserve">Saraswati shishu vidhya Mandir </t>
  </si>
  <si>
    <t xml:space="preserve">CBSE/Madhupur/Jharkhand </t>
  </si>
  <si>
    <t>General all</t>
  </si>
  <si>
    <t xml:space="preserve">University of Mumbai </t>
  </si>
  <si>
    <t xml:space="preserve">Pillai college of arts commerce and science/Navi-Mumbai/Maharashtra </t>
  </si>
  <si>
    <t>HR and OB</t>
  </si>
  <si>
    <t xml:space="preserve">NIT Rourkela </t>
  </si>
  <si>
    <t xml:space="preserve">HR and marketing </t>
  </si>
  <si>
    <t xml:space="preserve">MBA Masters of business management </t>
  </si>
  <si>
    <t>• Very good</t>
  </si>
  <si>
    <t>Management games lab team lead</t>
  </si>
  <si>
    <t>28-Feb-26 09:59 AM</t>
  </si>
  <si>
    <t>Radhika V</t>
  </si>
  <si>
    <t>radhikav0508@gmail.com</t>
  </si>
  <si>
    <t>05-Aug-1990</t>
  </si>
  <si>
    <t>English, MAlayalam</t>
  </si>
  <si>
    <t>Gopikrishnan M</t>
  </si>
  <si>
    <t>106, Panama, PBel city, Kelambakkam, Chennai 603103</t>
  </si>
  <si>
    <t>Arya Central School, Trivandrum</t>
  </si>
  <si>
    <t>CBSE/ Kerala</t>
  </si>
  <si>
    <t>College of Engineering Trivandrum/ Kerala</t>
  </si>
  <si>
    <t>National Institute of Technology Calicut</t>
  </si>
  <si>
    <t>National Institute of Technology Calicut/ Kerala</t>
  </si>
  <si>
    <t>Fracture and Fatigue Behaviour of Concrete</t>
  </si>
  <si>
    <t>• Completed the online course on 'Supervised Machine Learning: Regression and Classification' offered by Stanford University through Coursera.</t>
  </si>
  <si>
    <t>• First rank in M.Tech Degree Examination in Structural Engineering from National Institute of Technology Calicut.
• First rank in B.Tech Degree Examination in Civil Engineering from University of Kerala.</t>
  </si>
  <si>
    <t>MS Office, STAAD, REVIT (Architectural) ,LaTeX,MATLAB</t>
  </si>
  <si>
    <t>["https:\/\/doi.org\/10.1016\/j.tafmec.2023.103808","https:\/\/doi.org\/10.1016\/j.tafmec.2024.104385","https:\/\/doi.org\/10.1016\/j.conbuildmat.2024.136568","https:\/\/doi.org\/10.1016\/j.cscm.2026.e05872"]</t>
  </si>
  <si>
    <t>62/100</t>
  </si>
  <si>
    <t>1. Student Coordinator for the 11th International Conference on Fracture Mechanics of Concrete and Concrete Structures held at IISc Bangalore on 10-14 Sep 2023</t>
  </si>
  <si>
    <t>5-day Online FDP on the theme “Inculcating Universal Human Values in Technical Education” organized by All India Council for Technical Education (AICTE) from 9th June to 13th June 2025.</t>
  </si>
  <si>
    <t>28-Feb-26 10:18 AM</t>
  </si>
  <si>
    <t>Sri Sivasubramaniya Nadar College of Engineering</t>
  </si>
  <si>
    <t>Indian Institute of Technology Tirupati</t>
  </si>
  <si>
    <t>Post doctoral fellow</t>
  </si>
  <si>
    <t>Maharaja Sayajirao University</t>
  </si>
  <si>
    <t>Larsen and Toubro Hydrocarbon Construction and Pipelines</t>
  </si>
  <si>
    <t>Sr. Design Engineer (Civil)</t>
  </si>
  <si>
    <t>Shailesh Pandita</t>
  </si>
  <si>
    <t>shailesh.pandita@gmail.com</t>
  </si>
  <si>
    <t>15-Oct-1993</t>
  </si>
  <si>
    <t>Durga Nath Pandita</t>
  </si>
  <si>
    <t>Room no. 1503, School of Business, UPES, P.O. Kandoli (Via Prem Nagar), Dehradun – 248007, Uttarakhand, India</t>
  </si>
  <si>
    <t>SOS Hermann Gmeiner School, Jammu</t>
  </si>
  <si>
    <t>CBSE, Jammu</t>
  </si>
  <si>
    <t>Science,Mathematics,Social Science,English,Hindi</t>
  </si>
  <si>
    <t>English,Physics,Chemistry,Mathematics,Physical Education</t>
  </si>
  <si>
    <t>University of Jammu</t>
  </si>
  <si>
    <t>Institute of Management Sciences (IMS), Jammu</t>
  </si>
  <si>
    <t>BBA (Bachelor of Business Administration)</t>
  </si>
  <si>
    <t>Shri Mata Vaishno Devi University, Katra, J&amp;K</t>
  </si>
  <si>
    <t>School of Business, Shri Mata Vaishno Devi University, Katra, J&amp;K</t>
  </si>
  <si>
    <t>MBA (Master of Business Administration )</t>
  </si>
  <si>
    <t>Shri Mata Vaishno Devi University, Katra, Jammu and Kashmir</t>
  </si>
  <si>
    <t>• Gold Medalist in Master of Business Administration.
• Recipient of University Silver Medal for securing First Position in MBA, 2019.
• Awarded Infosys Foundation Prize for Excellence in 2019.
• Certificate of Distinction for outstanding performance in Academics, Co-Curricular, and Extra-Curricular activities during MBA.
• Qualified UGC-NET in Management in 2018.</t>
  </si>
  <si>
    <t>SPSS,AMOS,Smart-PLS,VOSviewer,Bibliometrix ,RapidMiner,NVivo,ATLAS.ti</t>
  </si>
  <si>
    <t>["https:\/\/www.sciencedirect.com\/science\/article\/pii\/S0959652625022395","https:\/\/www.emerald.com\/tcj\/article\/doi\/10.1108\/TCJ-07-2025-0258\/1340645","https:\/\/www.emerald.com\/ijoem\/article\/20\/6\/2491\/1263617","https:\/\/www.tandfonline.com\/doi\/abs\/10.1080\/1528008X.2025.2484586","https:\/\/www.tandfonline.com\/doi\/abs\/10.1080\/1743873X.2023.2279134","https:\/\/journals.sagepub.com\/doi\/abs\/10.1177\/09722629221142714","https:\/\/www.emerald.com\/tr\/article\/77\/2\/636\/457635\/Tourism-and-carbon-emissions-a-bibliometric-review","https:\/\/ijbe.fcu.edu.tw\/past_issues\/NO.20-2","https:\/\/www.sciencedirect.com\/science\/article\/pii\/S0190740920322052","https:\/\/www.emerald.com\/jhth\/article\/1\/4\/415\/1303052\/Unveiling-the-heart-of-tourism-a-grounded-theory"]</t>
  </si>
  <si>
    <t>• Ms. Sumedha Rawat is currently pursuing her Ph.D. under my supervision. Her research topic is titled “Consumer Perceptions and Attitudes towards Fast-Food as a Healthy Option in QSR.” She is in the final phase of her doctoral research and is expected to submit her Ph.D. thesis in the current semester.</t>
  </si>
  <si>
    <t>Marketing Management,Marketing Research</t>
  </si>
  <si>
    <t xml:space="preserve">Course Coordinator of Integrated BBA_MBA </t>
  </si>
  <si>
    <t xml:space="preserve">Yes </t>
  </si>
  <si>
    <t>28-Feb-26 11:12 AM</t>
  </si>
  <si>
    <t>Pushpalata Shivaram Patil</t>
  </si>
  <si>
    <t>pushpatil81@gmail.com</t>
  </si>
  <si>
    <t>10-Apr-1981</t>
  </si>
  <si>
    <t xml:space="preserve">Marathi </t>
  </si>
  <si>
    <t>Shivaram Patil</t>
  </si>
  <si>
    <t>A-306,Balaji Mesmero Housing Society,Porwal Sathe Road,Lohegaon ,Pune ,Maharashtra</t>
  </si>
  <si>
    <t xml:space="preserve">Shri Nanasaheb Vishnu Hari Patil Vidyamandir ,Savda Dist.-Jalgaon </t>
  </si>
  <si>
    <t>Nasik Board,Savda Maharashtra</t>
  </si>
  <si>
    <t xml:space="preserve">Maths Science ,English </t>
  </si>
  <si>
    <t>Shri N.G.PatilSchool,Savda,Dist.Jalgaon</t>
  </si>
  <si>
    <t>North Maharashtra University,Jalgaon</t>
  </si>
  <si>
    <t>College of Pharmacy,Faizpur,Maherashtra</t>
  </si>
  <si>
    <t>Pharmaceutics</t>
  </si>
  <si>
    <t>Godavari Institute of Management and Research ,Jalgaon ,Maharashtra</t>
  </si>
  <si>
    <t>Operations and Materials Management</t>
  </si>
  <si>
    <t>Operations and Material Management</t>
  </si>
  <si>
    <t>KBC's North Maharashtra University ,Jalgaon, Maharashtra</t>
  </si>
  <si>
    <t>1/0/02</t>
  </si>
  <si>
    <t>["https:\/\/jmsr-online.com\/article\/from-data-analytics-to-managerial-action-a-management-science-framework-for-ai-based-process-optimization-492\/","www.ijnrd.org","www.tijer.org","www.ijarsct.co.in","https:\/\/www.igi-global.com\/chapter\/leading-and-managing-in-the-public-sector\/372322","https:\/\/ieeexplore.ieee.org\/document\/10673459"]</t>
  </si>
  <si>
    <t>• One candidate has been registered under my guidance .The one year has compeleted.</t>
  </si>
  <si>
    <t>• Its good and relevant to academic and practical approach as well.</t>
  </si>
  <si>
    <t>As a Program cordinator for MBA Pharma Management</t>
  </si>
  <si>
    <t>28-Feb-26 11:13 AM</t>
  </si>
  <si>
    <t>Wagholi Pune</t>
  </si>
  <si>
    <t>Satyen Prabhakar Marathe</t>
  </si>
  <si>
    <t>cmaspmarathe@gmail.com</t>
  </si>
  <si>
    <t>14-Feb-1968</t>
  </si>
  <si>
    <t>Marathi, English</t>
  </si>
  <si>
    <t>Prabhakar Dattatraya Marathe</t>
  </si>
  <si>
    <t>Flat No 9, Abhinav, Bhoir Colony, Chinchwad Pune 411033</t>
  </si>
  <si>
    <t>H A School Pimpri</t>
  </si>
  <si>
    <t>MAths</t>
  </si>
  <si>
    <t>Diploma In Mechanical Engineering</t>
  </si>
  <si>
    <t>Cusrow Wadia Institute of Technology</t>
  </si>
  <si>
    <t xml:space="preserve">Mechanical </t>
  </si>
  <si>
    <t>AMIE</t>
  </si>
  <si>
    <t>M Com</t>
  </si>
  <si>
    <t>The Institute of Cost and Works Accountats of India</t>
  </si>
  <si>
    <t>Costing</t>
  </si>
  <si>
    <t>Faculty of Management</t>
  </si>
  <si>
    <t>• Started Industrail Consulytancy Cell in ASM Group Of Institutes and succefully completed Market research for Kaizar Compressors,
• Was project Coordinator for renovation of working factory Atalas Copco India
• Successfully complted the MCS development at Sidhivinayak Asthetics PVt Ltd.</t>
  </si>
  <si>
    <t>Financial Management, Managerial Accounting</t>
  </si>
  <si>
    <t>• I was working full time for last year only. My Avergae feedback was @ 85 % positive</t>
  </si>
  <si>
    <t>Organization of International Conferance at ASM Group of Institutes</t>
  </si>
  <si>
    <t>• I have done detailed project Evaluation for Am</t>
  </si>
  <si>
    <t>Zeal Education Society</t>
  </si>
  <si>
    <t>Krishna  Kanth Namdev</t>
  </si>
  <si>
    <t>krishnakanthdev2@gmail.com</t>
  </si>
  <si>
    <t>30-Oct-1997</t>
  </si>
  <si>
    <t xml:space="preserve">Hindi, telugu,Hindi </t>
  </si>
  <si>
    <t>Anand kumar namdev</t>
  </si>
  <si>
    <t>balaji public school</t>
  </si>
  <si>
    <t>board of secondary education AP,India,visakhapatnam</t>
  </si>
  <si>
    <t>mathematics,general science,hindi,telugu,english,social studies</t>
  </si>
  <si>
    <t>NARAYANA COLLEGE</t>
  </si>
  <si>
    <t>board of intermediate education, AP ,visakhapatnam</t>
  </si>
  <si>
    <t>mathematics, physics</t>
  </si>
  <si>
    <t xml:space="preserve">JNTUK </t>
  </si>
  <si>
    <t>VIGNAN INSTITUTE OF INFORMATION TECHNOLOGY, UNIVERSITY, VISAKHAPATNAM</t>
  </si>
  <si>
    <t>RGPV,BHOPAL</t>
  </si>
  <si>
    <t>BABULAL TARABAI INSTITUTE OF RESEARCH &amp; TECHNOLOGY</t>
  </si>
  <si>
    <t xml:space="preserve">CONSTRUCTION TECHNOLOGY &amp; MANAGEMENT </t>
  </si>
  <si>
    <t>AUTOCAD,MS.OFFICE</t>
  </si>
  <si>
    <t>NAAC COORDINATOR</t>
  </si>
  <si>
    <t>NEP 2020 PROGRAM ORIENTATION AND SENSITIZATION PROGRAM</t>
  </si>
  <si>
    <t>DR.HARI SING GOUR UNIVERSITY</t>
  </si>
  <si>
    <t>TEACHER TRAINING</t>
  </si>
  <si>
    <t>I SCORE A GRADE IN NEP TRAINING</t>
  </si>
  <si>
    <t>28-Feb-26 11:30 AM</t>
  </si>
  <si>
    <t>BTIRT</t>
  </si>
  <si>
    <t>Satya Kam Mohanty</t>
  </si>
  <si>
    <t>satyakam_mohanty@yahoo.com</t>
  </si>
  <si>
    <t>20-Jul-1977</t>
  </si>
  <si>
    <t>Odia, Hindi</t>
  </si>
  <si>
    <t>Sarbeswar Mohanty</t>
  </si>
  <si>
    <t>D-206, Mahindra Ashvita, Hafeezpet Road, Near Hi-tech City MMTS, Kukatpally, Hyderabad - 500085</t>
  </si>
  <si>
    <t>N.D.R.C High School</t>
  </si>
  <si>
    <t>Board of Secondary Education, Orissa</t>
  </si>
  <si>
    <t>Maths, English,Science,Social Science,Oriya,Sanskrit</t>
  </si>
  <si>
    <t>Xavier Institute of Management, Bhubaneswar (XIMB)</t>
  </si>
  <si>
    <t>XIMB - Bhubaneswar, Odisha</t>
  </si>
  <si>
    <t>PG Diploma in Management</t>
  </si>
  <si>
    <t>• Prosci Change Practitioner
• Leading Organizations and Change from MIT Sloan School of Management
• and EMERITUS – 2021
• Digital Transformation and AI for Leaders from IIM, Indore - 2026
• Certified Corporate Director from In</t>
  </si>
  <si>
    <t>HSBC:
• ⚫ Recognized for driving organizational transformation through Innovation, Engineering Excellence, Delivery Excellence and Service Excellence in Enterprise Technology
• ⚫ Successfully planned and executed Non-Financial Risk IT offshore capability building
• ⚫ Built Global Operations - COO Centre of Excellence at offshore; enhanced service delivery through process standardization, streamlining and automation
• ⚫ Successfully transitioned Regional and In-Country PMO Services from onshore to offshore/ near-shore for Global Standards programme in APAC and ensured stronger strategic alignment with end-to-end accountability
• Bank of America:
• ⚫ Key member of Satyam Transition Program; Successfully planned and executed Transition of Merrill Lynch – Global Technology Services projects from Satyam to BACI.
• ⚫ Core member of CBT&amp;O Innovation Council; Successfully planned and executed Ideation events (Ideation Marathon &amp; Ideation Expo) and Momentum sessions across locations. Received global recognition award.</t>
  </si>
  <si>
    <t>JIRA,MS Project</t>
  </si>
  <si>
    <t>Undertaken leadership roles as Sr. Associate Director, VP and Manager at various global organisations e.g. HSBC, Bank of America and Manpower Consulting</t>
  </si>
  <si>
    <t>• 'At our Best' Recognition (at HSBC)
• Recognised by Enterprise Technology CIO and Head of Engineering for driving the global engagement program 'Heartbeat' and promoting innovation, engineering, delivery and service excellence.
• Global Recognition Award (at Bank of America)
• Received Global Recognition Award for significant contribution towards CBT&amp;O Innovation Council; successfully conducted Ideation events (Ideation Marathon &amp; Ideation Expo) and Momentum sessions across locations.</t>
  </si>
  <si>
    <t>• Exposure to the dynamics of cross-cultural work spaces with experience of managing global stakeholders across geographies (i.e Americas, Europe, Middle East, Asia Pacific) from diverse backgrounds (e.g. Business, Technology and Operations).
• Interfaced with top management for evolving strategic vision, experienced in driving global transformation programmes.</t>
  </si>
  <si>
    <t>28-Feb-26 11:37 AM</t>
  </si>
  <si>
    <t>HSBC Software Development India Pvt. Ltd.</t>
  </si>
  <si>
    <t>Sr. Associate Director</t>
  </si>
  <si>
    <t>Aafrin Bano Yusuf Khan</t>
  </si>
  <si>
    <t>khanaafrin273@gmail.com</t>
  </si>
  <si>
    <t>27-Mar-1995</t>
  </si>
  <si>
    <t>Yusuf Bashir Khan</t>
  </si>
  <si>
    <t>Plot No.16, gat No. 54/2 Near shiva apartment Shiv Colony Jalgaon, Maharashtra.</t>
  </si>
  <si>
    <t>Anglo Urdu high School Jalgaon.</t>
  </si>
  <si>
    <t>State Board of Maharashtra secondary and higher secondary education Pune</t>
  </si>
  <si>
    <t>Urdu,English, Mathematics, Science &amp; Technology</t>
  </si>
  <si>
    <t>Molana Abdul Razzak Anglo Urdu High school and Junior College Jalgaon.</t>
  </si>
  <si>
    <t>Computer Diploma</t>
  </si>
  <si>
    <t>GT Infotech Jalgaon. MKCL</t>
  </si>
  <si>
    <t>Software and Hardware basics</t>
  </si>
  <si>
    <t>KBC North Maharashtra University Jalgaon</t>
  </si>
  <si>
    <t>Dr.Anna Saheb G.D Bendale Mahila Mahavidyalaya Jalgaon.</t>
  </si>
  <si>
    <t>Operation Research,Applied Numerical methods,Vector Calculus,Metric Space,M1,M2,M3</t>
  </si>
  <si>
    <t>B.Sc (Mathematics)</t>
  </si>
  <si>
    <t>KBC North Maharashtra University Jalgaon.</t>
  </si>
  <si>
    <t>KCESs Institute of Management &amp; Research, Jalgaon.</t>
  </si>
  <si>
    <t>Operations mangement,Operations Research,Logistics and supply chain management,world class manufacturing,Management of technology</t>
  </si>
  <si>
    <t>MBA in Operations &amp; Production Management</t>
  </si>
  <si>
    <t>Operations &amp; Production Management</t>
  </si>
  <si>
    <t>Planned obsolescence</t>
  </si>
  <si>
    <t>• I have completed one month national level Workshop on statistical package for data analysis. and so many certificates related to FDP and workshop i received.</t>
  </si>
  <si>
    <t>• Recently in june 2025 I qualified UGC NET in Management Stream,PhD only section.</t>
  </si>
  <si>
    <t>MS Office,Basic SPSS,MS Excel</t>
  </si>
  <si>
    <t>Operations management,Business Statistics, mathematics,Operations Research</t>
  </si>
  <si>
    <t>• Over the last six semesters, I have consistently received positive course feedback from students, with an average rating in the range of 70–85%. Students have appreciated my clarity of explanation, strong conceptual foundation, practical approach to teaching quantitative subjects, and interactive classroom engagement. My ability to simplify complex topics in Operations, Mathematics, and Business Statistics and connect them to real-world applications has been particularly valued. The feedback reflects my commitment to student-centered learning, effective communication, and continuous academic improvement.</t>
  </si>
  <si>
    <t>SPARK Gathering Coordinator ship</t>
  </si>
  <si>
    <t xml:space="preserve"> Reimagining Business Education for Industry 5.0: Pedagogies, Skills, and Sustainability”</t>
  </si>
  <si>
    <t>• I have received awards in Sports.</t>
  </si>
  <si>
    <t>28-Feb-26 12:01 PM</t>
  </si>
  <si>
    <t>6Y 7M</t>
  </si>
  <si>
    <t>Godavari Institute of Management and Research,Jalgaon</t>
  </si>
  <si>
    <t>28-Feb-26 12:03 PM</t>
  </si>
  <si>
    <t>Vikram Mansing Mohite</t>
  </si>
  <si>
    <t>mohite.vikram@gmail.com</t>
  </si>
  <si>
    <t>02-May-1977</t>
  </si>
  <si>
    <t>Mansing Mohite</t>
  </si>
  <si>
    <t>C603, Greenland CHA, Opp. SNBP International School, Rahatni, Pune 411017</t>
  </si>
  <si>
    <t>Baroda High School, Bagikhana, Baroda, Gujarat, India</t>
  </si>
  <si>
    <t>Baroda, Gujarat</t>
  </si>
  <si>
    <t>Vidhya Kunj High School, Baroda</t>
  </si>
  <si>
    <t>Economics,Organisation of commerce,Elements of Accounting,Business Maths</t>
  </si>
  <si>
    <t>Statistics, Accounting,Economics,Mercantile Law,Auditing,Business organisation</t>
  </si>
  <si>
    <t>Corporate Finance, Adv Accounting,Cost Accounting, Taxation,Financial Management, Quantitative Tools,Management Accounting,Advance Auditing</t>
  </si>
  <si>
    <t>M. Com.</t>
  </si>
  <si>
    <t>Accounting and Financial Managment</t>
  </si>
  <si>
    <t>University of Glasgow, United Kingdom</t>
  </si>
  <si>
    <t>Adam Smith School of Economics, Glasgow</t>
  </si>
  <si>
    <t>Financial Derivatives, Modelling and forecasting financial markets, Portfolio Analysis and investments, Empirical Asset pricing, Quantitative Methods for finance, Mathematical finance</t>
  </si>
  <si>
    <t>• Faculty Development Programme (FDP) in Pedagogy and Research Methods organized by Indian Institute of Management (IIM), Ahmedabad, August 2020.
• MAGIC - Specialist Management Resources in association with Life Learning Solutions Pvt. Ltd, I</t>
  </si>
  <si>
    <t>• A paper titled, “Experiential Assessment of the Development of Shadow Banking and its Impact on the Financial Stability of Emerging Market Economies – A Panel Data Approach” authored by Dr. Vibha Bhandari and Dr. Vikram Mohite was awarded Best Paper in the Faculty Category for the Investment Decisions and Sustainable Development track, at the Business and Technological Innovation for Sustainable Future (BTISF) 9th March 2023.
• Invited on Judging Panel at the First Student Research Competition (SRC) held bythe University of Technology and Applied Sciences Nizwa on 19th April 2022.
• “The Best Paper Award” in Finance and Economics track at the international conference “Envisioning Business – 2030” organized by Jaipuria Institute of Management Indore, 22 June 2019.
• Best Supervisor on Graduate Project Report award presented at the CONFLUENCE2018. Organized by Department of Business Administration, College of Applied Sciences Nizwa · Apr 2018.
• Champion Award for top performing trainer on training delivery effectiveness and a benchmark for quality intervention. Issued by ICICI Prudential Life Insurance Company Limited · Aug 2008
• Appointed as Master Trainer for NABARD for training the senior officers of Government Department to audit the financial statements of cooperative societies, for implementing revival package declared by the Government of India, Jan 2006.</t>
  </si>
  <si>
    <t>MS Office, SPSS, STATA, Eviews,gretl,Microfit,OxMetrics</t>
  </si>
  <si>
    <t>["http:\/\/dx.doi.org\/10.52783\/eel.v14i4.2204","https:\/\/doi.org\/10.1108\/LHT-12-2023-0639","http:\/\/dx.doi.org\/10.9734\/ajess\/2023\/v46i2998","http:\/\/www.scopus.com\/inward\/record.url?eid=2-s2.0-85166882176&amp;partnerID=MN8TOARS","https:\/\/www.mfa.com.my\/wp-content\/uploads\/2022\/05\/v30_i1_a4_pg51-64-1.pdf","https:\/\/doi.org\/10.21013\/jmss.v17.n4.p2","http:\/\/dx.doi.org\/10.1177\/2394901520977459","https:\/\/www.ssoar.info\/ssoar\/handle\/document\/57579","http:\/\/dx.doi.org\/10.2139\/ssrn.1710470","https:\/\/www.neliti.com\/publications\/257798\/empirical-study-estimating-volatility-dynamics-of-stock-returns-of-banks-in-indi"]</t>
  </si>
  <si>
    <t>• Title: Exploring the relationship between English Language Proficiency (ELP) and learning Accounting among students in Oman.
• Grant Number: 11-IREP-Nizwa-2023
• Grant Amount (INR): 100000</t>
  </si>
  <si>
    <t>Strategic Management, Quantitative Tools,Accounting Information Systems</t>
  </si>
  <si>
    <t xml:space="preserve"> Department Coordinator for Quality Assurance </t>
  </si>
  <si>
    <t>• Wining best poster competition organized by Research and Consultancy Department of UTAS Nizwa during the research week of Spring 2025 semester by the students who completed their Graduating Project under my supervision.
• Conducted Data Analysis using STATA workshop for the academic staff of UTAS Nizwa.
• Designed two courses for the upcoming new UG programe on FINTECH in UTAS Oman.
• Core committee memeber of starting a new MBA programe on Finance and Islamic Banking in UTAS Oman.</t>
  </si>
  <si>
    <t>28-Feb-26 12:09 PM</t>
  </si>
  <si>
    <t>23Y 1M</t>
  </si>
  <si>
    <t>University of Technology and Applied Sciences Nizwa</t>
  </si>
  <si>
    <t>Nizwa</t>
  </si>
  <si>
    <t>Indira Global Business School, Shree Chanakya Education Society, Pune</t>
  </si>
  <si>
    <t>ICICI Prudential Life Insurance Co Ltd</t>
  </si>
  <si>
    <t>Jisa Johnson</t>
  </si>
  <si>
    <t>johnsonjisa123@gmail.com</t>
  </si>
  <si>
    <t>04-Nov-1994</t>
  </si>
  <si>
    <t>Hindi, English,Malayalam</t>
  </si>
  <si>
    <t>Shelbin T Issac</t>
  </si>
  <si>
    <t>Koippallazhikathu, Chengamanadu (P.O), Kottarakara, Kollam, Kerala, India</t>
  </si>
  <si>
    <t>St. Mary’s Higher Secondary School, Kottarakara</t>
  </si>
  <si>
    <t>Board Of Public Examination, Kerala</t>
  </si>
  <si>
    <t>English, Malayalam, Hindi, Science, Social Science, Mathematics,IT</t>
  </si>
  <si>
    <t>Govt. Higher Secondary School, Kottarakara</t>
  </si>
  <si>
    <t>Board of Higher Secondary Education, Kerala</t>
  </si>
  <si>
    <t>Physics, Chemistry, Maths, Biology,Hindi ,English</t>
  </si>
  <si>
    <t>TKM College of Engineering, Kollam, Kerala</t>
  </si>
  <si>
    <t>APJ Abdul Kalam Technological University, Kerala</t>
  </si>
  <si>
    <t>Structural Engineering &amp; Construction Management</t>
  </si>
  <si>
    <t>M. Tech</t>
  </si>
  <si>
    <t>Structural Engineering and Construction Management</t>
  </si>
  <si>
    <t>Puducherry Technological University</t>
  </si>
  <si>
    <t>• Workshop on Sustainable Composite Materials in Civil Engineering, Puducherry Technological University, 2024
• Workshop on Steel Innovations for Sustainable Infrastructure, Puducherry Technological University, 2024
• Completed Professional Dev</t>
  </si>
  <si>
    <t>• Best ANSYS Project Award, SRISHTI 2019 (National Level Competition)
• Published research papers in peer-reviewed journals (including Springer publications)
• Indian Patent filed on GFRP reinforced concrete systems (2025)
• Presented papers at international conferences</t>
  </si>
  <si>
    <t>AutoCAD,ABAQUS,STAAD,MS Office</t>
  </si>
  <si>
    <t>Structural Mechanics, Concrete Technology, Fluid Mechanics, AutoCAD (Laboratory/Assisted Teaching),Engineering Geology,Design of Reinforced concrete structures</t>
  </si>
  <si>
    <t>PDP on Innovative Pedagogies &amp; Outcome-Based Education (OBE) and Continuous Quality Improvement (CQI)</t>
  </si>
  <si>
    <t>Training in CAD and STAAD; Workshop on AI Tools for Research Writing; Workshop on Document Preparation using LaTeX</t>
  </si>
  <si>
    <t>• Workshop on Sustainable Composite Materials in Civil Engineering, 2024 • Workshop on Steel Innovations for Sustainable Infrastructure, 2024 • Workshop on Research Skills, 2022</t>
  </si>
  <si>
    <t>• Best ANSYS Software Project Award – SRISHTI National Competition (2019)</t>
  </si>
  <si>
    <t>28-Feb-26 12:20 PM</t>
  </si>
  <si>
    <t>Dr Sridevi Madivadanaan</t>
  </si>
  <si>
    <t>sridevi.cs4@gmail.com</t>
  </si>
  <si>
    <t>04-Aug-1978</t>
  </si>
  <si>
    <t>Tamil, English, Telugu, Hindi</t>
  </si>
  <si>
    <t>CS CHANDRASHEKAR</t>
  </si>
  <si>
    <t>1-4-180/181SAI BABA OFFICERS COLONY, SAINIKPURI, SECUNDERABAD, TELANGANA - 500094</t>
  </si>
  <si>
    <t>Dr. Seshadri Sekhar</t>
  </si>
  <si>
    <t>Registrar</t>
  </si>
  <si>
    <t>ST.JOSEPH OF CLUNY</t>
  </si>
  <si>
    <t>Matriculation Pondicherry</t>
  </si>
  <si>
    <t>English, maths, Physics, Chemistry</t>
  </si>
  <si>
    <t>State pondicherry</t>
  </si>
  <si>
    <t>PONDICHERRY UNIVERSITY</t>
  </si>
  <si>
    <t>PONDICHERRY ENGG COLLEGE</t>
  </si>
  <si>
    <t>CIVIL ENGG</t>
  </si>
  <si>
    <t>ADVANCED CONSTRUCTION TECHNOLOGY</t>
  </si>
  <si>
    <t>CONSTRUCTION TECHNOLOGY</t>
  </si>
  <si>
    <t>JNTUH</t>
  </si>
  <si>
    <t>AUTOCAD, ETABS</t>
  </si>
  <si>
    <t>FDP ON AI &amp; ML IN CIVIL ENGG</t>
  </si>
  <si>
    <t>BIM</t>
  </si>
  <si>
    <t>TRAINING ON STAADPRO, ETABS, BIM ETC</t>
  </si>
  <si>
    <t>CONDUCTED MASTER TRAINERS TRAINING PROGRAMME AT GMR INFRASTRUCTURE LTD., IN COLLOBORATION WITH HOLMESGLEN INSTITUTE OF TAFE, AUSTRALIA</t>
  </si>
  <si>
    <t>24Y 7M</t>
  </si>
  <si>
    <t>SRISHTY ASSOCIATES</t>
  </si>
  <si>
    <t>PROPRIETORX</t>
  </si>
  <si>
    <t>ACE ENGG COLLEGE</t>
  </si>
  <si>
    <t>Associate Professor &amp; HOD</t>
  </si>
  <si>
    <t>MUFFAKHAM JAH COLLEGE OF ENGG &amp; TECHNOLOGY</t>
  </si>
  <si>
    <t>GMR INFRASTRUCTURE LTD</t>
  </si>
  <si>
    <t>NATIONAL ACADEMY OF CONSTRUCTION</t>
  </si>
  <si>
    <t>DEPUTY DIRECTOR</t>
  </si>
  <si>
    <t>Oct 2005</t>
  </si>
  <si>
    <t>Talari Naganarasimhulu</t>
  </si>
  <si>
    <t>naga.narasimha654@outlook.com</t>
  </si>
  <si>
    <t>06-Feb-1995</t>
  </si>
  <si>
    <t>T Narasimhudu</t>
  </si>
  <si>
    <t>VNIT NAGPUR, SOUTH AMBAZARI ROAD, MH</t>
  </si>
  <si>
    <t>PRAGATHI VIDHYA MANDHIR SCHOOL, NANDYAL</t>
  </si>
  <si>
    <t>BOARD OF SECONDARY EDUCATION ANDHRA PRADESH</t>
  </si>
  <si>
    <t>maths,science</t>
  </si>
  <si>
    <t>SRI SRINIVASA JUNIUR COLLEGE, NANDYAL</t>
  </si>
  <si>
    <t>BOARD OF INTERMEDIATE EDUCATION ANDHRA PRADESH</t>
  </si>
  <si>
    <t>mathematics,physics</t>
  </si>
  <si>
    <t>Jawaharlal Nehru Technological University Anantapur</t>
  </si>
  <si>
    <t>Annamacharya Institute of Technology and Sciences Rajampet</t>
  </si>
  <si>
    <t>Strength of materials,surveying,building materials and constrction,RCC,geotechnical engineering,transportation engineering,concrete technology</t>
  </si>
  <si>
    <t>Maulana Azad National Institute of Technology</t>
  </si>
  <si>
    <t>Maulana Azad National Institute of Technology (MANIT) Bhopal</t>
  </si>
  <si>
    <t>Project formulation and Appraisal ,Planning Practices and Legislation, Real Estate Planning</t>
  </si>
  <si>
    <t>Doctor of Philosophy (PhD) in Construction Technology and Management, specializing in Workforce Management, focusing on labor productivity, employee retention, well-being, and strategic HR practices in construction projects</t>
  </si>
  <si>
    <t>• ·</t>
  </si>
  <si>
    <t>• Qualified Graduate Aptitude Test in Engineering (GATE) twice.
• Research accepted in Engineering, Construction and Architectural Management (Emarald).
• Research accepted in Journal of Civil Engineering Education (ASCE).</t>
  </si>
  <si>
    <t>MS Office,MS Excel,SPSS,AMOS,Primavera P6,Nvivo,AutoCAD</t>
  </si>
  <si>
    <t>["\u2022\tTalari N"," Tawalare A (2025 ;)"," \"Turnover intentions of site-based civil engineers in India: a demographic comparison study\". Proceedings of the Institution of Civil Engineers - Management"," Procurement and Law"," Vol. ahead-of-print No. ahead-of-print. https:\/\/doi.org\/10.1680\/jmapl.25.00037 (Published- ESCI)","\u2022\t\u201cUnveiling the Impact of Current HR Strategies on Employee Attraction"," Retention"," and Productivity in the Indian Construction Industry: Emerging Challenges\u201d; Engineering"," Construction and Architectural Management. http:\/\/dx.doi.org\/10.1108%2FECAM-10-2024-1427 (Accepted on 02-01-2026 - SCIE)","\u2022\t\u201cFactors Influencing the Professional Lives of Women Civil Engineers in India: A Structural Equation Modelling Approach\u201d"," Journal of Civil Engineering Education 10.1061\/JCEECD\/EIENG-2397.  (Accepted on 10-01-2026- SCIE)","\u2022\tNaganarasimhulu"," T. and Tawalare"," A.G."," 2024. Addressing the skilled professional shortage in Indian sustainable construction: A focus on awareness"," education"," training"," and policy interventions. In: Sandanayake"," Y.G."," Waidyasekara"," K.G.A.S."," Ranadewa"," K.A.T.O. and Chandanie"," H. (eds). Proceedings of the 12th World Construction Symposium"," 9-10 August 2024"," Sri Lanka. (SCOPUS Indexed)","\u2022\tSubmitted a paper titled \u201cExamining Employee Attrition Factors in the Indian Construction Industry: Insights from Project Engineers' Perspectives\u201d in 47th Australasian Universities Building Education Association (AUBEA) Conference 2024. (SCOPUS Indexed)"]</t>
  </si>
  <si>
    <t>Research Methodology in Construction Management,Project formulation and Appraisal</t>
  </si>
  <si>
    <t>• Not Applicable – Served as a PhD Scholar with Teaching Assistantship responsibilities; formal independent course feedback was not recorded.</t>
  </si>
  <si>
    <t>Five-day Faculty Development Program on “Digital Civil Engineering: AI and Emerging Technologies for Infrastructure Innovation”, organized by the Department of Civil Engineering, Geetanjali College of Engineering and Technology, 23–27 June 2025.  One Week</t>
  </si>
  <si>
    <t>Certificate of Completion in “Construction Cost Estimating and Management” (Udemy), 28 November 2024.</t>
  </si>
  <si>
    <t>Five-day National Level Online Workshop on “Machine Learning Techniques for Research in Economic, Commerce and Management Using Python, R and Matlab”, organized by the Department of Humanities and Social Sciences, National Institute of Technology Tiruchir</t>
  </si>
  <si>
    <t>One Week National Level Online Workshop on “Empowering Educators in Data Analysis Using Excel: Hands-on Experience”, organized by Gokul Global University, 26–31 August 2024.</t>
  </si>
  <si>
    <t>• Qualified GATE twice in Civil Engineering. Two research papers accepted in reputed international journals (ASCE–JCE and ECAM).</t>
  </si>
  <si>
    <t>• No formal international collaboration; however, research published in internationally recognized journals.</t>
  </si>
  <si>
    <t>28-Feb-26 12:49 PM</t>
  </si>
  <si>
    <t>Unique Infra Engineering India Pvt. Ltd. (RKB Construction)</t>
  </si>
  <si>
    <t>Sojat, Rajastan</t>
  </si>
  <si>
    <t>28-Feb-26 12:51 PM</t>
  </si>
  <si>
    <t>Santosh Kumar</t>
  </si>
  <si>
    <t>talksant@hotmail.com</t>
  </si>
  <si>
    <t>15-Aug-1981</t>
  </si>
  <si>
    <t>B P Singh</t>
  </si>
  <si>
    <t>Arihant Aloki, Karjat , Raigad , pin-410201</t>
  </si>
  <si>
    <t>Bihar School Examination Board</t>
  </si>
  <si>
    <t xml:space="preserve">Science, Maths, Social Science,english </t>
  </si>
  <si>
    <t>Science College  Patna</t>
  </si>
  <si>
    <t>Bihar Intermidiate Council</t>
  </si>
  <si>
    <t>Physics ,Chemistry , Maths  ,Biology</t>
  </si>
  <si>
    <t>PAtna</t>
  </si>
  <si>
    <t>B.Sc (hons)</t>
  </si>
  <si>
    <t>Birla Institute of Technology , Mesra</t>
  </si>
  <si>
    <t>National Institute of Electronics &amp; Information Technology (NIELIT)</t>
  </si>
  <si>
    <t>DOEACC , Delhi</t>
  </si>
  <si>
    <t xml:space="preserve">computer </t>
  </si>
  <si>
    <t>• UGC-NET , Qualified in Management (sub code-17)
• Faculty Development Program by Indian Institute of Management , Bangalore (IIM-B)
•  Certification program in Accounting Analytics from Wharton University of Pennsylvania
•  Certificati</t>
  </si>
  <si>
    <t>• Editorial job,
• Peer eview
• Scholarship for doing PhD
• Project funded from GOI</t>
  </si>
  <si>
    <t xml:space="preserve">Finance ,Quantitative techniques </t>
  </si>
  <si>
    <t>["Strategic positioning and digital technologies in the dairy industry The case of Kesar  Farm"," Journal of Information Technology Teaching Case"," Sage Publication","  https:\/\/doi.org\/10.1177\/20438869251383103 "," (SCOPUS Q2)  \uf0b7 \u201cSynchronized Sentiments: Dynamic Herding Behavior in Leading Stock Markets\u201d ","  Review of Behavioral Finance"," Emerald Publication"," Accepted"," https:\/\/doi.org\/10.1108\/RBF 12-2024-0365  (SCOPUS-Q1"," ABDC-B)  \uf0b7 \u201cA Study of Recalled Travel Behaviors from a Consumer Deceleration Perspective\u201d  Tourism  Recreation  Research (RTRR)","  Taylor  and  Francis  Publication","  https:\/\/doi.org\/10.1080\/02508281.2024.2434792 (SCOPUS Q1"," ABDC-A)   \uf0b7 \u201cApplication of information technology in transportation operation: A benchmarking  approach by ISM MICMAC analysis\u201d Sustainable Futures","Vol.8"," 100294"," 2024","Elservier  Publication"," https:\/\/doi.org\/10.1016\/j.sftr.2024.100294 (SCOPUS Q1)   \uf0b7 \u201cAnalysing Barriers to Sustainable Healthcare Waste Disposal: A Hybrid Decision Making Framework\u201d"," Benchmarking: an International Journal"," 2024"," Vol. ahead-of-print  No. ahead-of-print","  Emerald publications"," https:\/\/doi.org\/10.1108\/BIJ-10-2023-0744  (ABDC_B","  Scopus)  \uf0b7 \u201cAn Integrated Approach of TAM and TPB with Financial Literacy and Perceived Risk  for Influence on Online Trading Intention\u201d"," Digital Policy"," Regulation and Governance","  Emerald publications"," https:\/\/doi.org\/10.1108\/DPRG-07-2023-0101 (ABDC_B"," Scopus)  \uf0b7 \u201cThe Six Decades of The Capital Asset Pricing Model: A Research Agenda\u201d Journal of  Risk and Financial Management"," Accepted "," expected publication in 2023"," (ABDC_B"," Scopus)  \uf0b7 \u201cAI-based Hybrid Models for Loan Risk Prediction in the Banking Sector\u201d","Big data  Mining and Analytics "," Accepted for Publication (Scopus- Q1","SCI"," IEEE)  \uf0b7 \u201cDiagnosis and Detection of Alzheimer's Disease Using Learning Algorithm\u201d"," Big data  Mining and Analytics "," Accepted for Publication (Scopus- Q1","SCI"," IEEE)  \uf0b7 Enablers for Growth of Cryptocurrencies: A Fuzzy\u2013ISM Benchmarking"," Journal of Risk  and Financial Management"," Vol. 16(3)"," 2023"," https:\/\/doi.org\/10.3390\/jrfm16030149  (ABDC_B"," Scopus)  \uf0b7 \"A Fuzzy Ecosystem Benchmarking for Crowdfunding in Transport Sector\""," Journal of  Advanced Transportation"," Wiley Publisher Vol.2022  https:\/\/doi.org\/10.1155\/2022\/7071279","  (ABDC-A"," Scopus)   \uf0b7 \"A fuzzy ISM analysis of factors in the growth of initial coin offerings (ICOs)\""," Journal  of Interdisciplinary Mathematics"," Taylor &amp; Francis publisher house"," Feb-2022 issue  (SCOPUS). https:\/\/doi.org\/10.1080\/09720502.2021.2015099  \uf0b7 \"A mathematical model for analysis the significance of information technology resources  in school education during the pandemic\""," Journal of Interdisciplinary Mathematics"," Taylor  &amp; Francis  publisher  house"," Feb-2022  issue  (Scopus)","  https:\/\/doi.org\/10.1080\/09720502.2021.2015094  \uf0b7 \"Status of address spoofing attack prevention techniques in software-defined networking  (SDN)\"","  Journal of Discrete Mathematical Sciences &amp; Cryptography"," Taylor &amp; Francis  publisher house","  Dec-2021 issue (Scopus)"," https:\/\/doi.org\/10.1080\/09720529.2021.2019444  \uf0b7 \"Development of an efficient real-time H.264\/AVC advanced video compression  encryption scheme\" Journal of Discrete Mathematical Sciences &amp; Cryptography"," Taylor  &amp; Francis  publisher  house","   Dec-2021  issue  (Scopus).  https:\/\/doi.org\/10.1080\/09720529.2021.2011104  \uf0b7  \"Benchmarking the assessment of barriers to the admission of management education in  India during the COVID 19 pandemic\""," Benchmarking: an International Journal","  Nov 2021","by Emerald","  ABDC"," https:\/\/doi.org\/10.1108\/BIJ-04-2021-0215  \uf0b7 \"An Emerging Concept of Digital Entrepreneurship and Factors: an Impact Analysis\"","  'journal of Accounting Business and Management","-Accepted -2021 ( ABDC-C).  \uf0b7 \"CSR as an Agent of Financial Stability: A Use Case of Banking Industry\""," Indian Journal  of Ecology"," Vol. 48 Special Issue (16)","2021 (Scopus)  \uf0b7 \"Barriers to Financial Inclusion: An ISM MICMAC analysis\""," International Journal of  Accounting  &amp;  Finance  https:\/\/doi.org\/10.46281\/ijafr.v5i4.915  Review","  Vol.   5(4)","2020  ( ABDC-C).  \uf0b7 The book review \"Commercial Use of Biodiversity \u2013 Resolving the Access and Benefit  Sharing Issues by Shivendu K. Srivastava"," Sage Publications\""," South Asian Journal of  Management"," Vol. 27(4)"," 194-196"," Indexed in ABDC-C","   \uf0b7 \"Smartonomics"," Simple"," Powerful Macroeconomic Tools For success in an Uncertain  World"," by Shlomo Maital and D. V. R. Seshadri"," Sage Publications\""," South Asian Journal  of Management"," Vol. 27(2)"," 228-231"," 2020 "," Indexed in ABDC-C.  \uf0b7 \"Analysis of Key Barriers in Retirement Planning: An Approach Based on Imperative  Structural Modelling\" Journal of Modelling in Management"," Vol.14 (4)"," 972-986"," 2019 by  Emerald"," Indexed in ESCI"," Scopus"," ABDC"," DOI :10.1108\/jm2-09-2018-0134  \uf0b7 \"Key Barrier in Growth of Rural Health Care: An ISM MICMAC Approach\"  Benchmarking: an International Journal"," ISSN no-1463-5771"," Vol. 25(7). by Emerald","   ABDC-B"," DOI 10.1108\/BIJ-05-2017-0095.  \uf0b7 \u201cYoga \u2013An Adjunct therapy to Elude COVID-19\u201d"," Journal of Xi'an University of  Architecture &amp; Technology","Vol.12(11)","2020 "," Indexed in Scopus  \uf0b7 \"An Empirical Study of Income Diversification and its Impact on Profitability of Banks\"  International Journal of Recent Technology and Engineering"," Vol. 8(4)"," 2019Indexed in  Scopus  \uf0b7 \"The Financial Inclusions and Factors for Widening Financial Gap- An Impact  Analysis\"","  Pacific  Business  Review  438X","Vol.11(12) 2019.","Indexed in Web Of Science  International  ","  ISSN  no-0974 \uf0b7 \"A test of herding in performance of Indian Stock Exchanges\"","Abhigyan- Journal Fore  School of Management ","Vol. 37(i)"," 2019  \uf0b7 \"Analysis of Key Barriers of Growth of Microfinance Institutions: An Approach Based  on Interpretive Structural Modelling\" The Microfinance Review Journal"," ISSN no-  2229 3329 ","Vol. 9(2)"," Dec-2017","published by CRFIM(NABARD)"," EPW","Index in Scopus.  \uf0b7 \"The Smart City Mission as factor for urban Rural gap- an Impact analysis\"","ITIHAS The  Journal of Indian Management"," ISSN no-1463-5771"," Vol. 8(1)"," March 2018.  \uf0b7 \"A Test of Herding in Investment Decision: Evidence from Indian Stock Exchange\"","  Pacific Business Review International "," ISSN no-0974-438X","Vol.10(11) 2018.","Indexed in  Web Of Science  \uf0b7 \"Financial Stability and CSR-Banking Perspective\""," Pragyaan-Journal OfManagement ","  ISS No0974-5505 ","Vol. 15(1)","June-2017.    \uf0b7 \"An Empirical Analysis of Private Equity (PE) flows in India\" Indian Streams Research  journals volume III"," Issue XI"," December 2013"," ISSN no- 2230-7850"," DOI-10.9780\/22307850  "," retrieve from http:\/\/isrj.net\/ArticleDetails.aspx?id=3341  \uf0b7 \"Performance Analysis Of Top Indian Banks Through CAMEL Model","\" International    Journal of Advanced Research in Management and Social Sciences "," volume III "," Issue 6 ","July  2014","ISSN: 2278-6236"," retrieve from www.garph.co.uk\/IJARMSS\/July2014\/8.pdf .  Indexed in Scopus.  \uf0b7  \" Shariah  Compliant  Stocks  as  Wealth  Creation  Tool \" International  Journal  in  Management and Social Sciences. ISSN:2321-1784"," Aug-2015 retrieve from  ijmr.net.in\/download.php?filename=UYevo7id2qKPoWV.pdf&amp;new  \uf0b7  \"FDI Flow and Industrial Production-An impact analysis of Make In India Campaign\"  International Journal of Research in Economics and Social Sciences. ISSN : volume  VI  ","  Issue  1  http:\/\/www.euroasiapub.org\/current.php?title=IJRESS "]</t>
  </si>
  <si>
    <t>• Under Govt CLTS scheme to study health condition of Kopal District</t>
  </si>
  <si>
    <t>• 4 on scale of 10</t>
  </si>
  <si>
    <t>Dean- Research and Ranking , Area Chair- Finance, Chair- Placement , Chair -B school ranking</t>
  </si>
  <si>
    <t>28-Feb-26 01:03 PM</t>
  </si>
  <si>
    <t>Jagish Seth School OF Mamagement, ( Vijaybhoomi Univeristy)</t>
  </si>
  <si>
    <t xml:space="preserve">Associate Dean </t>
  </si>
  <si>
    <t>Karjat Mumbai</t>
  </si>
  <si>
    <t>Jaipuria Institute of Management</t>
  </si>
  <si>
    <t>Associate Pprofessor</t>
  </si>
  <si>
    <t>GITAM Deemed to be University</t>
  </si>
  <si>
    <t>vizag</t>
  </si>
  <si>
    <t>presidency university, bengaluru</t>
  </si>
  <si>
    <t>assistance Professor</t>
  </si>
  <si>
    <t>bengaluru</t>
  </si>
  <si>
    <t>IMS unison university</t>
  </si>
  <si>
    <t>Assistance Professor</t>
  </si>
  <si>
    <t>Ramesh Gomasa</t>
  </si>
  <si>
    <t>ramesh.ce10@gmail.com</t>
  </si>
  <si>
    <t>08-Nov-1995</t>
  </si>
  <si>
    <t>English,Telugu,Hindi</t>
  </si>
  <si>
    <t>G Sammaiah</t>
  </si>
  <si>
    <t>8-40, GAREPALLY, KATARAM, JAYASHANKAR BHUPALPALLY, 505503, TELANGANA, INDIA</t>
  </si>
  <si>
    <t>APSWR School, Manthani</t>
  </si>
  <si>
    <t>Secondary Board of Education, Andhra Pradesh</t>
  </si>
  <si>
    <t>VMR Polytechnic, Warangal</t>
  </si>
  <si>
    <t>Jawaharlal Nehru Technological University (JNTU), Hyderabad</t>
  </si>
  <si>
    <t>HITS, Hyderabad</t>
  </si>
  <si>
    <t>VCE, Warangal</t>
  </si>
  <si>
    <t>Mahindra University, Hyderabad</t>
  </si>
  <si>
    <t>• ATAL FDP – Artificial Intelligence: Concepts, Tools and Emerging Applications</t>
  </si>
  <si>
    <t>• Best Paper Award at ICACES–2025 (Sharda University) for research on EMI-based damage detection in concrete structures.
• Published 6 SCIE-indexed Q1 journal papers in reputed journals including Construction and Building Materials and Journal of Building Engineering.
• Technical Committee Member – RILEM TC-DCS (Data-driven Concrete Science) and RILEM TC-EBD (Durability of Blended Cement Systems).
• Reviewer for leading journals including Construction and Building Materials (Elsevier), NDT &amp; E International (Elsevier), Scientific Reports (Nature Portfolio).
• Delivered invited talks in national Faculty Development Programs on AI-enabled Structural Health Monitoring and Smart Concrete Systems.</t>
  </si>
  <si>
    <t>Structural Health Monitoring,EMI Technique,Non-Destructive Testing,Blended Concrete Systems,MATLAB,Python,COMSOL Multiphysics,Origin,AutoCAD,Life-365,PZT Sensor,Accelerometers,LCR Meter,HBM Quantum X Data Acquisition System</t>
  </si>
  <si>
    <t>6 Q1 SCIE Papers</t>
  </si>
  <si>
    <t>3 – Construction and Building Materials 1 – Journal of Building Engineering 1 – Materials &amp; Structures 1 – Measurement</t>
  </si>
  <si>
    <t>["https:\/\/www.sciencedirect.com\/science\/article\/abs\/pii\/S0950061823028969?via%3Dihub","https:\/\/www.sciencedirect.com\/science\/article\/abs\/pii\/S0950061824028678?via%3Dihub","https:\/\/www.sciencedirect.com\/science\/article\/abs\/pii\/S0950061825012620?via%3Dihub","https:\/\/www.sciencedirect.com\/science\/article\/abs\/pii\/S2352710225009143?via%3Dihub","https:\/\/link.springer.com\/article\/10.1617\/s11527-025-02759-x","https:\/\/www.sciencedirect.com\/science\/article\/abs\/pii\/S0263224125027186?via%3Dihub"]</t>
  </si>
  <si>
    <t>Concrete Technology; Smart Cities; Sustainability and Ethical Innovation; AutoCAD (Training Course)</t>
  </si>
  <si>
    <t>• Consistently received positive student feedback with strong appreciation for practical demonstrations, industry-oriented teaching approach, and integration of research-based learning methods in structural engineering courses</t>
  </si>
  <si>
    <t>Assistant Dean – Research (Civil); Assistant Dean – Student Welfare; Assistant Dean – Alumni (Aug–Oct 2025); NBA Criterion 3 Coordinator; Staff &amp; Student Club Coordinator; Disciplinary Committee Member; Mentor for First Year Undergraduate Students.</t>
  </si>
  <si>
    <t>ATAL FDP – Artificial Intelligence: Concepts, Tools and Emerging Applications (Chadalawada Ramanamma Engineering College, 2025); ATAL FDP – Optimizing Next-Gen Computing for Smart System Development (NIT Warangal, 2025); ATAL FDP – Smart Cities Infrastruc</t>
  </si>
  <si>
    <t>NEP 2020 Orientation &amp; Sensitization Programme (IIT Kharagpur, 2025).</t>
  </si>
  <si>
    <t>Advanced Course – Structural Health Monitoring of Civil Infrastructure (CSIR–SERC, Chennai, 2023); Short-Term Course – Construction Materials and Methods in Civil Engineering (NIT Jalandhar, 2020).</t>
  </si>
  <si>
    <t>Technical Committee Member – RILEM TC-DCS (Data-driven Concrete Science); Technical Committee Member – RILEM TC-EBD (Durability of Blended Cement Systems); Reviewer for Elsevier and Nature Portfolio Journals.</t>
  </si>
  <si>
    <t>• Best Paper Award at ICACES–2025 (Sharda University) for research on EMI-based damage detection in concrete structures; Reviewer for leading international journals including Construction and Building Materials (Elsevier), NDT &amp; E International (Elsevier), and Scientific Reports (Nature Portfolio); Technical Committee Member – RILEM TC-DCS and RILEM TC-EBD.</t>
  </si>
  <si>
    <t>• Collaborated with international researchers through RILEM Technical Committees (TC-DCS and TC-EBD) on durability and data-driven concrete science; Co-authored international review paper in Materials and Structures (RILEM Journal) involving global research contributors.</t>
  </si>
  <si>
    <t>28-Feb-26 01:09 PM</t>
  </si>
  <si>
    <t>Assistant Professor (Civil Engineering)</t>
  </si>
  <si>
    <t>Warangal, Telangana</t>
  </si>
  <si>
    <t>2017rce9036@gmail.com</t>
  </si>
  <si>
    <t>16-Jan-1986</t>
  </si>
  <si>
    <t>Nawratan Prasad</t>
  </si>
  <si>
    <t>Uniworld City, Flat No. 601, Newtown, Kolkata</t>
  </si>
  <si>
    <t>Gyan Bharati Bodhgaya Gaya</t>
  </si>
  <si>
    <t>CBSE, Gaya, Bihar</t>
  </si>
  <si>
    <t>English,Hindi,Science</t>
  </si>
  <si>
    <t>DAV Public School, Talwandi, Kota</t>
  </si>
  <si>
    <t>CBSE, Kota, Rajasthan</t>
  </si>
  <si>
    <t>Bharati Vidyapeeth University Pune</t>
  </si>
  <si>
    <t>Bharati Vidyapeeth College of Engineering, Pune, Maharashtra</t>
  </si>
  <si>
    <t>MNIT Jaipur</t>
  </si>
  <si>
    <t>MNIT Jaipur, Rajasthan</t>
  </si>
  <si>
    <t>Environmental Engineering</t>
  </si>
  <si>
    <t>Sewerage Network Design</t>
  </si>
  <si>
    <t>AutoCAD, MS Office, MS Project, Primavera</t>
  </si>
  <si>
    <t>Assistant General Manager, Senior Manager</t>
  </si>
  <si>
    <t>28-Feb-26 01:28 PM</t>
  </si>
  <si>
    <t>ArcelorMittal Design and Engineering Centre</t>
  </si>
  <si>
    <t>Assistant General Manager</t>
  </si>
  <si>
    <t>Ajivam Water Private Ltd</t>
  </si>
  <si>
    <t>Project Research Scientist</t>
  </si>
  <si>
    <t>ESSAR Projects India Ltd</t>
  </si>
  <si>
    <t>Deputy Manger</t>
  </si>
  <si>
    <t>Keonjhar</t>
  </si>
  <si>
    <t>4th Dimension Infratech Pvt Ltd</t>
  </si>
  <si>
    <t>Consultant Support Engineer</t>
  </si>
  <si>
    <t>Priya Purohit</t>
  </si>
  <si>
    <t>priyapurohit6@gmail.com</t>
  </si>
  <si>
    <t>16-May-1989</t>
  </si>
  <si>
    <t>english</t>
  </si>
  <si>
    <t>ghanshyam singh rajpurohit</t>
  </si>
  <si>
    <t>B706, wateridge society, undri, pune, maharashtra</t>
  </si>
  <si>
    <t>seth mukanchand baliya senior secondary schoolth</t>
  </si>
  <si>
    <t>RBSE pali, rajasthan</t>
  </si>
  <si>
    <t>science, social science, maths, sanskrit</t>
  </si>
  <si>
    <t>seth mukanchand baliya senior secondary school</t>
  </si>
  <si>
    <t>RBSE pali, Rajasthan</t>
  </si>
  <si>
    <t>biology,chemistry,physics,english</t>
  </si>
  <si>
    <t>mohanlal sukhadia university</t>
  </si>
  <si>
    <t>university college of law,udaipur, rajasthan</t>
  </si>
  <si>
    <t>law</t>
  </si>
  <si>
    <t>B.A.LL.B.</t>
  </si>
  <si>
    <t>bachelor in law</t>
  </si>
  <si>
    <t>university of rajasthan</t>
  </si>
  <si>
    <t>department of law, jaipur, rajasthan</t>
  </si>
  <si>
    <t>corporate</t>
  </si>
  <si>
    <t>LL.M.</t>
  </si>
  <si>
    <t>corporate,contract and buisness law</t>
  </si>
  <si>
    <t>ICSI</t>
  </si>
  <si>
    <t>icsi, new delhi</t>
  </si>
  <si>
    <t>secretarial laws</t>
  </si>
  <si>
    <t>maharshi dayanand saraswati university</t>
  </si>
  <si>
    <t>• I completed Company secretary course in first attempt.</t>
  </si>
  <si>
    <t>completed training from aptech</t>
  </si>
  <si>
    <t>["https:\/\/www.vlmspublications.com\/wp-content\/uploads\/2025\/09\/IJDSR-23-June-Priya-Purohit-1.pdf"," https:\/\/www.vlmspublications.com\/wp-content\/uploads\/2025\/09\/IJDSR-23-June-Priya-Purohit-1.pdf"]</t>
  </si>
  <si>
    <t>company law</t>
  </si>
  <si>
    <t>• I have been teaching for almost 6 years. Even taught various subjects of graduate and post graduate level it helped me in gaining a lot of things from different perspective.</t>
  </si>
  <si>
    <t>cbcs committee, examination committee, cultural committee etc.</t>
  </si>
  <si>
    <t>cs training</t>
  </si>
  <si>
    <t xml:space="preserve">SIP, EDP, PDP,  ROC training </t>
  </si>
  <si>
    <t>28-Feb-26 01:50 PM</t>
  </si>
  <si>
    <t>shankararo chavan law college</t>
  </si>
  <si>
    <t>mody university of science and technology</t>
  </si>
  <si>
    <t>lakshmangarh</t>
  </si>
  <si>
    <t>aishwarya college of education</t>
  </si>
  <si>
    <t>pali</t>
  </si>
  <si>
    <t>Aniket Sarjerao Todkar</t>
  </si>
  <si>
    <t>anikettodkar1001@gmail.com</t>
  </si>
  <si>
    <t>08-Oct-1993</t>
  </si>
  <si>
    <t>Sarjerao</t>
  </si>
  <si>
    <t>Shakuntala Niwas, Near Adarsh gurukul school, Tasgaon road, Peth Vadgaon</t>
  </si>
  <si>
    <t>Adarsh Vidhyaniketan, Minche</t>
  </si>
  <si>
    <t>Maharashtra State Board of secondary and higher secondary education, Pune</t>
  </si>
  <si>
    <t>marathi, hindi, english,maths,science and technology,social sciences</t>
  </si>
  <si>
    <t>Adarsh Vidhyaniketan and Junior college, Minche</t>
  </si>
  <si>
    <t>Physics,Chemistry,Mathematics and Statistic, Biology,Information Technology</t>
  </si>
  <si>
    <t>Yashwantrao Chavan Warana Mahavidyalay, Warananager</t>
  </si>
  <si>
    <t>B.Sc in Mathematics</t>
  </si>
  <si>
    <t>Sir Parashurambhau College, Oune</t>
  </si>
  <si>
    <t>Analysis,Calculus,Algebra,Applied Mathematics,Graph Theory</t>
  </si>
  <si>
    <t>M.Sc in Mathematics</t>
  </si>
  <si>
    <t>Multi-objective Optimization using evolutionary algorithms</t>
  </si>
  <si>
    <t>SV National Institute of Technology, Surat</t>
  </si>
  <si>
    <t>• Qualified JRF (CSIR) - NET in December 2018 with ALL-INDIA RANK- 48.</t>
  </si>
  <si>
    <t>MS Office,LATEX,MATLAB,LINGO</t>
  </si>
  <si>
    <t>["https:\/\/link.springer.com\/article\/10.1007\/s12046-024-02613-w","https:\/\/www.rairo-ro.org\/articles\/ro\/abs\/2025\/05\/ro240596\/ro240596.html","https:\/\/www.aimsciences.org\/article\/doi\/10.3934\/jimo.2024061?viewType=HTML","https:\/\/www.worldscientific.com\/doi\/abs\/10.1142\/S0218488524500302","https:\/\/doiserbia.nb.rs\/Article.aspx?id=0354-02432400015T","https:\/\/www.inderscienceonline.com\/doi\/abs\/10.1504\/IJMOR.2024.137054","https:\/\/www.inderscienceonline.com\/doi\/abs\/10.1504\/IJMOR.2025.148626"]</t>
  </si>
  <si>
    <t>• Awarded a five-year MHRD fellowship for the Ph.D program from 2020 to 2024.</t>
  </si>
  <si>
    <t>Engineering Mathematics-I,Engineering Mathematics-II,Engineering Mathematics-III (CSE CIVIL AUTOMOBILE ETC),Linear Algebra,Statistical Methods,Mathematics for computer science</t>
  </si>
  <si>
    <t>• Average student feedback for course is above 9 out of 10.</t>
  </si>
  <si>
    <t>Academic Coordinator, MATLAB Central Coordinator, Moodle Coordinator, Student-faculty feedback coordinator</t>
  </si>
  <si>
    <t>28-Feb-26 02:26 PM</t>
  </si>
  <si>
    <t>Tatyasaheb Kore Institute of Engineering and Technology, Warananager</t>
  </si>
  <si>
    <t>Warananagar</t>
  </si>
  <si>
    <t>Rajarambapu Institute of Technology, Sakharale</t>
  </si>
  <si>
    <t>Islampur</t>
  </si>
  <si>
    <t>Annasaheb Dange College of engineering and technology, Ashta</t>
  </si>
  <si>
    <t>Ashta</t>
  </si>
  <si>
    <t>Swapnil Balasaheb Ghodke</t>
  </si>
  <si>
    <t>ghodkeswapnil1@gmail.com</t>
  </si>
  <si>
    <t>04-Jun-1996</t>
  </si>
  <si>
    <t>Balasaheb</t>
  </si>
  <si>
    <t>At Post-Mandavgan, Tal-Shrigonda, Dist-Ahmednagar, Maharashtra-414101</t>
  </si>
  <si>
    <t>S. S. M. Agri School Mandavgan</t>
  </si>
  <si>
    <t>State Board of Secondary and Higher Secondary Education, Pune Maharashtra</t>
  </si>
  <si>
    <t>Marathi, Hindi, English, Science,Mathematics</t>
  </si>
  <si>
    <t>Bhausaheb Firodia High School, Ahilyanagar</t>
  </si>
  <si>
    <t>Physics, Chemistry, Mathematics, Biology,English</t>
  </si>
  <si>
    <t>Kavayitri Bahinabai Chaudhari North Maharashtra University Jalgaon, Maharashtra, India</t>
  </si>
  <si>
    <t>Government College of Engineering Jalgaon, Maharashtra</t>
  </si>
  <si>
    <t>Concrete Technology, Buildaing Materials,Design of RCC Structures,Theory of Structures,Strength of Materials,Design of Steel Structures,Geotechnical Engineering,Foundation Engineering</t>
  </si>
  <si>
    <t>Maulana Azad National Institute of Technology Bhopal</t>
  </si>
  <si>
    <t>Structural Engineering,Structural Dynamics,Earthquake Analysis and Design of Structures,Prestressed Concrete,Advanced Design of Structures</t>
  </si>
  <si>
    <t>3D Concrete Printing and Concrete Technology</t>
  </si>
  <si>
    <t>MS-CIT: 2012
• NPTEL:  Completed an 8-week online NPTEL course titled "Development and Applications of Special Concrete"</t>
  </si>
  <si>
    <t>• Received the "International Travel Support" from the Anusandhan National Research Foundation (ANRF) to attend the Joint Conference of ISEC 2025 and ASEA SEC 7, Australia, scheduled from 17 November, 2025, to 21 November, 2025.
• Received the "International Travel Support Grant" from the organizing committee of the FraMCoS XII Conference to attend the XIIth FraMCoS Conference at TU Wien, Vienna, Austria, scheduled from April 23 to April 25, 2025.
• Received the "Prime Minister Research Fellowship (PMRF)" for the period: July 2023 to Present; to undertake doctoral research in the Department of Civil Engineering at IIT Roorkee. This is awarded by the Ministry of Education, Government of India.
• Received the "Junior Research Fellowship" for the period of July 2021 to July 2022 to conduct research on 3D concrete printing at the CSIR-Structural Engineering Research Center, Chennai, India.</t>
  </si>
  <si>
    <t>Auto Cad, Ms Office, Etabs, Ansys (Intermediate)</t>
  </si>
  <si>
    <t>["https:\/\/doi.org\/10.1016\/j.autcon.2022.104529","https:\/\/doi.org\/10.1016\/j.istruc.2023.105719","https:\/\/doi.org\/10.1007\/s11043-024-09666-8","https:\/\/doi.org\/10.21809\/rilemtechlett.2023.200","https:\/\/doi.org\/10.1016\/B978-0-443-16144-5.00019-3","http:\/\/www.doi.org\/10.14455\/ISEC.2025.12%281%29.CTE-24","http:\/\/dx.doi.org\/10.21012\/FC12.1183"]</t>
  </si>
  <si>
    <t>• Recived "Prime Minister's Research Fellowship" in July 2023 from Ministry of Education, Government of India, to conduct Doctoral research at Indian Institute of Technology Roorkee, Roorkee, India.</t>
  </si>
  <si>
    <t>Concrete Technology,Building Materials and Construction,Steel Structures Design,Reinforced Concrete Design</t>
  </si>
  <si>
    <t>Bhawan Secretary of Azad Bhawan, IIT Roorkee; Residential (Assistant) Warden of Cautley Bhawan, IIT Roorkee</t>
  </si>
  <si>
    <t>• Received the "International Travel Support" from the Anusandhan National Research Foundation (ANRF) to attend the Joint Conference of ISEC 2025 and ASEA SEC 7, Australia, scheduled from 17 November, 2025, to 21 November, 2025.2.     Received the "International Travel Support Grant" from the organizing committee of the FraMCoS XII Conference to attend the XIIth FraMCoS Conference at TU Wien, Vienna, Austria, scheduled from April 23 to April 25, 2025.3.     Received the "Prime Minister Research Fellowship (PMRF)" for the period: July 2023 to Present; to undertake doctoral research in the Department of Civil Engineering at IIT Roorkee. This is awarded by the Ministry of Education, Government of India.4.     Received a "Full-time Institute Assistantship" for the period: July 2022 to Present; to undertake doctoral research in the Department of Civil Engineering at IIT Roorkee. This is awarded by the Ministry of Education, Government of India.5.     Received the "Junior Research Fellowship" for the period of July 2021 to July 2022 to conduct research on 3D concrete printing at the CSIR-Structural Engineering Research Center, Chennai, India.6.     Received a "Master's Degree Scholarship" for the period of July 2019 to June 2021 to undertake Master's degree research in the Department of Civil Engineering at Maulana Azad National Institute of Technology Bhopal. This is awarded by the Ministry of Education, Government of India.</t>
  </si>
  <si>
    <t>• I am actively involved in several RILEM Technical Committees, serving both as an active member and an observer, as detailed below.
• Technical Committee (TC) – Active Member
• TC 303-PFC: Performance requirements and testing of fresh printable cement-based materials
• TC 305-PCC: Pumping of concrete
• TC 317-ACP: Active Control of Properties of Fresh and Hardening Cementitious Materials
• QPA: Quality and performance assurance of additively manufactured cementitious composites using advanced non-invasive techniques
• Observer Member
• TC 304-ADC: Assessment of Additively Manufactured Concrete Materials and Structures
• ASM: Atomistic Simulations for Cement-Based Materials: Recommendations and Links to Experiments
• CUC: Carbon dioxide uptake by concrete during and after service life
• MTZ: Influence of Recycled Aggregates on Multi-Interfacial Transition Zones in Recycled Concrete
• In addition, within TC 317-ACP, I serve as the Co-Leader of a STAR chapter titled “3D Printing”, contributing to strategic research directions in additive manufacturing of cementitious materials. I am also actively involved in the interlaboratory study conducted under TC 303-PFC, focusing on the performance requirements and testing methodologies for fresh printable cement-based materials.</t>
  </si>
  <si>
    <t>28-Feb-26 02:41 PM</t>
  </si>
  <si>
    <t>CSIR-Structural Engineering Research Center, Chennai, Tamil Nadu</t>
  </si>
  <si>
    <t>Rohit Rawat</t>
  </si>
  <si>
    <t>A21CE09007@IITBBS.AC.IN</t>
  </si>
  <si>
    <t>07-Dec-1996</t>
  </si>
  <si>
    <t>Shri Subhash Chandra Rawat</t>
  </si>
  <si>
    <t>Village Nadau, Post Hasanpur, District- Agra, Uttar Pradesh, India</t>
  </si>
  <si>
    <t>Kids Corner Happy Inter College</t>
  </si>
  <si>
    <t xml:space="preserve"> Uttar Pradesh Madhyamik Shiksha Parishad</t>
  </si>
  <si>
    <t>SCIENCE, MATHEMATICS</t>
  </si>
  <si>
    <t>Saint Justice Sr. Sec School</t>
  </si>
  <si>
    <t xml:space="preserve"> Board of Secondary Education, Rajasthan</t>
  </si>
  <si>
    <t>PHYSICS, CHEMISTRY</t>
  </si>
  <si>
    <t>Dr APJ AKTU, Lucknow</t>
  </si>
  <si>
    <t>Institute of Engineering and Technology, Lucknow, Uttar Pradesh (Government college)</t>
  </si>
  <si>
    <t>IIT MANDI</t>
  </si>
  <si>
    <t xml:space="preserve">Constrution Materials </t>
  </si>
  <si>
    <t>IIT Bhubaneswar</t>
  </si>
  <si>
    <t>Origin,OpenLCA, MS OFFICE,Microstructural investigation</t>
  </si>
  <si>
    <t>[" https:\/\/doi.org\/10.1016\/j.conbuildmat.2024.135984 ","https:\/\/doi.org\/10.1016\/j.conbuildmat.2024.138370","https:\/\/doi.org\/10.1080\/21650373.2024.2361266","https:\/\/doi.org\/10.1061\/JMCEE7.MTENG-20909","https:\/\/doi.org\/10.1016\/j.cscm.2025.e05379   ","https:\/\/doi.org\/10.1007\/s41062-025-02129-0",""]</t>
  </si>
  <si>
    <t>28-Feb-26 02:49 PM</t>
  </si>
  <si>
    <t>IIT DELHI</t>
  </si>
  <si>
    <t>PROJECT SCIENTIST</t>
  </si>
  <si>
    <t>28-Feb-26 02:52 PM</t>
  </si>
  <si>
    <t>Samantak Chakraborty</t>
  </si>
  <si>
    <t>samantakchakraborty@gmail.com</t>
  </si>
  <si>
    <t>06-Feb-1993</t>
  </si>
  <si>
    <t>Hindi,English,Bangla</t>
  </si>
  <si>
    <t>Sarnath Chakraborty</t>
  </si>
  <si>
    <t>Flat No. 2, Mrinimoyi Abasan, Near St Pauls Church, New Road, Kulti, Paschim Bardhaman, West Bengal. 713343</t>
  </si>
  <si>
    <t>Nav Jeevan Mission School</t>
  </si>
  <si>
    <t>CBSE, Kushinagar/Uttar Pradesh</t>
  </si>
  <si>
    <t>Science with English</t>
  </si>
  <si>
    <t>Aligarh Muslim University, Aligarh/Uttar Pradesh</t>
  </si>
  <si>
    <t>Chemistry,Physics,Mathematics</t>
  </si>
  <si>
    <t>Bsc Hons</t>
  </si>
  <si>
    <t>["https:\/\/onlinelibrary.wiley.com\/doi\/abs\/10.1111\/ijcs.12902","https:\/\/journals.sagepub.com\/doi\/full\/10.1177\/02560909251384725","https:\/\/www.igi-global.com\/article\/factors-affecting-the-behavioural-intentions-of-indian-millennials\/306975","","","","","","",""]</t>
  </si>
  <si>
    <t>Marketing Management,Consumer Behaviour,Brand Management</t>
  </si>
  <si>
    <t>28-Feb-26 03:08 PM</t>
  </si>
  <si>
    <t>Academic Associate</t>
  </si>
  <si>
    <t>Akshay Goraknath Jagtap</t>
  </si>
  <si>
    <t>jagtap.aksh01@gmail.com</t>
  </si>
  <si>
    <t>01-Aug-1994</t>
  </si>
  <si>
    <t>MARATHI,HINDI,English</t>
  </si>
  <si>
    <t>GORAKNATH DHONDIBA JAGTAP</t>
  </si>
  <si>
    <t>At Malwadi Post Sangamner
Taluka Bhor Dist Pune PIN 412206</t>
  </si>
  <si>
    <t>RAJA RAGHUNATHRAO VIDYALAYA BHOR</t>
  </si>
  <si>
    <t>BHOR, MAHARASHTRA</t>
  </si>
  <si>
    <t>SCIENCE,MATH,MARATHI,ENGLISH,HISTORY,GEOGRAPHY</t>
  </si>
  <si>
    <t>RAJA RAGHUNATHRAO VIDYALAYA &amp; Jr. COLLEGE BHOR</t>
  </si>
  <si>
    <t>MATH,PHYSICS,CHEMISTRY,INFORMATION TECHNOLOGY</t>
  </si>
  <si>
    <t>SAVITRIBAI PHULE PUNE UNIVERSITY (SPPU) PUNE</t>
  </si>
  <si>
    <t>SHREE CHHATRAPATI SHIVAJIRAJE COLLEGE OF ENGINEERING DHANGWADI</t>
  </si>
  <si>
    <t>KJ'S TRINITY ACADEMY OF ENGINEERING PISOLI</t>
  </si>
  <si>
    <t>CONCRETE</t>
  </si>
  <si>
    <t>TSSM BSCOER NARHE</t>
  </si>
  <si>
    <t>MS OFFICE,AutoCAD,SKETCHUP,Estimation Software (Civil),RCC detailing Software (Civil)</t>
  </si>
  <si>
    <t>Concrete Technology,Maintenance and Repair of structure,Building Planning And Drawing,Energy conservation and green Building,Survey,Hydrology and Water Resource Engineering,Engineering Mechanics</t>
  </si>
  <si>
    <t>• "Consistently rated above 90% by students across core engineering and management subjects for clarity of concepts, industry-relevant examples, and academic mentoring."</t>
  </si>
  <si>
    <t>CENTRAL SPORTS COORDINATOR OF CAMPUS , Accreditation work, I have worked for the various aspects pertaining to the same like preparation of documents, Criterion 6 Coordinator in NAAC, Work as CESA (Civil Engineering Student Association) coordinator</t>
  </si>
  <si>
    <t>28-Feb-26 03:15 PM</t>
  </si>
  <si>
    <t>8Y 10M</t>
  </si>
  <si>
    <t>RD'S RAJGAD TECHNICAL CAMPUS DHANGWADI</t>
  </si>
  <si>
    <t>Bhor</t>
  </si>
  <si>
    <t>Kunjir Bioenergy India LLp Distillery Plant</t>
  </si>
  <si>
    <t>Project Engineer Civil</t>
  </si>
  <si>
    <t>A K Construction</t>
  </si>
  <si>
    <t>site Engineer</t>
  </si>
  <si>
    <t>Uruli Kanchan</t>
  </si>
  <si>
    <t>28-Feb-26 03:19 PM</t>
  </si>
  <si>
    <t>28-Feb-26 03:23 PM</t>
  </si>
  <si>
    <t>28-Feb-26 03:24 PM</t>
  </si>
  <si>
    <t>28-Feb-26 03:25 PM</t>
  </si>
  <si>
    <t>Rakesh Shambharkar</t>
  </si>
  <si>
    <t>RAKESH.SHAMBHARKAR@GMAIL.COM</t>
  </si>
  <si>
    <t>Duryodhan Shambharkar</t>
  </si>
  <si>
    <t>A401, Kolbaswami Residency, Vitthal Nagar 1, Uday Nagar, Manewada, Nagpur</t>
  </si>
  <si>
    <t>Jawahar Navodaya Vidhyalaya Talodhi (Balapur) Chandrapur</t>
  </si>
  <si>
    <t>Central Board of Secondary Education</t>
  </si>
  <si>
    <t>English, Marathi, Science, Mathematics</t>
  </si>
  <si>
    <t>English, Physics, Mathematics, Chemistry</t>
  </si>
  <si>
    <t>The Rashtrasant Tukdoji Maharaj Nagpur University Nagpur</t>
  </si>
  <si>
    <t>Bapurao Deshmukh College of Engineering Sewagram Wardha</t>
  </si>
  <si>
    <t>Visvesvaraya National Instittue of Technology Nagpur</t>
  </si>
  <si>
    <t>Auto CAD, MSOffice</t>
  </si>
  <si>
    <t>["https:\/\/doi.org\/10.14256\/JCE.3848.2023","https:\/\/link.springer.com\/chapter\/10.1007\/978-981-96-1984-9_36","https:\/\/link.springer.com\/chapter\/10.1007\/978-981-96-1984-9_35","https:\/\/link.springer.com\/chapter\/10.1007\/978-981-96-1984-9_39","https:\/\/www.sciencedirect.com\/science\/chapter\/edited-volume\/abs\/pii\/B9780128214961000374","https:\/\/d1wqtxts1xzle7.cloudfront.net\/56785578\/IRJET-V5I3311-libre.pdf?1528863611=&amp;response-content-disposition=inline%3B+filename%3DStudy_on_Light_Weight_Characteristics_of.pdf&amp;Expires=1772272277&amp;Signature=F3Y7iOGAhWUSiCBjZrr~iy4-ySrWp9E3coYRWFblN~VrNwAItS9TjKeAGU-85mYceyOfBv7lnVG6uH5WoxBKlsIgwTwVKlVE~8NY0A7o7nOU2OZnmtBGspZZW3yUSdQDTJitcbIcCQlw~oPi5VUUzIP8aD0W8KnhjYsQr~tc~kvX5S5J0Rh~dMyHVFtRmO20V9x2qf3JX-xvO5MdS4~P8DfnvMGbIk-W4yHzrlUMqUtcp7j-k8~YnfUEFZOB-UrL8k4zvVoegUS2hj2t~ECm~BR7NL0H1WtormmRBnPnFASXPkQDyz25Rqnh5EUVvBTclOJuy7l52W7vYh4bkqo3qQ__&amp;Key-Pair-Id=APKAJLOHF5GGSLRBV4ZA","http:\/\/ethesis.nitrkl.ac.in\/4352\/","https:\/\/d1wqtxts1xzle7.cloudfront.net\/96094814\/40520ef105877ec7fa80840ddb489122.Utilization_20of_20Fly_20Ash_20__20Coir_20Fiber_20in_20Manufacturing_20of_20Paver_20Blocks-libre.pdf?1671540657=&amp;response-content-disposition=inline%3B+filename%3DUtilization_of_Fly_Ash_and_Coir_Fiber_in.pdf&amp;Expires=1772272339&amp;Signature=QKq4jVf51KL4ZOGfks2oGHlrboF7EN6wT7KE3HpMuSTYf1DnqwSYqGdYD8OLIFUsZ5mXQiMS0t8bw3VP~giu1XB4WtIsdHCaylR6L8XAxztRfGvylvg-2WHo7uxTXYznFNW-LHcpSzYLt~D~xjelsyZAblVONv3ONfNconeA4sGcXv7sMhBZYcFNgGrdcQy39xX6Csud9yHpCrFe73nnmB86K1h8yas7Q7v2VgAJRjVdrfNVwtd3~9o0Ztezq431w55LeNuL72oM8Sgmdn6sruWyC8T8i4GdcXsL4t~9l~diLUF~tEflc40deNQYrRY67ffgziBiyACR9BAGI8Nrvg__&amp;Key-Pair-Id=APKAJLOHF5GGSLRBV4ZA","https:\/\/ijesir.org\/wp-content\/uploads\/2021\/pp0100039IJESIR.pdf","https:\/\/d1wqtxts1xzle7.cloudfront.net\/77042441\/fileserve-libre.pdf?1640317820=&amp;response-content-disposition=inline%3B+filename%3DGreen_Building_An_Analysis_of_Obstacles.pdf&amp;Expires=1772272504&amp;Signature=GJZxYnEPC3j9T9QZKssaCzbYr0ECrq1D6y1eimOIEnzO~XKGZLfobprABRkL32de5uaw5DtenjR6TQvtc1Pk0K2oCcCKfuIGxpXzUut7e6jsok8mp9EU-kVMbexT2DZvj7vkeTO0Z9IcuLur0df6OwDAPcbhYNWoMOwV9gOSri3Epwp3qM8ZiTxieealWbLT5cqpACsn-3REawtrIGDCaj7jFNScJ5ED~nJiB006JIW9dJ8bYwSTzOZRWFTt0p12mmOervA5518m3T~5psyZY3PsQuVnwS0nxFSBIlat~TzqPzyIh6sTcbNk3vPRxseJj95eRrOgaX8eYPKAHmOySQ__&amp;Key-Pair-Id=APKAJLOHF5GGSLRBV4ZA"]</t>
  </si>
  <si>
    <t>Design of Steel Structures and Structural Health Monitoring and Retrofitting</t>
  </si>
  <si>
    <t>28-Feb-26 03:26 PM</t>
  </si>
  <si>
    <t>COEP Technological University Pune</t>
  </si>
  <si>
    <t>Adjunct Assistant Professor</t>
  </si>
  <si>
    <t>Wainganga College of Engineering and Management Nagpur</t>
  </si>
  <si>
    <t>Dr. Babasaheb Ambedkar College of Engineering and Research Nagpur</t>
  </si>
  <si>
    <t>Guru Nanak Institute of Technology Nagpur</t>
  </si>
  <si>
    <t>Farha Naz Khan</t>
  </si>
  <si>
    <t>f16farha@iima.ac.in</t>
  </si>
  <si>
    <t>Hindi,English,Urdu</t>
  </si>
  <si>
    <t>Abdul Rahim Khan</t>
  </si>
  <si>
    <t>OTC 490 BEHIND CHARAK HOSTEL
8824028579</t>
  </si>
  <si>
    <t>Central Academy  Udaipur CBSE</t>
  </si>
  <si>
    <t xml:space="preserve">HINDI ENGLISH MATHS SCIENCE SOCIAL SCIENCE </t>
  </si>
  <si>
    <t>HINDI ENGLISH PHYSICS CHEMISTRY BIOLOGY</t>
  </si>
  <si>
    <t xml:space="preserve">Mohanlal Sukhadia University  Bachelor of Business Management </t>
  </si>
  <si>
    <t>University College of Commerce and Management Studies</t>
  </si>
  <si>
    <t>Bachelor of Business Management</t>
  </si>
  <si>
    <t>Mohanl Lal Sukhadia University</t>
  </si>
  <si>
    <t>Faculty  Management Studies Mohanlal Sukhadia University Udaipur Rajasthan</t>
  </si>
  <si>
    <t xml:space="preserve">Human Resource Management and Finance </t>
  </si>
  <si>
    <t>MBA in HR and Finance</t>
  </si>
  <si>
    <t>Organisational Behavior and Human Resource Management</t>
  </si>
  <si>
    <t>• Faculty Development Program in Management from IIM Ahmedabad in the year 2016.
• (Four months fully residential program in Management ).
• Executive Program in HR Analytics from IIM Rohtak 2024.
• (six months progrAM)</t>
  </si>
  <si>
    <t>UGC NET JRF/SRF 2013.
• Presented research papers at various IIMs :IIM Shillong ,IIM Ahmedabad and IIM Bangalore .</t>
  </si>
  <si>
    <t>["https:\/\/www.emerald.com\/insight\/content\/doi\/10.1108\/HESWBL-07-2022-0146\/full\/html","https:\/\/link.springer.com\/article\/10.1007\/s43546-024-00671-0","https:\/\/doi.org\/10.4018\/979-8-3693-1483-8.ch005","https:\/\/scholar.google.co.in\/scholar?q=gender+imbalance+across+various+hierarchies+of+management&amp;hl=hi&amp;as_sdt=0&amp;as_vis=1&amp;oi=scholart","https:\/\/journals.sagepub.com\/doi\/full\/10.1177\/22786821211001769","10.31841\/KJEMS.2022.108"]</t>
  </si>
  <si>
    <t>• Completed PhD with UGC NET JRF/SRF .</t>
  </si>
  <si>
    <t xml:space="preserve">Class Coordinator , Club </t>
  </si>
  <si>
    <t>Attended many 2-5 days FDPs and Workshops in 2025</t>
  </si>
  <si>
    <t>FDPM IIM Rohtak ,Executive Prog HR Analytics</t>
  </si>
  <si>
    <t>The Oberoi Udaivilas</t>
  </si>
  <si>
    <t>Accounts Assistant</t>
  </si>
  <si>
    <t>UDAIPUR</t>
  </si>
  <si>
    <t>DY Patil B School</t>
  </si>
  <si>
    <t>Narsee Monjii Institue of Management Studies</t>
  </si>
  <si>
    <t>Chandigarh University</t>
  </si>
  <si>
    <t>Dr DY Patil Vidyapeeths'</t>
  </si>
  <si>
    <t>Praveda Niranjan  Paranjape</t>
  </si>
  <si>
    <t>praveda.paranjape@gmail.com</t>
  </si>
  <si>
    <t>07-Mar-1986</t>
  </si>
  <si>
    <t>Niranjan Paranjape</t>
  </si>
  <si>
    <t>B 206, Venkatesh Sharvil, Opposite Aryan pumps, Dhayari-Narhe road, Dhayari, Pune-411041</t>
  </si>
  <si>
    <t>S.K.Pant walawalkar Highschool, Kolhapur</t>
  </si>
  <si>
    <t>Vivekanand College, Kolhapur</t>
  </si>
  <si>
    <t>Maharashtra State  Board</t>
  </si>
  <si>
    <t>Kolhapur institute of technologies' college of engineering, kolhapur</t>
  </si>
  <si>
    <t>B.E. (Environmental)</t>
  </si>
  <si>
    <t>Environmental Science and Technology</t>
  </si>
  <si>
    <t>M.Tech (Environmntal Science and technology)</t>
  </si>
  <si>
    <t>COEP Technological University, Pune</t>
  </si>
  <si>
    <t>["https:\/\/doi.org\/ 10.1007\/s12205-023-0381-9","https:\/\/doi.org\/ 10.2166\/wpt.2023.110","https:\/\/doi.org\/10.1007\/s41101-023-00177-0","https:\/\/doi.org\/10.1007\/978-981-19-2145-2_40","http:\/\/doi.org\/10.31788\/RJC.2026.1919505"]</t>
  </si>
  <si>
    <t>Climate Change and Sustainable Development, Solid Waste Management, Green Structures and Smart Cities,Biomedical waste Management</t>
  </si>
  <si>
    <t>28-Feb-26 03:40 PM</t>
  </si>
  <si>
    <t>13Y 1M</t>
  </si>
  <si>
    <t>sinhgad college of engineering , Pune</t>
  </si>
  <si>
    <t>Adjunct Faculty</t>
  </si>
  <si>
    <t>Marathwada Mitra Mandal's College of Engineering, Pune</t>
  </si>
  <si>
    <t>Bharati vidyapeeth's institute of management, Kolhapur</t>
  </si>
  <si>
    <t>Apr 2008</t>
  </si>
  <si>
    <t>Nilima Abhijeet Chinchorkar Abhijeet Chinchorkar</t>
  </si>
  <si>
    <t>na@hpgc.in</t>
  </si>
  <si>
    <t>26-Mar-1970</t>
  </si>
  <si>
    <t>Abhijeet</t>
  </si>
  <si>
    <t>B , Bronze 1201, Amits Bloomfield, Ambegaon BK,Pune , Maharashtra</t>
  </si>
  <si>
    <t>Saraswati Bhuwan High School</t>
  </si>
  <si>
    <t>Marathawada Board</t>
  </si>
  <si>
    <t>Science, Maths English ,History Geography,Marathi</t>
  </si>
  <si>
    <t>SB Commerce College</t>
  </si>
  <si>
    <t>Accounts Econ,SP, OC,English</t>
  </si>
  <si>
    <t>Marathawada University</t>
  </si>
  <si>
    <t>SB Commerce College, Aurangabad, Maharashtra</t>
  </si>
  <si>
    <t>Cost Accounting, Advance Accounting,Economics</t>
  </si>
  <si>
    <t>SNDT Pune</t>
  </si>
  <si>
    <t xml:space="preserve">Research Methodology, Financial Management </t>
  </si>
  <si>
    <t>Commerce , Business Practices, Automotive Standard IATF</t>
  </si>
  <si>
    <t>• Certificates related to Lead Assessor in Quality Management ISO, IATF,
• Mphil, PhD</t>
  </si>
  <si>
    <t>• Merit holder in 12th Standard,
• Worked as Corporate Trainier for QMS
• Contributed as Assistant Professor for more than 15 years</t>
  </si>
  <si>
    <t>["Registration ID 185573 Research paper weblink:https:\/\/ijirt.org\/article?manuscript=185573",""]</t>
  </si>
  <si>
    <t>BCOM, BBA</t>
  </si>
  <si>
    <t>• BCOM Having deep knowledge of accounting as well as commerce, BBA gives idea related to businees running</t>
  </si>
  <si>
    <t>HOD in Sarhad and Asian College of Commerce</t>
  </si>
  <si>
    <t>28-Feb-26 04:03 PM</t>
  </si>
  <si>
    <t>Pradip Sudam Thombare</t>
  </si>
  <si>
    <t>prad4930@gmail.com</t>
  </si>
  <si>
    <t>30-Oct-1982</t>
  </si>
  <si>
    <t>ENGLISH,HINDI</t>
  </si>
  <si>
    <t>SUDAM</t>
  </si>
  <si>
    <t xml:space="preserve">D 308 lake Vista apartment  Ambegaon (kh) Jambhulwadi Road Pune 46 Maharashtra, </t>
  </si>
  <si>
    <t>ARYAN HIGHSCHOOL</t>
  </si>
  <si>
    <t>MAHARSHTRA BOARD, MUMBAI</t>
  </si>
  <si>
    <t>ELPHINSTONE COLLEGE</t>
  </si>
  <si>
    <t>MUMBAI UNIVERSITY</t>
  </si>
  <si>
    <t>WILSON COLLEGE, MUMBAI</t>
  </si>
  <si>
    <t>B.SC MATHEMATICS</t>
  </si>
  <si>
    <t>GIMSR, MUMBAI</t>
  </si>
  <si>
    <t>MMS/MBA</t>
  </si>
  <si>
    <t xml:space="preserve">IDOL, MUMBAI </t>
  </si>
  <si>
    <t>OPERATIONS RESEARCH MANAGEMENT</t>
  </si>
  <si>
    <t>SIOM,SPPU</t>
  </si>
  <si>
    <t>COMPLETED IIM-A FDP 2023</t>
  </si>
  <si>
    <t>PASSED UGC-NET MANAGEMENT-2009</t>
  </si>
  <si>
    <t>MS OFFICE, MS EXCEL, POWER BI,TABLEU</t>
  </si>
  <si>
    <t>["https:\/\/doi.org\/10.1007\/978-981-96-5918-0_39","https:\/\/www.seejph.com\/index.php\/seejph\/article\/view\/493\/376","https:\/\/www.tojdel.net\/journals\/tojdel\/articles\/v11i01c02\/v11i01-30.pdf","https:\/\/www.tojdel.net\/journals\/tojdel\/articles\/v11i01c02\/v11i01-46.pdf","","",""]</t>
  </si>
  <si>
    <t>2 STUDENTS HAVE SUBMITTED A SYNOPSIS.
SUBMITTING THESIS IN APRIL</t>
  </si>
  <si>
    <t>Decision science, Business Research Methods,Financial Management,Advanced Financial Management, Business Analytics</t>
  </si>
  <si>
    <t>• sem
• BRM
DECISION SCIENCE
• BA
• FM
• 1
• 8
• 7
• 5
• 6
• 2
• 7
• 7
• 6
• 6
• 3
• 8
• 7
• 5
• 6
• 4
• 7
• 7
• 6
• 6
• 5
• 8
• 7
• 5
• 6
• 6
• 7
• 7
• 6
• 6</t>
  </si>
  <si>
    <t>Sports Coordinator, NAAC CRITERIA -2 HEAD</t>
  </si>
  <si>
    <t>SSL ( SINHGAD STAFF LEAGUE- SILVER MEDAL BADMINTON DOUBLES)
CASE STUDY GOT PUBLISHED IN TATA MCGRAW HILL PUBLICATION</t>
  </si>
  <si>
    <t>28-Feb-26 04:18 PM</t>
  </si>
  <si>
    <t>Sinhgad institute of Management Pune</t>
  </si>
  <si>
    <t>Anikesh Paul</t>
  </si>
  <si>
    <t>anikeshpaul25@gmail.com</t>
  </si>
  <si>
    <t>13-Feb-1993</t>
  </si>
  <si>
    <t>English,hindi,bengali</t>
  </si>
  <si>
    <t>Rabindra Nath Paul</t>
  </si>
  <si>
    <t>11-D, LIC Housing Colony, Saldih Basti, Adityapur, Jamshedpur, Jharkhand - 831013</t>
  </si>
  <si>
    <t>Ramakrishna Mission English School</t>
  </si>
  <si>
    <t>ICSE, Jamshedpur, Jharkhand</t>
  </si>
  <si>
    <t>english,science</t>
  </si>
  <si>
    <t>Rajendra Vidyalaya</t>
  </si>
  <si>
    <t>english,mathematics,physics,chemistry</t>
  </si>
  <si>
    <t>Structural Engineering,Geotechnical Engineering,Water Resource Engineering,Transportation Engineering</t>
  </si>
  <si>
    <t>Construction Project Management,Construction equipments,Construction Finance,Contracts management,Quantitative methods,Operations management</t>
  </si>
  <si>
    <t>Data-driven framework integrated with GPR, BIM, and machine learning for risk-informed underground construction management</t>
  </si>
  <si>
    <t>• Certification in Revit.
• Certification in Excel with AI.
• Certification in SQL with AI.</t>
  </si>
  <si>
    <t>• Placement Coordinator for Training and Placement of Construction Technology and Management in 2018 and 2019 for L&amp;T’s Build India Scholarship Programme.
• Technical Assistant for NPTEL Courses “Safety in Construction” and “Scheduling Techniques in Projects” from 2021 to 2023. Also, managing and teaching digital techniques for a course on “Construction Management Laboratory” at IIT Delhi in 2018 and 2021.
• Technical Assistant in preparation of “National Guidelines for Tunnel Safety”, which is a joint initiative of National Disaster Management Authority (NDMA), under the Ministry of Home Affairs, Government of India and Indian Institute of Technology Delhi. This project aims to develop tunnel safety guidelines covering the pre-construction, construction, and post-construction phases.
• Guided a postgraduate student at IIT Delhi, providing valuable guidance for thesis work, research projects, and professional development. Thesis title: “A Decision Framework For Underground Utility Scanning” (2020-2022).
• Secured gold medal position in M.Tech in Construction Technology and Management from IIT Delhi and school topper in Class X matriculation examination.
• Internship at JUSCO, a subsidiary of Tata Steel in the Centenary Mall Project (2014).
• Won several accolades during college technical events like Quiz and model making competitions.</t>
  </si>
  <si>
    <t>MS OfficeAutoCAD, Advanced Excel,MS Project,Primavera,AutoCAD,Revit,Civil 3D,Python</t>
  </si>
  <si>
    <t>["https:\/\/link.springer.com\/article\/10.1007\/s40098-025-01378-1","https:\/\/www.iaarc.org\/publications\/2023_proceedings_of_the_40th_isarc_chennai_india\/digital_twin_framework_for_worker_safety_using_rfid_technology.html","https:\/\/link.springer.com\/chapter\/10.1007\/978-981-99-0428-0_98","https:\/\/link.springer.com\/chapter\/10.1007\/978-981-96-7799-3_13","https:\/\/link.springer.com\/chapter\/10.1007\/978-981-99-8842-6_19"]</t>
  </si>
  <si>
    <t>28-Feb-26 04:24 PM</t>
  </si>
  <si>
    <t>Larsen and Toubro Ltd</t>
  </si>
  <si>
    <t>Chennai and Madhya Pradesh</t>
  </si>
  <si>
    <t>Pankaj Rangrao Mali</t>
  </si>
  <si>
    <t>pankaj04.m@gmail.com</t>
  </si>
  <si>
    <t>28-Jun-1988</t>
  </si>
  <si>
    <t>Rangrao Mali</t>
  </si>
  <si>
    <t>Address: G-603,
Nano Homes,
Sector 29, Ravet, Pimpri-Chinchwad- 412101
Maharashtra, India.</t>
  </si>
  <si>
    <t>Late Jyoti Janolkar Vidyalaya, Akola</t>
  </si>
  <si>
    <t>Science group, Social Science group, Marathi, English</t>
  </si>
  <si>
    <t>Smt. Rajkamal Baburao Tidke Mahavidyalaya, Dist Nagpur Mouda, Maharashtra,India</t>
  </si>
  <si>
    <t>Physics, Chemestry, Mathematics, Biology</t>
  </si>
  <si>
    <t>Sant Gadge Baba Amravati University, Amravati, Maharashtra.</t>
  </si>
  <si>
    <t>Shri Shivaji Education Society Amravati’s  College of Engineering &amp; Technology, Akola N.H. No.6, Murtizapur Road, Babhulgaon (Jh.), Akola.444104 (M.S.)</t>
  </si>
  <si>
    <t>Visvesvaraya National Institute of Technology, Nagpur, (NIT, Nagpur)</t>
  </si>
  <si>
    <t>Visvesvaraya National Institute of Technology, Nagpur, (NIT, Nagpur), Maharashtra</t>
  </si>
  <si>
    <t>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t>
  </si>
  <si>
    <t>AutoCAD, SAP2000, ETABS, STAAD.Pro</t>
  </si>
  <si>
    <t>["https:\/\/www.sciencedirect.com\/science\/article\/pii\/S0950061818321020?via%3Dihub","https:\/\/www.techno-press.org\/content\/?page=article&amp;journal=acc&amp;volume=7&amp;num=3&amp;ordernum=7","https:\/\/link.springer.com\/article\/10.1007\/s41062-023-01143-4","https:\/\/www.sciencedirect.com\/science\/article\/pii\/S0950061824034494","",""]</t>
  </si>
  <si>
    <t>• 85</t>
  </si>
  <si>
    <t>S. N.	Role / Responsibility	Institution	Academic Year / Duration 1	Research &amp; Development Coordinator –  Civil Engineering Department	PCCoE, Pune	2021 – Present 2	Member – International Relations Cell	PCCoE, Pune	2021 – Present 3	Member – Innovation &amp; Ent</t>
  </si>
  <si>
    <t xml:space="preserve">5.	Event Participation: FDP / STTP / Workshop / Training Activities / MOOCs S. N.	Title of Event / Program	Dates	Organized by / Venue 1	OPEN HOUSE Workshop	November 2013	IIT Kanpur (NICEE) 2	Seismic Analysis and Design of RC Buildings Workshop	March 2014	</t>
  </si>
  <si>
    <t>• 🔹 Awards &amp; Recognitions
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
• 🔹 Academic &amp; Research Contributions
S.N.
• Activity
• Details
• 1
• ✅ Organized ISTE-approved Faculty Development Program
• 5-Day FDP at PCCoE, Pune
• 2
• ✅ Participated in 20+ Faculty Development Programs
• Conducted by AICTE, IITs, NITs, etc.
• 3
• ✅ Qualified GATE (Civil Engineering)
• Scored 90.0 Percentile – GATE 2012
• 🔹 Keynote Speaker Engagements
S.N.
• Topic
• Event / Platform
• Date / Year
• 1
• ✅ Sustainable Practices in Civil Engineering using Bamboo
• 2nd International Conference, GH Raisoni University, Saikheda
• May 2025
• 2
• ✅ Bamboo for Sustainable Development
• National Conference, Pune
• Feb 23–24, 2017
• 3
• ✅ Smart Materials in Civil Engineering
• National Webinar, Hyderabad
• July 15–18, 2020</t>
  </si>
  <si>
    <t>• International Relations
• Dr. Pankaj Mali actively contributes to strengthening the internationalization initiatives of Pimpri Chinchwad College of Engineering (PCCOE), Pune, through his involvement in the International Relations Cell. He has supported the facilitation and processing of multiple international MoUs, streamlining documentation and compliance mechanisms to enhance institutional global outreach.
• He has coordinated and promoted 10+ international guest lectures and webinars, enabling global exposure to more than 300 students and 50 faculty members. His efforts have contributed to curriculum benchmarking with international standards and the integration of globally relevant academic components aligned with outcome-based education frameworks.
• Dr. Mali plays a proactive role in disseminating information on international internships, higher education pathways, and collaborative research opportunities, benefiting hundreds of students annually. He has also contributed significantly to NAAC and NBA documentation related to international collaborations, strengthening quality indicators and audit preparedness.
• Through structured coordination, academic diplomacy, and systematic record management, he has helped enhance PCCOE’s global visibility and institutional positioning as a forward-looking autonomous engineering institution with growing international engagement.</t>
  </si>
  <si>
    <t>28-Feb-26 04:41 PM</t>
  </si>
  <si>
    <t>Vardhaman College of Engineering Kacharam, Shamshabad – 501218 Hyderabad, Telangana, India</t>
  </si>
  <si>
    <t>PCCOE - Pimpri Chinchwad College Of Engineering</t>
  </si>
  <si>
    <t>28-Feb-26 05:18 PM</t>
  </si>
  <si>
    <t>Chitra Srivastava</t>
  </si>
  <si>
    <t>AR.CHITRASRIVASTAVA@GMAIL.COM</t>
  </si>
  <si>
    <t>04-Dec-1992</t>
  </si>
  <si>
    <t>Laxmi Kant Srivastava</t>
  </si>
  <si>
    <t>Flat no-805, Srinivasa Radhika Construction, Pirangut, Pune</t>
  </si>
  <si>
    <t>CCDPS</t>
  </si>
  <si>
    <t>CBSE, Ghaziabad, UP</t>
  </si>
  <si>
    <t>Science, Maths, English, Hindi,Social Studies</t>
  </si>
  <si>
    <t>Integral University, Lucknow, Uttar Pradesh</t>
  </si>
  <si>
    <t xml:space="preserve"> Building Construction, History of Architecture, Environmental Studies, Structures, Professional Practice,Architectural Design</t>
  </si>
  <si>
    <t xml:space="preserve"> Urban Regeneration Strategies,  GIS &amp; Spatial Analysis, Sustainable Planning, Thesis Research,Urban Management(Resource Management)</t>
  </si>
  <si>
    <t>Urban Regeneration(Gold Medalist)</t>
  </si>
  <si>
    <t>Urban Regeneration</t>
  </si>
  <si>
    <t>Indira Gandhi National Open University (IGNOU)</t>
  </si>
  <si>
    <t>IGNOU, Pune (Regional Centre)</t>
  </si>
  <si>
    <t xml:space="preserve"> GIS Applications, Spatial Data Analysis,Remote sensing and Image interpretation</t>
  </si>
  <si>
    <t>Resilent model for Carbon-thermal emission accounting and mitigations</t>
  </si>
  <si>
    <t>Maulana Azad National Institute of Technology (MANIT), Bhopal</t>
  </si>
  <si>
    <t>• CII Certified Professional in Life Cycle Assessment (LCA) – Confederation of Indian Industry (CII), Godrej Green Business Centre, Issued Nov 2025 (Credential ID: CIIGBC-CPL</t>
  </si>
  <si>
    <t>• Gold Medalist – M.Arch (Urban Regeneration), Jamia Millia Islamia ( Post Graduation, GATE Institute Assistanship, 2015)
• GATE Institute Assistantship (Full-time PhD Scholar, MANIT Bhopal)
• Published in SCIE indexed journals (Q1 &amp; Q2) including Natural Hazards
ORCID: 0009-0009-0857-4512</t>
  </si>
  <si>
    <t xml:space="preserve">Design &amp; Planning Software: AutoCAD, ArcGIS, QGIS, ENVI-Met, ERDAS Imagine Research &amp; Data Tools: MS Word, Excel, PowerPoint, Academic Databases, Basic Python for Data Analysis Graphic Tools: Adobe Photoshop (Working Knowledge) Other Competencies: Carbon </t>
  </si>
  <si>
    <t>["1. https:\/\/doi.org\/10.1007\/s11069-025-07577-6","2. https:\/\/doi.org\/10.1007\/s11600-024-01387-3 ","3. http:\/\/www.ijarset.com\/currentissue.html","4. http:\/\/www.jetir.org\/papersJETIR1804341.pdf"]</t>
  </si>
  <si>
    <t>• Qualified GATE and awarded Institute Assistantship (Full-Time PhD Scholar) at Maulana Azad National Institute of Technology (MANIT), Bhopal, supporting doctoral research in Carbon–Thermal Resilience and Sustainable Urban Planning.</t>
  </si>
  <si>
    <t>Contemporary building materials</t>
  </si>
  <si>
    <t>Branding and Exam Team</t>
  </si>
  <si>
    <t xml:space="preserve">AICTE Training And Learning (ATAL) Academy Faculty Development Program on  “Disaster Management and Resilient-Sustainable Cities” at MANIT, Bhopal (06 11 Jan,2025) </t>
  </si>
  <si>
    <t>1. Certificate Program in Sustainability, ESG and GRI Standards Continuing Education Centre, IIT Roorkee (Sept 2025 – Jan 2026) 2. CII Certified Professional in Life Cycle Assessment (LCA) Confederation of Indian Industry (CII), Godrej Green Business Cent</t>
  </si>
  <si>
    <t xml:space="preserve">Confederation of Indian Industry (CII) Professional Training in Life Cycle Assessment (LCA)- Oct 25 </t>
  </si>
  <si>
    <t>1. Climate Resilient, Energy Secure and Healthy Built Environments (CREST) University of Bath &amp; IIT Roorkee, August 2022.  2. 6th Asia Pacific Ministerial Conference on Housing and Urban Development (APMCHUD) Technical Participation &amp; Exposure Program, Vi</t>
  </si>
  <si>
    <t>• Gold Medalist – M.Arch (Urban Regeneration)Jamia Millia Islamia, New Delhi (2017) – Awarded for securing highest academic performance in the program.
• GATE Qualified – Institute Assistantship RecipientAwarded Institute Assistantship as Full-Time PhD Scholar at MANIT Bhopal through national-level competitive examination.
• SCI/SCIE Indexed Journal Publications (Q1 &amp; Q2)Published research in high-impact international journals including Natural Hazards (Q1, SCIE indexed), contributing to carbon–thermal resilience and sustainable urban systems research.
• CII Certified Professional in Life Cycle Assessment (LCA)Certified by Confederation of Indian Industry (CII), Godrej Green Business Centre (2025).</t>
  </si>
  <si>
    <t>28-Feb-26 05:35 PM</t>
  </si>
  <si>
    <t xml:space="preserve">MBS School of Planning and Architecture, New Delhi </t>
  </si>
  <si>
    <t xml:space="preserve">SB Patil College of Architecture &amp; Design, Pune </t>
  </si>
  <si>
    <t xml:space="preserve"> Space Designers International, Sector-67, Noida (U.P)</t>
  </si>
  <si>
    <t>Noida- Delhi NCR</t>
  </si>
  <si>
    <t>Anirban Das</t>
  </si>
  <si>
    <t>ad.anirban93@gmail.com</t>
  </si>
  <si>
    <t>13-Mar-1993</t>
  </si>
  <si>
    <t>Krishna Gopal Das</t>
  </si>
  <si>
    <t>Godrej Green Cove, Mahalunge, Nande-Balewadi Road, Pune-411045</t>
  </si>
  <si>
    <t>South Point High School</t>
  </si>
  <si>
    <t>Board of Secondary Education, Assam (SEBA), Assam</t>
  </si>
  <si>
    <t>English,Advanced Mathematics,Mathematics,General Science,Bengali,Social Science</t>
  </si>
  <si>
    <t>Hemangini Dey Memorial Jr. College</t>
  </si>
  <si>
    <t>Assam Higher Secondary Education Council (AHSEC), Assam</t>
  </si>
  <si>
    <t>Accountancy,Economics,Business Studies,English,Alternative English</t>
  </si>
  <si>
    <t>Assam University Silchar</t>
  </si>
  <si>
    <t>Gurucharan College, Silchar, Assam</t>
  </si>
  <si>
    <t>Acoountancy and Finance</t>
  </si>
  <si>
    <t>Bachelor of Commerce</t>
  </si>
  <si>
    <t>Accountancy and Finance</t>
  </si>
  <si>
    <t>Assam University Silchar, Silchar, Assam</t>
  </si>
  <si>
    <t>National Institute of Technology Silchar</t>
  </si>
  <si>
    <t>MS Office,IBM SPSS</t>
  </si>
  <si>
    <t>["https:\/\/www.tandfonline.com\/doi\/full\/10.1080\/10941665.2025.2545377","https:\/\/onlinelibrary.wiley.com\/doi\/abs\/10.1002\/jtr.70069","https:\/\/journals.sagepub.com\/doi\/abs\/10.1177\/14673584241292254","https:\/\/www.tandfonline.com\/doi\/abs\/10.1080\/02508281.2024.2343632","https:\/\/www.emerald.com\/tr\/article-abstract\/80\/9\/1581\/1257704\/Adventure-tourism-current-state-and-future?redirectedFrom=PDF","https:\/\/www.emerald.com\/tr\/article-abstract\/79\/3\/622\/457103\/Religious-tourism-a-bibliometric-and-network?redirectedFrom=fulltext"]</t>
  </si>
  <si>
    <t>• Published research article titled Packed or perfect? Impact of crowding on place identity and destination image with Prof. Lucia Vilcekova, Faculty of Management, Comenius University in Bratislava, Bratislava, Slovakia in Asia Pacific Journal of Tourism Research (Taylor &amp; Francis) (ABDC-A, Scopus Q1)DOI: https://doi.org/10.1080/10941665.2025.2545377</t>
  </si>
  <si>
    <t>28-Feb-26 05:45 PM</t>
  </si>
  <si>
    <t>Ayana Ghosh</t>
  </si>
  <si>
    <t>a_ghosh@ce.iitr.ac.in</t>
  </si>
  <si>
    <t>English, Hindi,Bengali</t>
  </si>
  <si>
    <t>Asit Kumar Ghosh</t>
  </si>
  <si>
    <t>F 15 Old Teachers' Hostel IIT Roorkee Roorkee Uttarakhand 247667</t>
  </si>
  <si>
    <t>St. Augustine's Day School Barrackpore</t>
  </si>
  <si>
    <t>CISCE New Delhi</t>
  </si>
  <si>
    <t>WEST BENGAL UNIVERSITY OF TECHNOLOGY</t>
  </si>
  <si>
    <t>Adamas Institute of Technology, Kolkata, West Bengal</t>
  </si>
  <si>
    <t>National Institute of Technical Teachers' Training and Research (NITTTR) Kolkata, West Bengal</t>
  </si>
  <si>
    <t>Indian In</t>
  </si>
  <si>
    <t>Geopolymer Concrete</t>
  </si>
  <si>
    <t>• Life Cycle Assessment with SimaPro modelling by SIPL Pvt. Ltd, Official partner to PRé Sustainability, Netherlands</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</si>
  <si>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
• ICSE topper and ISC second-best scorer in the institute level. Highest scorer in M.Tech and Second highest in B-Tech in the respective department at institute level.</t>
  </si>
  <si>
    <t>AutoCAD, StaadPro,SimaPro</t>
  </si>
  <si>
    <t>6 Q1 and 2 Q2</t>
  </si>
  <si>
    <t>["https:\/\/doi.org\/10.1016\/j.conbuildmat.2023.134705","https:\/\/doi.org\/10.1016\/j.conbuildmat.2024.139164","https:\/\/doi.org\/10.1007\/s13369-023-08540-y","https:\/\/doi.org\/10.1061\/JMCEE7.MTENG-17566","https:\/\/doi.org\/10.1177\/03611981241253612","https:\/\/doi.org\/10.1007\/s41062-023-01271-x","https:\/\/doi.org\/10.1016\/j.conbuildmat.2022.127828","https:\/\/doi.org\/10.1007\/s42947-022-00263-x"]</t>
  </si>
  <si>
    <t>Research Associate in MoRTH Sponsored Research Project</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</si>
  <si>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t>
  </si>
  <si>
    <t>• Applied for the MSCA Post Doctoral Fellowship with University of Bath, PI- Prof. Susan Bernal Lopez, Professor, Department of Civil and Architectural Engineering, University of Bath.</t>
  </si>
  <si>
    <t>28-Feb-26 05:57 PM</t>
  </si>
  <si>
    <t>RESEARCH ASSOCIATE</t>
  </si>
  <si>
    <t>CALCUTTA INSTITUTE OF ENGINEERING AND MANAGEMENT</t>
  </si>
  <si>
    <t>Santhosh  Samuel Prabhakar Rao Putta</t>
  </si>
  <si>
    <t>santhosh.samuel.dr@gmail.com</t>
  </si>
  <si>
    <t>06-Aug-1969</t>
  </si>
  <si>
    <t>Samuel Prabhakar Rao</t>
  </si>
  <si>
    <t>Permanenet Adress; Building-A, Flat-3, Devi Indirayani Housing Society, Dehu-Alandi Road,  Near I.T Park, Talawade Area, Pune-411062.    
Present Address:  Building-G,Flat-1303, The Leaf Society. Yewalewadi, Kondhwa (bk) Pune-411048. Maharashtra State</t>
  </si>
  <si>
    <t>Tagore Convent High School</t>
  </si>
  <si>
    <t xml:space="preserve"> Secondry Board of Education, Andhrapradesh State</t>
  </si>
  <si>
    <t>Sanghvi Kesari Junior College</t>
  </si>
  <si>
    <t xml:space="preserve"> Higher Secondry Bord of Education, Pune, Maharashtra State</t>
  </si>
  <si>
    <t>Symbiosis College of Arts &amp; Commerce , Pune, Maharashtra State</t>
  </si>
  <si>
    <t>Advanced Accounting &amp; Costing</t>
  </si>
  <si>
    <t>St.Vincent College of Commerce, Pune, Maharashtra State</t>
  </si>
  <si>
    <t>M.Com ( Business Administration)</t>
  </si>
  <si>
    <t>Institute of Management Development &amp; Entreprenuership, Pune, Maharashtra State</t>
  </si>
  <si>
    <t>M.Phil (Business Administration)</t>
  </si>
  <si>
    <t>PhD (Business Administration)</t>
  </si>
  <si>
    <t xml:space="preserve">Department of Commerce &amp; Management - Savitribai Phule Pune University, </t>
  </si>
  <si>
    <t>M.C.M - 59%
• Year  of Passing : 2001
• Institute of Management and Career Development, Pune
• Savitribai Phule Pune University,
____________________________
M.B.A - 70%
• Year  of Passing : 1997</t>
  </si>
  <si>
    <t>• Kuwait National Award for - Outstanding Business Faculty for the year  2004-2007
• Uzbekistan  MDIST Award for - Outstanding Business Faculty for the year  2012-2014</t>
  </si>
  <si>
    <t>["https:\/\/doi.org\/10.36948\/ijfmr.2025.v07i03.47808","https:\/\/doi.org\/10.56975\/jetir.v12i6.564139","https:\/\/doi.org\/10.56975\/ijcsp.v15i2.302814","https:\/\/doi.org\/10.56975\/ijcrt.v13i5.288050","https:\/\/doi.org\/10.56975\/ijrar.v12i2.315114","http:\/\/www.ijaresm.com\/uploaded_files\/document_file\/Dr._Santhosh_Samuel_Putta_M5I0.pdf","http:\/\/www.questjournals.org\/jrbm\/archive.html","https:\/\/www.ijrti.org\/papers\/IJRTI2304228.pdf","https:\/\/www.researchgate.net\/profile\/Santhosh-Putta\/publication\/392553836","https:\/\/www.questjournals.org\/jrbm\/v11-i3.html"]</t>
  </si>
  <si>
    <t>Bechelors of Business Administration / Master of Business Administration</t>
  </si>
  <si>
    <t>• Average Course Feedback for the last 6 Semesters is 4.7/5.0</t>
  </si>
  <si>
    <t>CEO (Chief Exam Officer), Post Graduate Project Guide, HOD- B.B.A / M.B.A,  IQAC-Head, Dean Academics, Dean Business.</t>
  </si>
  <si>
    <t>• Worked with MDIS Singapore Partner Universities in UK - for Course Evaluation, Syllabus Upgrading, Creating Exam Modules, Tests and Assignments and so on.
• Worked with Arab Open University - Kuwait AACSB acredited institution affliated with Open University UK,  as Head of Business Department.</t>
  </si>
  <si>
    <t>28-Feb-26 05:58 PM</t>
  </si>
  <si>
    <t>33Y 8M</t>
  </si>
  <si>
    <t>Greaves Ltd</t>
  </si>
  <si>
    <t>Manager Accounts &amp; Finance</t>
  </si>
  <si>
    <t>Jun 1992</t>
  </si>
  <si>
    <t>Dec 2003</t>
  </si>
  <si>
    <t xml:space="preserve">Arab Open University </t>
  </si>
  <si>
    <t>Kuwait</t>
  </si>
  <si>
    <t>St.Vincent College of Commerce</t>
  </si>
  <si>
    <t>Assistant Professor - Visiting</t>
  </si>
  <si>
    <t xml:space="preserve">Management Development Institute Singapore </t>
  </si>
  <si>
    <t>Uzbekistan</t>
  </si>
  <si>
    <t>Christ College of Commerce</t>
  </si>
  <si>
    <t>28-Feb-26 07:22 PM</t>
  </si>
  <si>
    <t>Sachin Fatangare</t>
  </si>
  <si>
    <t>sachinfatangare@rediffmail.com</t>
  </si>
  <si>
    <t>30-Jul-1979</t>
  </si>
  <si>
    <t>Ravaji</t>
  </si>
  <si>
    <t>B103, Ganesh Graceland, Near Kesar Inn Banquet, Mumbai Bypass Highway, Ambegaon Bk. Pune -411046</t>
  </si>
  <si>
    <t>BGP Sahyadri Vidyalaya , Sangamner</t>
  </si>
  <si>
    <t xml:space="preserve">Maharshtra </t>
  </si>
  <si>
    <t>Math,Science</t>
  </si>
  <si>
    <t xml:space="preserve">BGP Sahyadri Jr. College , Sangamner </t>
  </si>
  <si>
    <t>Maharshtra</t>
  </si>
  <si>
    <t>Physics, Chemistry , Mathematics</t>
  </si>
  <si>
    <t>Amrutvahini College Of Engineering</t>
  </si>
  <si>
    <t xml:space="preserve">Meachanical </t>
  </si>
  <si>
    <t>IMCS, Pune</t>
  </si>
  <si>
    <t>Production &amp; Material Management</t>
  </si>
  <si>
    <t>IBMR,Pune</t>
  </si>
  <si>
    <t>Production &amp; Materials Management</t>
  </si>
  <si>
    <t>• ISO 9001 Lead Auditor</t>
  </si>
  <si>
    <t>• Quality Leadership Award by World Quality Congress
• HSE Innovation Award by QuPID Manufcaturing Confluence
• Top 10 Global Social Influencer Award by HR Success India
• Iron Pillar Award by Ingersoll Rand
• Quality Exceeelnec Award by Indian Acheievers Forum
• Most Quality Concious Person Chiarman Award by Praj Indusries</t>
  </si>
  <si>
    <t>SAP,MS Office</t>
  </si>
  <si>
    <t>Head - Quality &amp; EHS at Ingersoll Rand India , Pune</t>
  </si>
  <si>
    <t>• Most Iconic Quality Leader by World Quality Congress, India
• HSE Innovation Award by QuPID Manufacturing Concluence,India
• Top 10 Global Socail Influencer Award by HR Success India
• Iron Pillar Award by Chairman Ingersoll Rand
• Most Quality Concious Person Chairman Award by Praj Industry</t>
  </si>
  <si>
    <t>28-Feb-26 07:25 PM</t>
  </si>
  <si>
    <t>Ingersoll Rand - Gardner Denver India</t>
  </si>
  <si>
    <t xml:space="preserve">Head Quality </t>
  </si>
  <si>
    <t>Mar 2013</t>
  </si>
  <si>
    <t>28-Feb-26 07:32 PM</t>
  </si>
  <si>
    <t>28-Feb-26 07:33 PM</t>
  </si>
  <si>
    <t>Prathamesh Prashant Ambre</t>
  </si>
  <si>
    <t>prathameshambre4@gmail.com</t>
  </si>
  <si>
    <t>11-Sep-2002</t>
  </si>
  <si>
    <t>Prashant Vishwanath Ambre</t>
  </si>
  <si>
    <t>N 53 SF  1 1 2
Uttam Nagar Shivpuri Chowk Cidco Nashik 422008</t>
  </si>
  <si>
    <t>St. Lawrence High School and Junior College</t>
  </si>
  <si>
    <t>Maharashtra State Board of Secondary and Higher Secondary Education, Nashik</t>
  </si>
  <si>
    <t>Science, Mathematics, Social Sciences ,English,Hindi Sanskrit,Marathi,ICT</t>
  </si>
  <si>
    <t>Matoshri Junior College, Mahsrul</t>
  </si>
  <si>
    <t>Physics,Chemistry,Mathematics, Geography,Marathi</t>
  </si>
  <si>
    <t>Institute of Infrastructure Technology Research and Management, Ahmedabad</t>
  </si>
  <si>
    <t>Institute of Infrastructure Technology Research and Management, Ahmedabad, Gujarat</t>
  </si>
  <si>
    <t>Indian Institute of Science, Bengaluru</t>
  </si>
  <si>
    <t>Indian Institute of Science, Bengaluru, Karnataka</t>
  </si>
  <si>
    <t>Fracture Mechanics,Earthquake Resistant Design,Finite Element Method,Mechanics of Structural Concrete,Structural Dynamics,Continuum Plasticity, Optimisation Methods,Solid Mechanics, Basic Geomechanics,Transportation System Modelling,Fluid Mechanics</t>
  </si>
  <si>
    <t>• Gold Medalist in BTech Civil Department with 9.20 CGPA
• Achieved 1st Prize in GeoVishleshna 2023 organised by IIT Roorkee
• School Topper in 10th Standard with 97.6 %</t>
  </si>
  <si>
    <t>AutoCAD, MS Office,MS Project, Rivet, STAAD PRO,ABAQUS</t>
  </si>
  <si>
    <t>28-Feb-26 08:29 PM</t>
  </si>
  <si>
    <t>Amol Pawar Digambar  Pawar</t>
  </si>
  <si>
    <t>apawar@nicmar.ac.in</t>
  </si>
  <si>
    <t>02-Dec-1976</t>
  </si>
  <si>
    <t>MARATHI HINDI ENGLISH</t>
  </si>
  <si>
    <t xml:space="preserve">LATE SHRI DIGAMBAR KESHAVRAO PAWAR </t>
  </si>
  <si>
    <t>AMOL DIGAMBAR PAWAR SHARAYU BUILDING FLAT NO 1301 4B TRIVENI CHS NEAR SNBP INETRNATIONAL SCHOOL PIMPRI PUNE 411018</t>
  </si>
  <si>
    <t xml:space="preserve">V P S HIGH SCHOOL LONAVALA </t>
  </si>
  <si>
    <t xml:space="preserve">SSC BOARD MAHARASHTRA </t>
  </si>
  <si>
    <t xml:space="preserve">MATHS SCIENCE SS HIN MARATHI ENGLISH </t>
  </si>
  <si>
    <t xml:space="preserve">D P MEHTA JUNIOR COLLEGE LONAVALA </t>
  </si>
  <si>
    <t xml:space="preserve">HSC BOARD MAHARASHTRA </t>
  </si>
  <si>
    <t xml:space="preserve">PCM ENGLISH </t>
  </si>
  <si>
    <t xml:space="preserve">NORTH MAHARAHSTRA UNIVERSITY JALGAON </t>
  </si>
  <si>
    <t xml:space="preserve">PSGVP COE SHAHADA DIST NANDURBAR MAHARAHSTRA </t>
  </si>
  <si>
    <t xml:space="preserve">CIVIL ENGINEERING </t>
  </si>
  <si>
    <t xml:space="preserve">SHIVAJI UNIVERSITY KOLHAPUR MAHARAHSTRA </t>
  </si>
  <si>
    <t xml:space="preserve">GOVERNMENT COLLEGE OF ENGINEERING KARAD </t>
  </si>
  <si>
    <t xml:space="preserve">CONSTRUCTION MANAGEMENT </t>
  </si>
  <si>
    <t xml:space="preserve">ME CIVIL CONSTRUCTION &amp; MANAGEMENT </t>
  </si>
  <si>
    <t xml:space="preserve">MAULANA AZAD NIT BHOPAL MADHYA PRADESH </t>
  </si>
  <si>
    <t>• Progressed from Site Engineer to Associate Professor at NICMAR University Pune, serving as Academic Head for ACM programs and contributing to committees like IDP, IQAC,  since 2023.​
• Successfully executed major infrastructure projects, including an Olympic-size swimming pool (50m x 21m) at INS Shivaji (Rs 224 Lakhs) in 2002 and a water supply scheme in Raigad with jack wells, reservoirs, and 5km pipelines (Rs 124 Lakhs) in 1999-2000.​
• Published 11+ Scopus/WoS-indexed papers on topics like self-compacting concrete shrinkage, safety barriers, high-volume fly ash concrete, and GIS/RS for basin analysis, with recent works in 2025.​
• Authored 6 textbooks on building planning, design, and construction materials for universities like Pune, Mumbai, and DBATU Lonere, published by Nirali Prakashan.​
• Served as reviewer for Scopus journals (e.g., Technological Sustainability, International Journal of Construction Management since 2017) and conferences like ICCRIP 2023 and I-MACE 2023.​
• Acted as external examiner/evaluator for M.Tech/Ph.D. programs at institutions including SPPU, RIT Sakharale, PCCOE, MIT-WPU, G.H. Raisoni, and Manipal University.​
• Delivered expert lectures and MDPs on GIS/RS applications, safety in infrastructure, health/safety management, and construction project management for MES officers, LIC, and government programs.​
• Contributed to Board of Studies (Construction Engineering, Symbiosis Skills University 2017-2019) and SEED Money Research Grant Committee (Solapur University 2022-2025).</t>
  </si>
  <si>
    <t>AUTOCAD</t>
  </si>
  <si>
    <t>[" https:\/\/doi.org\/10.1088\/1755-1315\/1084\/1\/012066  Actions"," https:\/\/doi.org\/10.1201\/9781003669814-24  Actions","https:\/\/doi.org\/10.1007\/978-981-97-7206-3","https:\/\/doi.org\/10.1177\/297765702022s122"," https:\/\/doi.org\/10.1088\/1755-1315\/1519\/1\/012013","https:\/\/link.springer.com\/article\/10.1007\/s40030-014-0097-4","http:\/\/www.larhyss.net\/ojs\/index.php\/larhyss\/issue\/view\/90","https:\/\/www.emerald.com\/techs\/article-abstract\/2\/2\/188\/374\/Concrete-made-from-waste-paper-sludge-WPS-a?redirectedFrom=fulltext","An Investigation of Sick Building Syndrome (SBS) affecting the health of occupants in Western Maharashtra"," India. - IOPscience "]</t>
  </si>
  <si>
    <t>• Miss G Divya Anushree
• Enrollment No.: 2312046
• Research Topic: Self-Healing in Cementitious Material Incorporating Bacteria
• Institution: NICMAR University, Pune
• Year: 2023 (Ongoing)
• Miss Vaishnavi Tuljapurkar
• Enrollment No.: 2502008
• Research Topic: Integrating GIS and Remote Sensing for Planning, Monitoring, and Performance Enhancement of National Highway Construction
• Year: 2025 (Ongoing)</t>
  </si>
  <si>
    <t>• Above 34-36 for the last 6 semesters.
• Data will be provided.</t>
  </si>
  <si>
    <t>INTERIM DEAN INFRASTRUCTURE AND PLANNING from June 2024</t>
  </si>
  <si>
    <t xml:space="preserve">Externship at Tata Project Baroda June 2024. (15 days) </t>
  </si>
  <si>
    <t xml:space="preserve">No </t>
  </si>
  <si>
    <t>28-Feb-26 09:07 PM</t>
  </si>
  <si>
    <t>25Y 7M</t>
  </si>
  <si>
    <t>NICMAR UNIVERSITY PUNE</t>
  </si>
  <si>
    <t xml:space="preserve"> ASSOCIATE PROFESSOR </t>
  </si>
  <si>
    <t xml:space="preserve">NICMAR Pune </t>
  </si>
  <si>
    <t xml:space="preserve">Sr ASSOCIATE PROFESSOR </t>
  </si>
  <si>
    <t xml:space="preserve">Assistant Professor Grade 1 </t>
  </si>
  <si>
    <t xml:space="preserve">STES SKNSITS Lonavala </t>
  </si>
  <si>
    <t xml:space="preserve">Sr Lecturer in Civil Engineering and Head Applied Sciences. </t>
  </si>
  <si>
    <t>LONAVALA</t>
  </si>
  <si>
    <t>Prajakta Shyam Yawalkar</t>
  </si>
  <si>
    <t>dr.prajaktayawalkar@gmail.com</t>
  </si>
  <si>
    <t>02-Oct-1979</t>
  </si>
  <si>
    <t>Hindi, English,marathi,Assamese</t>
  </si>
  <si>
    <t>Shyam</t>
  </si>
  <si>
    <t>Skyi Manas Lake, Iris 1, Flat no.401, Bhugaon, 412115</t>
  </si>
  <si>
    <t>Mihir Sengupta</t>
  </si>
  <si>
    <t>Dharampeth High School</t>
  </si>
  <si>
    <t xml:space="preserve">Nagpur / Maharashtra </t>
  </si>
  <si>
    <t>Hindi,Sanskrit,English,Mathematics ,Science</t>
  </si>
  <si>
    <t>Lady Amrita Bai Daga College</t>
  </si>
  <si>
    <t>English,Hindi,Economics,Book keeping and Accountancy,Organization of commerce,Secraterial Practice</t>
  </si>
  <si>
    <t>Lady Amrita Bai Daga College, Nagpur / Maharashtra</t>
  </si>
  <si>
    <t xml:space="preserve">Accounts, Economics, taxation,Office management and administration ,Business mathematics &amp; Statistics,Computer application </t>
  </si>
  <si>
    <t xml:space="preserve">Department of Business Management, Nagpur / Maharashtra </t>
  </si>
  <si>
    <t>Applied operations &amp; Research Techniques,Cost Accounting and Cost control Techniques,Entrepreurship development and strategic management,Marketing management</t>
  </si>
  <si>
    <t>Rashtra Santa</t>
  </si>
  <si>
    <t>Rashtra Santa sri Tukdoji Maharaj, Nagpur University</t>
  </si>
  <si>
    <t>• MOOCs / Online Certifications</t>
  </si>
  <si>
    <t>• Reviewer – International Journal of Innovation Science, Emerald Publishing
• Reviewer – American Journal of Business, Emerald Publishing
• Resource Person for an International FDP on Research Methodology, organized by Ajeenkya D. Y. Patil University, Pune
• Invited Guest Speaker by Universitas Muhammadiyah Jakarta, Indonesia on Role of Semiotics in Advertising Communicative Approach</t>
  </si>
  <si>
    <t>MS Office,Bloomberg Market Concepts,AI Research Tools,Bibliometric Analysis Tools</t>
  </si>
  <si>
    <t>["https:\/\/doi.org\/10.52783\/eel.v15i2.2840    [2025 \u2013 Eco-Friendly vs Greenwashed \u2013 EEL ABDC C]"," https:\/\/doi.org\/10.1109\/TQCEBT59414.2024.10545255 [TQCEBT 2024 \u2013 IBM Job Satisfaction \u2013 IEEE\/Scopus] ABDC C]","https:\/\/sjcjycl.cn\/article\/view-2023\/02_503.php     [2023 \u2013 Social Media"," Anxiety &amp; EI \u2013 JDAP"," Scopus Q4]","https:\/\/ieeexplore.ieee.org\/document\/10041491    [2022 \u2013 EdTech Sentiment Analysis \u2013 IEEE\/Scopus]","https:\/\/ieeexplore.ieee.org\/document\/10041265    [2022 \u2013 OTT Opinion Mining \u2013 IEEE\/Scopus]","https:\/\/www.inderscience.com\/info\/inarticle.php?artid=135066   [2021 \u2013 Menstrual Cups"," Pune \u2013 WREMSD"," Scopus Q3]","https:\/\/tojqi.net\/index.php\/journal\/article\/view\/3339     [2021 \u2013 Innovative Teaching COVID \u2013 TOJQI"," Scopus Q4]"," https:\/\/eudl.eu\/doi\/10.4108\/eai.23-11-2023.2343256   [2024 \u2013 SARIMAX IT Index \u2013 IACIDS\/Scopus]"]</t>
  </si>
  <si>
    <t>Accounting and Finance (NICMAR), Research Methodology (PIBM),Invsetment Analysis and Portfolio Management (DY Pail),Financial Markets,Financial Modeling</t>
  </si>
  <si>
    <t>• Approx. 3.8 - 4.0 / 5.0 (Institutional records maintained by department)</t>
  </si>
  <si>
    <t>Dean Academics</t>
  </si>
  <si>
    <t>• Reviewer – Emerald Journal's "International Journal of Innovation Science" Recognized as expert reviewer contributing to international  academic standards.
• Reviewer – Emerald Journal's "American Journal of Business" Selected for maintaining high standards of academic excellence in business research.
• Chief Guest – "Magic of Shades" Drawing Competition, Rockwell Automation, Pune (May 2023)
• Invited Expert – Conducted Workshop on "Group Dynamics and Team Building" at Neville Wadia Institute of Management Studies &amp; Research, Pune (Oct 2023)
• FDP Conductor – Expert session on "When Images Talk: The Silent Stories of Advertisement – Semiotics" at PBMEIT    (April 2025)
• 3 Book Chapters accepted in Springer Nature Encyclopedia of Smart and Green Cities (2025, In Press)
• NLP Practitioner – Certified practitioner with application in teaching and student counselling</t>
  </si>
  <si>
    <t>• International Co-authored Research Paper :  "Menstrual Cups: Awareness and Acceptability for Menstrual Hygiene Management among Women and Girls in Pune City" Co-authored with Dr. Nathdaporn Saenkunmuang, Thailand. Published in World Review of Entrepreneurship, Management and Sustainable Development (Scopus Q3, Inderscience). DOI: https://doi.org/10.1504/WREMSD.2024.135066
• International Guest Lecture : Invited as Guest Speaker by Universitas Muhammadiyah Jakarta, Indonesia for session on "Role of Semiotics in Advertising – Communicative Approach" Link: https://www.youtube.com/watch?v=8BoXC0HR7xY
• International FDP :  Attended "Co-creating Innovation in Society" conducted by VU University Amsterdam, Netherlands in collaboration with MITWPU, Pune.
• Resource Person – International Faculty Development Program on Research Methodology organized by Ajeenkya DY Patil University (2019–2021)
• Book Chapters (In Press, 2026) – Springer Nature Encyclopedia of Smart and Green Cities (International Publisher – 3 chapters)</t>
  </si>
  <si>
    <t>28-Feb-26 09:26 PM</t>
  </si>
  <si>
    <t>20Y 2M</t>
  </si>
  <si>
    <t>Lexicon MILE</t>
  </si>
  <si>
    <t>Dean Academics and Professor (Finance)</t>
  </si>
  <si>
    <t>Pune, Tathawade</t>
  </si>
  <si>
    <t>MITCON Institute of Management</t>
  </si>
  <si>
    <t>Associate Professor and Dean Research</t>
  </si>
  <si>
    <t>Balewadi, Pune</t>
  </si>
  <si>
    <t>Ajeenkya DY Patil Univeristy</t>
  </si>
  <si>
    <t>Lohgaon, Pune</t>
  </si>
  <si>
    <t>Prateek Bhadauria</t>
  </si>
  <si>
    <t>bhadauria.prateek@gmail.com</t>
  </si>
  <si>
    <t>31-Aug-1985</t>
  </si>
  <si>
    <t>Surendra Singh Bhadauria</t>
  </si>
  <si>
    <t>Sector G, Near Swimming Pool , GH-766 DEENDAYAL NAGAR GWALIOR, 474020/</t>
  </si>
  <si>
    <t>K.V.SEHORE</t>
  </si>
  <si>
    <t>EMMANUEL HR. SEC. SCHOOL SEHORE</t>
  </si>
  <si>
    <t>MPBSE BHOPAL</t>
  </si>
  <si>
    <t>RGPV BHOPAL</t>
  </si>
  <si>
    <t>SRCEM BANMORE, GWALIOR</t>
  </si>
  <si>
    <t xml:space="preserve">ELECTRONICS AND COMMUNICATION </t>
  </si>
  <si>
    <t>B.E in ECE</t>
  </si>
  <si>
    <t>ELECTRONICS AND COMMUNICNATION</t>
  </si>
  <si>
    <t xml:space="preserve">ITM GWALIOR </t>
  </si>
  <si>
    <t>COMMUNICATION TECHNOLOGY AND MANAGEMENT</t>
  </si>
  <si>
    <t>M.TECH in Communication Technology and Management</t>
  </si>
  <si>
    <t>IGNOU DELHI</t>
  </si>
  <si>
    <t>IGNOU GWALIOR CENTRE , MADHYA PRADESH</t>
  </si>
  <si>
    <t>Wireless Communication Using Machine Learning Techniques</t>
  </si>
  <si>
    <t>THAPAR INSTITUTE OF ENGINEERING AND TECHNOLOGY , PATIALA</t>
  </si>
  <si>
    <t>• Expert Talk Delivered
• ·       Delivered expert talk on “Role of IoT in agriculture farming and dairy sector” on 15-04-2023 at 21 days national orientation course on “Teaching Learning Evaluation Technology programme jointly organized by ICAR-ATARI Ludhiana, Punjab, RVSKVV Gwalior, M.P and NADCL Baramulla of J&amp;K during 05th to 25th April.
• ·       Delivered expert talk on “Role of Machine Learning and Deep Learning Techniques in Dairy Sector” on 17-07-2024 Days Summer School on “Current Developments in Dairy Science and Technology” (CDDST-2024) jointly organized by Sanjay Gandhi Institute of Dairy Technology, Bihar Animal Sciences University (BASU) Patna and National Agriculture Development Cooperative Ltd. (NADCL), Baramulla, J &amp; K, from July 02 to 22, 2024.
• ·       Cleared NPTEL 12 week online course on “Applied Optimization for wireless, Machine Learning , Big Data” in July-Oct, 2018.
• ·       Cleared NPTEL 8 week online course Fundamentals of Wireless Communication (Hindi) in July-Sep -2024.
• ·       Cleared NPTEL 12 week online course on biomedical signal processing in Jan-Apr 2025.
PATENTS
• v Indian patent titled “Analog and Digital Predistorters in the Presence of Crosstalk and Measurement Noise For 5G and Beyond MIMO Communication” published on 25-08-2023.
• v Indian patent titled “Doherty Power Amplifier for High Efficiency End-To-End Massive MIMO Communication” on 07-07-2023.
• Year
• Publication
• Publisher
• Role
• Impact Factor
2023
• Beamforming in Vehicle to Infrastructure Scenario with Respect to LSTM and NAR Method
• https://link.springer.com/article/10.1007/s42835-023-01535-7
• Springer
• First Author
• 6
2023
• Deep Learning-Based Adaptive Beamforming for Interference Cancellation in V2I Scenarios.
• https://doi.org/10.18280/ts.400316
IIETA
• First Author
• 0
2024
• Color Image Encryption Method based on Three-Dimensional Chaotic Map and Nature-Inspired Osprey Optimization Algorithm.
• Power System Technology
• Third Author
• 03
2024
• AI- Based Hybrid Beamforming for Vehicular to Infrastructure Networks
IJMEMR
• Second Author
• 19</t>
  </si>
  <si>
    <t>PYTHON</t>
  </si>
  <si>
    <t>SCIE</t>
  </si>
  <si>
    <t>["1) https:\/\/link.springer.com\/article\/10.1007\/s42835-023-01535-7","https:\/\/doi.org\/10.18280\/ts.400316","https:\/\/powertechjournal.com\/index.php\/journal\/article\/view\/277","https:\/\/www.ijmemr.org\/Publication\/V12I4\/IJMEMR-V12I4-002.pdf","http:\/\/idc-online.com\/technical_references\/pdfs\/data_communications\/Communications%20and%20Radar.pdf"]</t>
  </si>
  <si>
    <t>Mobile Communication, Data Communication</t>
  </si>
  <si>
    <t>1) 4.2/5
2) 4.0/5
3) 3.8/5
4) 3.5/5
5) 3.80/5
6) 4.10 / 5</t>
  </si>
  <si>
    <t>1) SACFA COORDINATOR AND •	Leads a RCOM WIN4 project based on “Reliance GSM Service from Jan-2008 to Sep 2009, •	Worked as a Board of Studies Committee Member in June – 2024 at MITS Gwalior. •	Worked as a Academic Audit Committee Member held during 14th t</t>
  </si>
  <si>
    <t>Successfully Presented the paper entitled “Interference Prediction Techniques for Beamforming Technology using LSTM and NAR in V2I Scenario” in the International Conference on Mathematical Analysis and Its Applications (ICMAA-2025) held from December 22–2</t>
  </si>
  <si>
    <t>•	Cleared NPTEL 12 week online course on “Applied Optimization for wireless, Machine Learning , Big Data” in July-Oct, 2018. •	Cleared NPTEL 8 week online course Fundamentals of Wireless Communication (Hindi) in July-Sep -2024. •	Cleared NPTEL 12 week onl</t>
  </si>
  <si>
    <t>IIT Kharagpur (Industrial Training) -  JUN 2006 TO JULY 2006,Dr. S.S.Pathak (Retd. Prof.)	VOIP Installation Network using Net Meeting Software ,IIT DELHI (SFRF)	MAY-2017	JULY-2017	Dr. Shankar Prakriya (Prof.)	RF Energy Harvesting</t>
  </si>
  <si>
    <t>Attended research school on PYTHON/MATLAB and NYUSIM for machine learning (ML) in 5G mmWave MIMO Technology organized by IIT-KANPUR from Oct 11-28 2021. Successfully completed the short-term course on “Massive MIMO and Millimeter Wave (mmWave) Technologie</t>
  </si>
  <si>
    <t>28-Feb-26 09:40 PM</t>
  </si>
  <si>
    <t xml:space="preserve">MADAHAV INSTITUTE OF TECHNOLOGY AND SCIENCE,  DEEMED UNIVERSITY, GWALIOR </t>
  </si>
  <si>
    <t>Gwalior</t>
  </si>
  <si>
    <t>K Sanjay Kumar</t>
  </si>
  <si>
    <t>sanjay895017@gmail.com</t>
  </si>
  <si>
    <t>10-Nov-1998</t>
  </si>
  <si>
    <t>English,Hindi,Telgu</t>
  </si>
  <si>
    <t>K Kurma Rao</t>
  </si>
  <si>
    <t>G1-203, Aangan, Adani Shantigram, Gandinagar, 382421</t>
  </si>
  <si>
    <t>MES School, Port Blair</t>
  </si>
  <si>
    <t>English,Mathematics,Science,Social Science,Hindi</t>
  </si>
  <si>
    <t>Mathematics,Physics,Chemistry,Biology,English,Hindi</t>
  </si>
  <si>
    <t>Jawaharlal Nehru Rajkeeya Mahavidalaya, Port Blair</t>
  </si>
  <si>
    <t>BSc Mathematics</t>
  </si>
  <si>
    <t>GITAM Institute of Sciences, Visakhapatnam</t>
  </si>
  <si>
    <t>GITAM School of Sciences</t>
  </si>
  <si>
    <t>MS Office,Mathematica</t>
  </si>
  <si>
    <t>["https:\/\/doi.org\/10.21136\/MB.2026.0106-25","https:\/\/doi.org\/10.1007\/s44426-026-00035-1","https:\/\/doi.org\/10.1007\/s11253-025-02544-7","https:\/\/doi.org\/10.5269\/bspm.64878","https:\/\/doi.org\/10.1007\/s11253-024-02379-8","https:\/\/doi.org\/10.1007\/s13370-024-01174-9","https:\/\/doi.org\/10.1016\/j.bulsci.2023.103381","https:\/\/doi.org\/10.1007\/s11253-024-02278-y","https:\/\/doi.org\/10.46753\/pjaa.2024.v011i02.004","https:\/\/doi.org\/10.12697\/ACUTM.2023.27.15"]</t>
  </si>
  <si>
    <t>Linear Algebra,Probablity and Statictics,Foundational Probablity and applied Statistics,Latex,Real Analysis,Special Functions</t>
  </si>
  <si>
    <t>• 86</t>
  </si>
  <si>
    <t>Timetabel Coordinator</t>
  </si>
  <si>
    <t>• MVVS Murthi Fellowship, Early Submission of Phd thesis</t>
  </si>
  <si>
    <t>• Two Papers published with H. M. Srivastava (Scopus ID: 23152241800) and working on threeOne Paper Published with Adam Lecko  (Scopus ID: 7801325043)</t>
  </si>
  <si>
    <t>28-Feb-26 09:58 PM</t>
  </si>
  <si>
    <t>Jawaharlal Nehru Rajkeeya Mahavidalaya</t>
  </si>
  <si>
    <t>Port Blair</t>
  </si>
  <si>
    <t>Marwadi University</t>
  </si>
  <si>
    <t>Karnavati University</t>
  </si>
  <si>
    <t>gandhinagar</t>
  </si>
  <si>
    <t>Yogesh Prabhakar Sirsath</t>
  </si>
  <si>
    <t>yogeshsirsath@gmail.com</t>
  </si>
  <si>
    <t>01-May-1983</t>
  </si>
  <si>
    <t>English,Hindi Marathi German</t>
  </si>
  <si>
    <t>Prabhakar</t>
  </si>
  <si>
    <t>Dhanori, Pune</t>
  </si>
  <si>
    <t>Saint Francis De Sales High School</t>
  </si>
  <si>
    <t>State Board Sambhaji Nagar</t>
  </si>
  <si>
    <t>English, Hindi,Marathi, Maths,Science</t>
  </si>
  <si>
    <t>Vivekanad collage</t>
  </si>
  <si>
    <t>State Board, Sambhaji Nagar</t>
  </si>
  <si>
    <t>English,Marathi,Maths,Stats,Physics,Chemistry</t>
  </si>
  <si>
    <t>Vivekanand collage, Sambhaji Nagar</t>
  </si>
  <si>
    <t>English,Marathi,Chemistry,Botany</t>
  </si>
  <si>
    <t>B.Sc Chemistry, Botany, Zoology</t>
  </si>
  <si>
    <t>Rajashri Shahu Collage, Sambhaji Nagar</t>
  </si>
  <si>
    <t>Managerial Economics,Management Process and Organizational Behaviour,Human Resource Management</t>
  </si>
  <si>
    <t>HR and Organizational Behaviour</t>
  </si>
  <si>
    <t>Dr. Babasaheb Ambedkar Marathwada University, Sambhaji Nagar</t>
  </si>
  <si>
    <t>MS office suite, MS Excel,PowerBI,Tab,Tableau</t>
  </si>
  <si>
    <t>28-Feb-26 10:32 PM</t>
  </si>
  <si>
    <t>Hindustan Copper Limited</t>
  </si>
  <si>
    <t>Manager</t>
  </si>
  <si>
    <t>Ravikant  Singh</t>
  </si>
  <si>
    <t>singhravikant2695@gmail.com</t>
  </si>
  <si>
    <t>26-Aug-1995</t>
  </si>
  <si>
    <t xml:space="preserve">Ashok Singh </t>
  </si>
  <si>
    <t xml:space="preserve">Vill Belaspur Post Uruwa bazar District Gorakhpur State Uttar Pradesh </t>
  </si>
  <si>
    <t>Govt Jubilee Inter College, Gorakhpur</t>
  </si>
  <si>
    <t>Deen Dayal Upadhyaya Gorakhpur University, Gorakhpur</t>
  </si>
  <si>
    <t>Maharana Pratap PG College, Jungle Dhusan, Gorakhpur</t>
  </si>
  <si>
    <t>• I have received JRF and SRF fellowships from the National Institute of Technology, Raipur.</t>
  </si>
  <si>
    <t>Microsoft Windows,Matlab,Scilab</t>
  </si>
  <si>
    <t>28-Feb-26 11:00 PM</t>
  </si>
  <si>
    <t>Amity University Madhya Pradesh</t>
  </si>
  <si>
    <t>Sandeep Peeke</t>
  </si>
  <si>
    <t>sandeeppeeke932@gmail.com</t>
  </si>
  <si>
    <t>05-Jun-1998</t>
  </si>
  <si>
    <t xml:space="preserve">HINDI, TELUGU,ENGLISH  </t>
  </si>
  <si>
    <t>SAMBAIAH</t>
  </si>
  <si>
    <t>3-58, MADDULUR ROAD, KONDAPI VILLAGE, KONDAPI MANDAL, ONGOLE CITY, ANDHRA PRADESH, 523270</t>
  </si>
  <si>
    <t>Dr B. Sudheer Kumar Reddy</t>
  </si>
  <si>
    <t>Jawahar Navodaya Vidyalaya, Ongole, AP</t>
  </si>
  <si>
    <t>CBSE, Ongole, Andhra Pradesh</t>
  </si>
  <si>
    <t xml:space="preserve">Mathematics ,Science ,Social Science,Telugu,Hindi,English </t>
  </si>
  <si>
    <t>MATHEMATICS,PHYSICS,CHEMISTRY,COMPUTER SCIENCE,TELUGU,ENGLISH</t>
  </si>
  <si>
    <t>ACHARYA NAGARJUNA UNIVERSITY, GUNTUR, AP</t>
  </si>
  <si>
    <t>RVR&amp;JC College of Engineering, Guntur, AP</t>
  </si>
  <si>
    <t>CIVIL ENGINEERING,TRANSPORTATION ENGINEERING,CONSTRUCTION TECHNOLOGY AND MANAGEMENT ,REMOTE SENSING AND GIS,QUNATITY ESTIMATION AND PROJECT MANAGEMENT</t>
  </si>
  <si>
    <t xml:space="preserve">School of Planning &amp; Architecture, Vijayawada, AP </t>
  </si>
  <si>
    <t>TRANSPORT PLANNING ,PUBLIC TRANSPORT PLANNING,GEOSPATIAL TECHNIQUES FOR TRANSPORTATION,SMART MOBILITY,LOGISTICS AND FREIGHT DISTRIBUTION,TRANSPORT INFRATSRUCTURE PLANNING STUDIO,REGIONAL TRANSPORT PLANNING,URBAN TRANSPORT PPLANNING,TOURISM PLANNING AND DE</t>
  </si>
  <si>
    <t>MASTER OF PLANNING- TRANSPORTATION AND INFRASTRUCTURE PLANNING</t>
  </si>
  <si>
    <t>PLANNING</t>
  </si>
  <si>
    <t>• GATE 2019- CE- Qualified,  GATE 2023- AR- Qualified  At School &amp; College Level- NCC A &amp; B Certificates, Scouts &amp; Guides- RajyaPuraskar, BASKETBALL WINNERS &amp; RUNNERS AT INTERCOLLEGE TOURNAMANETS, CHESS RUNNER IN INTER SPA TOURNAMENT</t>
  </si>
  <si>
    <t>MS Office, Q-GIS,PTV Visum,AutoCAD,Cube ,ArcGIS-Map,ArcGIS-Pro,AIMSUN</t>
  </si>
  <si>
    <t>B Plan,MPLAN,MPLAN- TRANSPORT PLANNING</t>
  </si>
  <si>
    <t>• Dr YSRAFAU- 9/10SPAV- 8/10</t>
  </si>
  <si>
    <t>●	Department Coordinator- Worked as Coordinator (Jul 2022-Sep 2023) and Co-coordinator (Nov 2021-Jun 2022)  ●	Internal BOS Member for B Tech Town Planning and MURP Course ●	Served as SPA College coordinator- BCDE- APSCHE- Community Service Program (CSP)</t>
  </si>
  <si>
    <t>8 Webinars/ Seminars</t>
  </si>
  <si>
    <t>• Recived awards for organising "Executive Development Programme (EDP) on “Traffic Management and Simulation Techniques” and for instructing as an Internal Expert for EDP “Application of Geospatial Techniques for Spatial Planning" Recived awards for organising under the AMRUT- Center for Urban Planning for Capacity Building (ACUPCB-SPAV)</t>
  </si>
  <si>
    <t>01-Mar-26 12:54 AM</t>
  </si>
  <si>
    <t>School of Planning and Architecture, Dept. of Planning Vijayawada, Andhra Pradesh</t>
  </si>
  <si>
    <t>Dr YSR Architecture and Fine Arts University, SPA, Dept. of Planning, Kadapa, Andhra Pradesh</t>
  </si>
  <si>
    <t>Kadapa, Andhra Pradesh</t>
  </si>
  <si>
    <t>01-Mar-26 12:55 AM</t>
  </si>
  <si>
    <t>Anamika Kumari</t>
  </si>
  <si>
    <t>anakumari1402@gmail.com</t>
  </si>
  <si>
    <t>14-Feb-1989</t>
  </si>
  <si>
    <t>Anugraha Narayan Singh</t>
  </si>
  <si>
    <t>HEERABAGH CHOWK, MATWARI ROAD
HAZARIBAGH</t>
  </si>
  <si>
    <t>Jharkhand</t>
  </si>
  <si>
    <t>St. Xavier School</t>
  </si>
  <si>
    <t>Ranchi Women's College</t>
  </si>
  <si>
    <t>Magadh University, Bodh Gaya</t>
  </si>
  <si>
    <t>• National Young Research Award</t>
  </si>
  <si>
    <t>["https:\/\/doi.org\/10.64526\/iilr.33.S5.16","https:\/\/doi.org\/10.4324\/9781003716617-30","https:\/\/doi.org\/10.1080\/23322039.2025.2489708 ","10.1109\/IIPEM62726.2024.10925798 ","10.5281\/zenodo.777815 "]</t>
  </si>
  <si>
    <t>Finance Management, Cost Accounting</t>
  </si>
  <si>
    <t>• Above</t>
  </si>
  <si>
    <t>01-Mar-26 10:02 AM</t>
  </si>
  <si>
    <t>MIT Art, Design and Technology University</t>
  </si>
  <si>
    <t>Dr. D.Y. Patil Shikshan Sanstha</t>
  </si>
  <si>
    <t>G H Raisoni Institute of Engineering &amp;Technology Nagpur</t>
  </si>
  <si>
    <t>KBP College Vashi</t>
  </si>
  <si>
    <t>OM SAI</t>
  </si>
  <si>
    <t>Process Exceutive</t>
  </si>
  <si>
    <t>Vineet  Gautamchand Kothari</t>
  </si>
  <si>
    <t>vineetkothari1@gmail.com</t>
  </si>
  <si>
    <t>27-Sep-1990</t>
  </si>
  <si>
    <t>English,Hindi,Gujrati</t>
  </si>
  <si>
    <t>Gautamchand Mohanlal Kothari</t>
  </si>
  <si>
    <t>B101, Shyam 84, Near Kena Bunglows, Motera Stadium Road, Motera, Ahmedabad 380005</t>
  </si>
  <si>
    <t>Divine Buds English Medium School</t>
  </si>
  <si>
    <t>Maths &amp; Science</t>
  </si>
  <si>
    <t>V.G.E.C Chandkheda, Ahmedabad, Gujarat</t>
  </si>
  <si>
    <t>L.D College of Engineering, Ahmedabad, Gujarat</t>
  </si>
  <si>
    <t>Structural Engineering,Earthquake Engineering</t>
  </si>
  <si>
    <t>Concrete Technology (Ultra High Performance Concrete)</t>
  </si>
  <si>
    <t>• AutoCAD</t>
  </si>
  <si>
    <t>• GATE 2013 with AIR 2818
• Best Paper Award for RAISE 2025 at SVNIT Surat</t>
  </si>
  <si>
    <t>AutoCAD, Stadd pro , Etabs, SAP 2000, Abaqus, RCDC</t>
  </si>
  <si>
    <t>["https:\/\/link.springer.com\/chapter\/10.1007\/978-981-96-8830-2_19","","","","",""]</t>
  </si>
  <si>
    <t>• Minor Research Project funded by Nirma University (Internal)
• Year
PI &amp; CO- PI
• Title of the project
18-19
• Dr. Vineet Kothari &amp; Dr. Urmil Dave
• Development of High-Performance Quaternary Concrete: A Key Solution for Structures Built in Aggressive Climatic Environment
20-21
• Prof. Hemantha Kamplimanth
• &amp; Dr. Vineet Kothari
• Feasibility Studies for the use of Recycled Concrete Aggregates and Manufactured Sand in Highway Concrete Pavements
21-22
• Dr. Vineet Kothari &amp; Dr. Hematha K
• “Development and Performance Evaluation of Ultra High-Performance Concrete”
22-23
• Dr. Unnati Agrawal &amp; Dr. Vineet Kothari
• Evaluation of Mechanical and Durability Properties of Ultra High-Performance Concrete Using Metakaolin and Limestone
24-25
• Dr. Vineet Kothari
• Evaluation of Durability Properties and Microstructural Properties of Ultra High-Performance Concrete.
25-26
• Dr. Lukman Mansuri &amp; Dr. Vineet Kothari
• Recycling Brick waste and Limestone for Sustainable Geopolymer Bricks</t>
  </si>
  <si>
    <t>Construction Materials, Construction Technology, Advanced Construction Technologies, Advanced Concrete Technology, Maintainance and Rehabilitation of Structures, Experimental Techniques in Structural Engineering</t>
  </si>
  <si>
    <t>• Construction Materials - 4.1/5
• Construction Technology - 3.9/5
• Advanced Construction Technologies - 4.2/5
• Advanced Concrete Technology - 4.4/5
• Maintainance and Rehabilition of Structures - 4.4/5
• Experimental Techniques in Structural Engineering - 4.3/5
• Sustianble Building Technologies - 3.8/5</t>
  </si>
  <si>
    <t>NBA Criteria Coordinator at department level, NAAC Criterian Coordinator, Alumni Coordinator, ORCES Faculty Coordinator, Atendance Coordinator</t>
  </si>
  <si>
    <t>Advanced Concrete Technology</t>
  </si>
  <si>
    <t>FOP-Effective Online Teaching Training</t>
  </si>
  <si>
    <t>Current Practices in Design and Detailing of Steel Structures</t>
  </si>
  <si>
    <t>Faculty Induction Programme</t>
  </si>
  <si>
    <t>01-Mar-26 11:16 AM</t>
  </si>
  <si>
    <t>9Y 10M</t>
  </si>
  <si>
    <t>ahmedabad</t>
  </si>
  <si>
    <t>Ashraf Alam</t>
  </si>
  <si>
    <t>ashraf_alam@live.com</t>
  </si>
  <si>
    <t>20-Mar-1990</t>
  </si>
  <si>
    <t>Yasin</t>
  </si>
  <si>
    <t>Rosy Beauty Parlour, Janta Nagar Colony
PO/PS: Bokaro Thermal, District: Bokaro, 
Jharkhand, India
PIN: 829107</t>
  </si>
  <si>
    <t>Bal Vidya Mandir, Kuju</t>
  </si>
  <si>
    <t>CBSE, Hazaribagh, Jharkhand</t>
  </si>
  <si>
    <t>English, Social Science, Hindi, Mathematics,Science</t>
  </si>
  <si>
    <t>Pitts Modern School, Gomia</t>
  </si>
  <si>
    <t>CBSE, Gomia, Jharkhand</t>
  </si>
  <si>
    <t>Physics, Chemistry, Mathematics, Computer Science,English</t>
  </si>
  <si>
    <t>Hansraj College, Delhi, Delhi</t>
  </si>
  <si>
    <t>Central Institute of Education, Delhi</t>
  </si>
  <si>
    <t>M.Ed.</t>
  </si>
  <si>
    <t>Madurai Kamaraj University, Tamil Nadu</t>
  </si>
  <si>
    <t>Madurai Kamaraj University, Madurai, Tamil Nadu</t>
  </si>
  <si>
    <t>Educational Policy, Planning, and Administration</t>
  </si>
  <si>
    <t xml:space="preserve">• Certificate Programme in Value Education | IGNOU | 2020 | Graduated with 81%
• PG Diploma in Educational Technology | IGNOU | 2019 | Graduated with 71%
• Certificate Programme in Guidance | IGNOU | 2019 | Graduated with 61%
• </t>
  </si>
  <si>
    <t>• Honours
• World’s Top 2% Scientist (Stanford University/Elsevier - 2024 and 2025)
• India Rank (Education): 1
• World Rank (Education): 16
• Awards
• Awarded UGC-NET-JRF in Education (June 2019)
• Awarded UGC-NET-JRF in Adult Education (December 2019)
• Awarded UGC-NET in Public Administration (November 2020)
• Qualified GATE (2021) Humanities and Social Sciences - Sociology</t>
  </si>
  <si>
    <t>["https:\/\/doi.org\/10.1080\/02673843.2023.2270662","https:\/\/doi.org\/10.1080\/23311916.2023.2283282 ","https:\/\/doi.org\/10.1080\/2331186X.2024.2324487 ","https:\/\/doi.org\/10.1080\/2331186X.2024.2341589 ","https:\/\/doi.org\/10.1080\/2331186X.2024.2355400","https:\/\/doi.org\/10.1080\/2331186X.2024.2363157 ","https:\/\/doi.org\/10.1080\/2331186X.2023.2260676 ","https:\/\/doi.org\/10.31893\/multiscience.2024040 ","https:\/\/doi.org\/10.48161\/qaj.v3n4a145","https:\/\/doi.org\/10.52571\/PTQ.v17.n34.2020.181_P34_pgs_164_180.pdf "]</t>
  </si>
  <si>
    <t>Introduction to Human Rights Law,Happiness Engineering,Strategic Communication for Sustainable Development</t>
  </si>
  <si>
    <t>2/5.0</t>
  </si>
  <si>
    <t>• Honours
• World’s Top 2% Scientist (Elsevier - 2024 and 2025)
• India Rank (Education):    1World Rank (Education): 16
• Awards
• Awarded UGC-NET-JRF in Education (June 2019)
• Awarded UGC-NET-JRF in Adult Education (December 2019)
• Awarded UGC-NET in Public Administration (November 2020)
• Qualified GATE (2021) Humanities and Social Sciences - Sociology
• Awarded with ‘Best Poster Presentation’ Award on 02-07-2022 by IIT Patna and Frontiers.</t>
  </si>
  <si>
    <t>• Alam, A., Mohanty, A., &amp; Prestianawati, S. A. (2026). Education for sustainable development and psychology of sustainability: Pathways to equity, resilience, and inclusive growth. In A. J. Anand &amp; S. Krishnan (Eds.), Smart technologies for sustainable development goals (1st ed., pp. 105-129). CRC Press. https://doi.org/10.1201/9781003646075-7
• Alam, A., Mohanty, A., &amp; Bhatnagar, P. (2026). Education for sustainable development (ESD) and global citizenship. In A. J. Anand &amp; S. Krishnan (Eds.), Smart technologies for sustainable development goals (pp. 226–254). CRC Press.https://doi.org/10.1201/9781003646075-14</t>
  </si>
  <si>
    <t>01-Mar-26 01:14 PM</t>
  </si>
  <si>
    <t>Research Faculty</t>
  </si>
  <si>
    <t>Arshad Hussain  Choudhury</t>
  </si>
  <si>
    <t>arshadahc@gmail.com</t>
  </si>
  <si>
    <t>08-Nov-1989</t>
  </si>
  <si>
    <t>English, Hindi,bengali</t>
  </si>
  <si>
    <t>Akbar Hussain Choudhury</t>
  </si>
  <si>
    <t>Dr. Arshad Hussain Choudhury, Flat no 402, Khursheed Maskan, Khaswa Enclave, Near Maruti Suzuki showroom, Narsingi, Hyderabad, Telangana - 500089</t>
  </si>
  <si>
    <t>HOLY CROSS SCHOOL, SILCHAR</t>
  </si>
  <si>
    <t>Board of Secondary Education Assam (SEBA), Assam</t>
  </si>
  <si>
    <t>ENGLISH 3, BENGALI 3, ENGLISH, GENERAL SCIENCE, SOCIAL SICENCE,ADV MATHS</t>
  </si>
  <si>
    <t>RAMANUJ GUPTA JR. COLLEGE</t>
  </si>
  <si>
    <t>ENGLISH, ALTERNATIVE ENGLISH, MATHEMATICS, PHYSICS, CHEMISTRY</t>
  </si>
  <si>
    <t>GAUHATI UNIVERSITY</t>
  </si>
  <si>
    <t>ASSAM ENGINEERING COLLEGE, Guwahati, Assam</t>
  </si>
  <si>
    <t>National Institute of Technology, Silchar</t>
  </si>
  <si>
    <t>National Institute of Technology, Silchar, Assam</t>
  </si>
  <si>
    <t>Rehabilitation of Beam-Column Joint Using Geopolymer Adopting Removal and Replacement Technique</t>
  </si>
  <si>
    <t>• A diploma in Auto Cad</t>
  </si>
  <si>
    <t>• Postgraduate Silver Medal for securing highest CPI (cumulative performance index) among all M.Tech students in Structural Engineering Programme of Civil Engineering Department in the examination held in May 2017, at National Institute of Technology (NIT), Silchar.
• SOMA Enterprise Award for securing highest aggregate marks in the final semester BE examination, Assam Engineering College
• Deebeendra NathAcharyya Memorial Award for securing highest aggregate marks in the 7th semester BE, Assam Engineering College
• Certificate of Merit for securing highest aggregate marks in the 6th semester BE examination, Assam Engineering College
• Certificate of Merit for securing highest aggregate marks in the 5th semester BE examination, Assam Engineering College
• Certificate of Merit for securing highest aggregate marks in the 4th semester BE examination, Assam Engineering College</t>
  </si>
  <si>
    <t>AutoCad, MS office,Etabs,GIMP</t>
  </si>
  <si>
    <t>["https:\/\/doi.org\/10.1016\/j.engstruct.2021.112241","https:\/\/doi.org\/10.1016\/j.istruc.2021.12.057","https:\/\/doi.org\/10.1080\/13632469.2020.1784317","https:\/\/doi.org\/10.1080\/13632469.2022.2086187","10.14359\/51738835","https:\/\/doi.org\/10.1680\/jstbu.21.00183","https:\/\/scholar.google.com\/citations?view_op=view_citation&amp;hl=en&amp;user=3lMfZuEAAAAJ&amp;citation_for_view=3lMfZuEAAAAJ:Y0pCki6q_DkC"]</t>
  </si>
  <si>
    <t>• Project title: Effectiveness of Crystalline Admixture in Self Healing of Beams subjected to Monotonic Loading
• Funding Agency : APPAR InfraTech Pvt. Ltd,
• Amount = INR 2,00,000/-</t>
  </si>
  <si>
    <t>Reinforced Concrete Design II, Prestressed Concrete, Design of Advanced Concrete Structure ,Advanced Structural Analysis</t>
  </si>
  <si>
    <t>• 46</t>
  </si>
  <si>
    <t>Lab-in-charge</t>
  </si>
  <si>
    <t>01-Mar-26 01:21 PM</t>
  </si>
  <si>
    <t>Chaitanya Bharathi Institute of Technology, Hyderabad</t>
  </si>
  <si>
    <t>Varsha Vinod</t>
  </si>
  <si>
    <t>ar.varshavinod@gmail.com</t>
  </si>
  <si>
    <t>08-Oct-1996</t>
  </si>
  <si>
    <t>English,Hindi,Malayalam,Bengali</t>
  </si>
  <si>
    <t>Vinod Kumar K.B</t>
  </si>
  <si>
    <t>B wing - 604, 6th floor, The Oasis Apartments, Sector 30/31, Sector 30, CBD Belapur</t>
  </si>
  <si>
    <t>Chinmaya Vidyalaya Thrissur</t>
  </si>
  <si>
    <t>Thrissur, Kerala</t>
  </si>
  <si>
    <t>ENglish,Hindi,Mathematics,General Science,Social Science</t>
  </si>
  <si>
    <t>English,Physics,Chemistry,Mathematics,Biology</t>
  </si>
  <si>
    <t>College of Architecture Trivandrum, Kerala</t>
  </si>
  <si>
    <t xml:space="preserve">Architecture,Planning,Building Services,Structural Systems,Construction Management,Architectural History,etc. </t>
  </si>
  <si>
    <t>Birla Institute of Technology  (Deemed University)</t>
  </si>
  <si>
    <t xml:space="preserve">Urban Planning,Regional Planning,Planning Theory,Infrastructure Planning,Transportation Planning,Urban Design,Environmental Planning,Urban Governance,etc. </t>
  </si>
  <si>
    <t>Urban Planning and Heritage Economics</t>
  </si>
  <si>
    <t>• National Research Development Workshop on Statistical Techniques and Data Analytics, conducted by Birla Institute of Technology (</t>
  </si>
  <si>
    <t>• Awarded the ‘IEI Excellence Award 2025 for Journal Prize under Architectural Engineering Division’, by Institute of Engineers (India), at 40th Indian Engineering Congress, hosted by National Institute of Technology, Durgapur, 19th December 2025, Friday.
• Selected for UNESCO World Heritage Volunteers (WHV) 2025 Campaign hosted by UNESCO in collaboration with KHC, Ahmedabad, from 12th August to 22nd August 2025 in the World Heritage Site of Ahmedabad, India.
• Session Chair for 'Young Researcher's Conference 2024', organized by Department of Humanities and Social Sciences IIEST, Shibpur (13th Dec 2024)
• Proposal for new course for SWAYAM-NPTEL, an initiative by MHRD (Ministry of Human Resource Development), India has been selected (Dec’24), recording in progress. This venture is coordinated by IIT-Kharagpur.
• Best Paper Award – Architecture and Built Environment, 2nd International I-converge 2022.
• Shortlisted for COA Best Undergraduate Architectural Thesis Award – Zone 05, 2020 ( University and State Level)</t>
  </si>
  <si>
    <t>Design &amp; Visualisation - AutoCAD, Revit, SketchUp, V-Ray, Adobe Illustrator, Adobe Photoshop, Adobe Lightroom; Analysis &amp; Research -  IBM SPSS-AMOS, SmartPLS; Mapping &amp; Documentation - ArcGIS, Reality Capture</t>
  </si>
  <si>
    <t>M.Plan - Planning procedures and techniques, Socioeconomic Planning, Planning history and Criticism, Urban Infrastructure Planning, Metropolitan and Regional Planning, Urban Planning Studio, Research Writing,B.Arch - ,Landscape Architecture and Site Plann</t>
  </si>
  <si>
    <t>• Although there was no system for formal feedback collected for faculties, where I have worked, I beleive that the students have positively responded to the coursework, teaching method and practical implication of the subjects in their academic and professional works.</t>
  </si>
  <si>
    <t>Jayanti@75 (75th Year Celebration of the Department, IIEST Shibpur) - Chairperson and Member of Editorial board for commemorating magazine; Chairperson of Souvenir and Publication Committee</t>
  </si>
  <si>
    <t>01-Mar-26 01:52 PM</t>
  </si>
  <si>
    <t>D.Y Patil School of Architecture</t>
  </si>
  <si>
    <t>Navi Mumbai,</t>
  </si>
  <si>
    <t>Indian Institute of Engineering Science and Technology, Shibpur</t>
  </si>
  <si>
    <t>Assistant Professor (On-Contract)</t>
  </si>
  <si>
    <t>Howrah</t>
  </si>
  <si>
    <t>Manish Atmaram Khandare</t>
  </si>
  <si>
    <t>manishkhandare42@gmail.com</t>
  </si>
  <si>
    <t>11-May-1985</t>
  </si>
  <si>
    <t>Atmaram T. Khandare</t>
  </si>
  <si>
    <t>D501, Tanish Orchid, Phase I, Charholi (Bk.), Pune 412105</t>
  </si>
  <si>
    <t>Dr. Anil L. Agarwal</t>
  </si>
  <si>
    <t>Dean of Academic Affairs</t>
  </si>
  <si>
    <t>Jagruti Vidyalaya Akola</t>
  </si>
  <si>
    <t>Maharashtra State Board, Maharashtra / Akola</t>
  </si>
  <si>
    <t>Mathematics, Science, English, Social Science</t>
  </si>
  <si>
    <t>RLT College of Science Akola</t>
  </si>
  <si>
    <t>Engineering Mechanics,Engineering Mathematics, Strength of Materials, Geotechnical Engineering, Design of RCC Structures,Design of Steel Structures,Transportation Engineering, Fluid Mechanics, Environmental Engineering</t>
  </si>
  <si>
    <t>College of Engineering Pune(COEP), Pune</t>
  </si>
  <si>
    <t>Management and Project Planning in Construction,Construction Equipment and Management,Construction Materials and Materials Management,Construction Techniques,Human Resource Management in Construction</t>
  </si>
  <si>
    <t>Sustainable Materials (Civil Engineering)</t>
  </si>
  <si>
    <t>MS Project, Primavera</t>
  </si>
  <si>
    <t>["Khandare"," M. A."," and Agarwal"," A. (2025). \u201cEffect of mineral admixtures on compression and aggregate type on infiltration of pervious concrete: A review\u201d"," The Indian Concrete Journal"," Vol. 99"," No. 2"," pp. 25-33."]</t>
  </si>
  <si>
    <t>Procurement and Tendering Workshop</t>
  </si>
  <si>
    <t>• Average feedback while working with the previous organization was more than 8.5 out of 10.</t>
  </si>
  <si>
    <t>PG Coordinator</t>
  </si>
  <si>
    <t>01-Mar-26 02:02 PM</t>
  </si>
  <si>
    <t>MIT Academy of Engineering, Alandi, Pune</t>
  </si>
  <si>
    <t>RMD Sinhgad School of Engineering Warje Pune</t>
  </si>
  <si>
    <t>Warje Pune</t>
  </si>
  <si>
    <t>Dr. D. Y. Patil School of Engineering Lohegaon Pune</t>
  </si>
  <si>
    <t>SCSCOE, Bhor Pune</t>
  </si>
  <si>
    <t>Bhor Pune</t>
  </si>
  <si>
    <t>MITR Mulshi Pune</t>
  </si>
  <si>
    <t>Sushila  Pradip Jamdade</t>
  </si>
  <si>
    <t>sushila.jamdade2025@gmail.com</t>
  </si>
  <si>
    <t>21-Jul-1993</t>
  </si>
  <si>
    <t>English Hindi marathi</t>
  </si>
  <si>
    <t>Pradip jamdade</t>
  </si>
  <si>
    <t>Maitrey Park building flat no 405 dhayri nahre link rd</t>
  </si>
  <si>
    <t>Shree shiv Chatrapati Shivaji raje</t>
  </si>
  <si>
    <t xml:space="preserve">Pune maharashtra </t>
  </si>
  <si>
    <t xml:space="preserve">Mahatma phule college </t>
  </si>
  <si>
    <t xml:space="preserve">Accounts </t>
  </si>
  <si>
    <t xml:space="preserve">Savitribai phule pune university </t>
  </si>
  <si>
    <t xml:space="preserve">Banking and finance </t>
  </si>
  <si>
    <t xml:space="preserve"> Institute of professional studies Pune maharashtra </t>
  </si>
  <si>
    <t xml:space="preserve">Sinhgad institute of Management </t>
  </si>
  <si>
    <t xml:space="preserve">Advance excel </t>
  </si>
  <si>
    <t xml:space="preserve">Finance derivatives </t>
  </si>
  <si>
    <t>• Consistently maintained an average feedback score of 4.3–4.5 out of 5.0, with an overall average of approximately 4.4/5.0, reflecting strong student satisfaction in teaching effectiveness, subject clarity, and engagement.</t>
  </si>
  <si>
    <t xml:space="preserve">Industrial visit and exam officer </t>
  </si>
  <si>
    <t>01-Mar-26 02:21 PM</t>
  </si>
  <si>
    <t xml:space="preserve">Sinhgad institute </t>
  </si>
  <si>
    <t>Monica Vuppala</t>
  </si>
  <si>
    <t>monicavuppala52@gmail.com</t>
  </si>
  <si>
    <t>05-May-1997</t>
  </si>
  <si>
    <t>HINDI,TELUGU,ENGLISH</t>
  </si>
  <si>
    <t>V V RANGA RAO</t>
  </si>
  <si>
    <t>25-165, Sri Hari Nilayam, Penamaluru Mandal, Vijayawada Rural, Krishna Dist, AP, 520007</t>
  </si>
  <si>
    <t>B. Sudheer Kumar Reddy, Assistant Professor</t>
  </si>
  <si>
    <t>DAV Public School, Gevra, Chattisgarh</t>
  </si>
  <si>
    <t>CBSE, Gevra, Chattisgarh</t>
  </si>
  <si>
    <t>Mathematics,Science,Socialscience,English,Hindi</t>
  </si>
  <si>
    <t>SRI CHAITANYA JUNIOR KALASALA</t>
  </si>
  <si>
    <t>TELANGANA STATE BOARD OF INTERMEDIATE EDUCATION, HYDERABAD, TELANGANA</t>
  </si>
  <si>
    <t>MATHEMATICS,PHYSICS,CHEMISTRY,ENGLISH,SANSKRIT</t>
  </si>
  <si>
    <t>JAWAHARLAL NEHRU TECHNOLOGICAL UNIVERSITY KAKINADA AP</t>
  </si>
  <si>
    <t>VIGNANS NIRULA INSTITUTE OF TECHNOLOGY AND SCIENCE FOR WOMEN, GUNTUR</t>
  </si>
  <si>
    <t>COMPUTER PROGRAMMING,DATA STRUCTURES,JAVA PROGRAMMING,DATA COMMUNICATION,DATABASE MANAGEMENT SYSTEMS,WEB TECHNOLOGIES,SOFTWARE TESTING METHODOLOGIES,C PROGRAMMING LAB</t>
  </si>
  <si>
    <t>B TECH IN COMPUTER SCIENCE AND ENGINEERING</t>
  </si>
  <si>
    <t>VR Siddhartha Engineering College</t>
  </si>
  <si>
    <t>business analytics ann data mining modeling using R,BIGDATA MANAGEMENT,BUSINESS ANALYTICS,DEEP LEARNNING,CYBER SECURITY,DATA VISUALIZATION,R FOR DATA SCIENCE,MACHINE LEARNING</t>
  </si>
  <si>
    <t>M TECH IN DATA SCIENCE</t>
  </si>
  <si>
    <t>DATA SCIENCE</t>
  </si>
  <si>
    <t>JAVA, JDBC, Spring boot, Shell Script, PERL Script, Python &amp; R,HTML,SQL,PLSQL,MySQL</t>
  </si>
  <si>
    <t>B TECH CSE</t>
  </si>
  <si>
    <t>01-Mar-26 02:55 PM</t>
  </si>
  <si>
    <t>IBM</t>
  </si>
  <si>
    <t>SOFTWARE ENGINEER</t>
  </si>
  <si>
    <t>BANGALORE</t>
  </si>
  <si>
    <t>Madhu Ranjan Kumar</t>
  </si>
  <si>
    <t>madhu_ranjan@yahoo.com</t>
  </si>
  <si>
    <t>25-Jun-1961</t>
  </si>
  <si>
    <t>Umeshwar Prasad</t>
  </si>
  <si>
    <t>D 8/7. first floor, Vasant Vihar Delhi 110057</t>
  </si>
  <si>
    <t>Miller High School</t>
  </si>
  <si>
    <t>Bihar School Examination Board,Patna</t>
  </si>
  <si>
    <t>Physics, Chemistry, maths, Hindi</t>
  </si>
  <si>
    <t>Science College</t>
  </si>
  <si>
    <t>Patna University Patna</t>
  </si>
  <si>
    <t>Physics, chemistry, math, hindi</t>
  </si>
  <si>
    <t>IITBHU</t>
  </si>
  <si>
    <t>BHU Varanasi</t>
  </si>
  <si>
    <t>Mechanical Engineering Subjects</t>
  </si>
  <si>
    <t>MDI Gurgaon</t>
  </si>
  <si>
    <t xml:space="preserve">MDI Gurgaon, </t>
  </si>
  <si>
    <t>MBA subjects</t>
  </si>
  <si>
    <t>Harvard University</t>
  </si>
  <si>
    <t>Harvard University USA</t>
  </si>
  <si>
    <t>Total Quality Management</t>
  </si>
  <si>
    <t>Southern Cross University Australia</t>
  </si>
  <si>
    <t>• Certificate on Proejct Management by Harvard University done in 2018</t>
  </si>
  <si>
    <t>• Distinguished Engineer's award by Institution of Engineers 2012
• Fellow of Institution of Engineers 2012
• Fellow of Indian Institute of Materials Management 2015</t>
  </si>
  <si>
    <t>["https:\/\/www.emerald.com\/tqm\/article-abstract\/19\/3\/245\/380606\/Comparison-between-DP-and-MBNQA-convergence-and?redirectedFrom=fulltext","https:\/\/www.emerald.com\/tqm\/article-abstract\/19\/2\/176\/381708\/Indian-culture-and-the-culture-for-TQM-a?redirectedFrom=fulltext","https:\/\/www.emerald.com\/ijpsm\/article-abstract\/20\/5\/380\/150318\/Assessment-of-hierarchical-tendencies-in-an-Indian","https:\/\/www.tandfonline.com\/doi\/abs\/10.1080\/10686967.2011.11918300","https:\/\/www.emerald.com\/jocm\/article-abstract\/26\/1\/169\/246632\/Insider-action-research-premises-and-promises?redirectedFrom=PDF","https:\/\/www.tandfonline.com\/doi\/abs\/10.1080\/10686967.2012.11918073","https:\/\/link.springer.com\/article\/10.1007\/s11213-006-9009-5","https:\/\/link.springer.com\/article\/10.1007\/s11213-006-9024-6","https:\/\/www.inderscienceonline.com\/doi\/abs\/10.1504\/IJLC.2010.038766"]</t>
  </si>
  <si>
    <t>• During the period 2022 to 2024, as the Head of Procurement Research Centre at Arun Jaitley National Institute of Financial Management, Faridabad, I was getting an annual grant of Rs 1.65 crore from Ministry of Finance to conduct research in the domains of procurement and contract management. The specific topics were suggested by Ministry of Finance. Under this grant, I conducted research in the following areas:
• (i) Reverse Auction (ii) Swiss Challenge (iii) Smart Contract (iv) Sustainable Public Procurement (v) Performance Based Procurement (vi) Documents only Arbitration</t>
  </si>
  <si>
    <t>(i) Digitisation of Procurement and Supply Chain (ii) International Contracting and Intertaional Trade (iii) Public Procurement in India</t>
  </si>
  <si>
    <t>• Not known</t>
  </si>
  <si>
    <t>Head of Procurement Research Centre at National Institute of Financial Management Faridabad</t>
  </si>
  <si>
    <t>• I. Distinguished Engineer's Award by Institution of Engineers 2012
• Fellow of Institution of Engineers 2012
• Fellow of Indian Institute of Financial Management</t>
  </si>
  <si>
    <t>• I was consultant to World Bank in the domain of vendor development in the year 2005.</t>
  </si>
  <si>
    <t>01-Mar-26 03:26 PM</t>
  </si>
  <si>
    <t>38Y 2M</t>
  </si>
  <si>
    <t>IIM Mumbai</t>
  </si>
  <si>
    <t>Visiting Professor</t>
  </si>
  <si>
    <t>Arun Jaitley National Institute of Financial Management</t>
  </si>
  <si>
    <t>Executive Director</t>
  </si>
  <si>
    <t>Jun 1986</t>
  </si>
  <si>
    <t>35Y 0M</t>
  </si>
  <si>
    <t>Sujata Hemprakash Mehta</t>
  </si>
  <si>
    <t>sujata.sujatahmehta@gmail.com</t>
  </si>
  <si>
    <t>15-Apr-1977</t>
  </si>
  <si>
    <t>Hitarshi Buch</t>
  </si>
  <si>
    <t>E701 Konark Indrayu Enclave phase 2
Konark indrayu Enclave</t>
  </si>
  <si>
    <t>A.G. Highschool</t>
  </si>
  <si>
    <t>SSC Board, Ahmedabad, Gujarat</t>
  </si>
  <si>
    <t>A.G. Higher Secondary School</t>
  </si>
  <si>
    <t>SSC, Ahmedabad, Gujarat</t>
  </si>
  <si>
    <t>Physics,Chemistry,biology</t>
  </si>
  <si>
    <t>L.D. College of Engineering, Ahmedabad, Gujarat</t>
  </si>
  <si>
    <t>Structural Analysis and Design</t>
  </si>
  <si>
    <t>Computer Aided Structural Analysis and Design</t>
  </si>
  <si>
    <t>Analysis and Design of Seismic Resistant Structures</t>
  </si>
  <si>
    <t>• GATE scholar with 81.86 percentile
• Pursued course work at University of Maryland for Ph.D. Program in Strucutral Engineering (could not complete)</t>
  </si>
  <si>
    <t>AutoCAD, Microstation, STAAD Pro, ANSYS,MATLAB</t>
  </si>
  <si>
    <t>["https:\/\/ejsei.com\/EJSE\/index","https:\/\/www.inderscienceonline.com\/doi\/abs\/10.1504\/IJSTRUCTE.2022.123749","https:\/\/journals.sagepub.com\/doi\/pdf\/10.1177\/2977657020230303?download=true","https:\/\/www.academia.edu\/download\/124971627\/icsect23.pdf","https:\/\/search.proquest.com\/openview\/17c9b6729fe88e08c6753657eb79a723\/1?pq-origsite=gscholar&amp;cbl=2029990"]</t>
  </si>
  <si>
    <t>Theory of Structures,Building Construction and Materials, Elective subjects in Architecture</t>
  </si>
  <si>
    <t>• Passionate for teaching and have been receiving consistenly excellent feedback for my teaching since all these years.</t>
  </si>
  <si>
    <t>Head of Structures Cell, Dr. Bhanuben Nanavati College of architecture, Pune</t>
  </si>
  <si>
    <t>• Panelist at Indo-Portuguese Seminar on Sustainable Building Techniques
• Co-convener of International Conference "Art, Science and Technology of Ferrocement Construction"
• Worked at Consultancy firms in USA
• Studied at University of Maryland</t>
  </si>
  <si>
    <t>01-Mar-26 03:47 PM</t>
  </si>
  <si>
    <t>Dr. Bhanuben Nanavati College of architecture</t>
  </si>
  <si>
    <t>Aparup Biswal</t>
  </si>
  <si>
    <t>tim.aparup@gmail.com</t>
  </si>
  <si>
    <t>10-Apr-1987</t>
  </si>
  <si>
    <t>Hindi,English,Odia,Tamil</t>
  </si>
  <si>
    <t>Raj Kishore Biswal</t>
  </si>
  <si>
    <t>C303, Riddhi Siddhi Co Op Housing Society, Bhandup West, Mumbai 400078</t>
  </si>
  <si>
    <t>Asureswar High School</t>
  </si>
  <si>
    <t>Odia, English, Sanskrit, Math, Science</t>
  </si>
  <si>
    <t xml:space="preserve"> Institute of Engineering and Management, Jeypore, Odisha</t>
  </si>
  <si>
    <t>Biju Patnaik University of Technology, Odisha</t>
  </si>
  <si>
    <t xml:space="preserve"> Indira Gandhi Institute of Technology, Sarang</t>
  </si>
  <si>
    <t xml:space="preserve"> Indian Institute of Technology Madras</t>
  </si>
  <si>
    <t>Sructural Engineering</t>
  </si>
  <si>
    <t>MS by Research</t>
  </si>
  <si>
    <t>• UltraTech Cement Award for outstanding M.S. Thesis in the field of concrete in Tamil Nadu for the academic year 2016-2017 instituted by the Indian Concrete Institute (Chennai Centre)</t>
  </si>
  <si>
    <t>Autocad,Diana Fea,Abaqus,MIDAS,STAAD Pro,Etabs,Safe</t>
  </si>
  <si>
    <t>["https:\/\/www.researchgate.net\/publication\/285510381_Investigation_of_Shear_Behaviour_of_Vertical_Joints_Between_Precast_Concrete_Wall_Panels","https:\/\/onlinelibrary.wiley.com\/doi\/abs\/10.1002\/suco.201800064","https:\/\/jose.serc.res.in\/index.php\/jose\/article\/view\/2615","https:\/\/onlinelibrary.wiley.com\/doi\/abs\/10.1002\/suco.202300661","https:\/\/ascelibrary.org\/doi\/10.1061\/JSDCCC.SCENG-1619"]</t>
  </si>
  <si>
    <t>01-Mar-26 04:44 PM</t>
  </si>
  <si>
    <t>L&amp;T Construction</t>
  </si>
  <si>
    <t>AGM, Engineering Lead</t>
  </si>
  <si>
    <t>Post Doctoral Fellow Project</t>
  </si>
  <si>
    <t>Prakash Somani</t>
  </si>
  <si>
    <t>prakashsomani197@gmail.com</t>
  </si>
  <si>
    <t>Moolchand Somani</t>
  </si>
  <si>
    <t xml:space="preserve">D35 Dal block NIT Srinagar </t>
  </si>
  <si>
    <t>Sushila Public Secondary School Jaipur</t>
  </si>
  <si>
    <t>Board of Secondary Education Rajasthan</t>
  </si>
  <si>
    <t>All subject</t>
  </si>
  <si>
    <t>Sushila Public Senior Secondary School</t>
  </si>
  <si>
    <t>Rajasthan Technical University Kota</t>
  </si>
  <si>
    <t>VIVEKANANDA INSTITUTE OF TECHNOLOGY (EAST), JAIPUR</t>
  </si>
  <si>
    <t>Performance Analysis of Thermo-Mechanical Behavior of Rigid Pavement using Thermal Energy Storage Aggregates</t>
  </si>
  <si>
    <t>• Received “International Travel Support (ITS)” from ANRF to attend The 5th Research, Invention, and Innovation Congress (RI2C 2024) at Bangkok, Thailand.
• Received UG Project Grant  “Use of Waste Plastic in Flexible Pavement” from Department of Science &amp; Technology Rajasthan</t>
  </si>
  <si>
    <t>AutoCAD,Msoffice</t>
  </si>
  <si>
    <t>["https:\/\/www.sciencedirect.com\/science\/article\/pii\/S2352152X2600959X","https:\/\/link.springer.com\/article\/10.1007\/s43939-025-00513-2","https:\/\/ascelibrary.org\/doi\/full\/10.1061\/JSDCCC.SCENG-1698","https:\/\/or.niscpr.res.in\/index.php\/IJEMS\/article\/view\/11403","https:\/\/www.sciencedirect.com\/science\/article\/pii\/S0950061825016812","https:\/\/www.sciencedirect.com\/science\/article\/pii\/S0950061825005471","https:\/\/ascelibrary.org\/doi\/full\/10.1061\/JSDCCC.SCENG-1613","https:\/\/dl.astm.org\/acem\/article-abstract\/13\/1\/182\/193\/Enhancing-Sustainability-in-Construction-An?redirectedFrom=fulltext","https:\/\/or.niscpr.res.in\/index.php\/IJEMS\/article\/view\/9562","https:\/\/www.sciencedirect.com\/science\/article\/pii\/S0167577X2400658X"]</t>
  </si>
  <si>
    <t>• Received UG project Grant for “Use of Waste Plastic in Flexible Pavement” from Department of Science &amp; Technology Rajasthan in 2014-2015</t>
  </si>
  <si>
    <t>Engineering Mechanics,Building Materials and Construction,Quantity Surveying and Cost Evaluation,Railway and Airport Engineering</t>
  </si>
  <si>
    <t>• Excellent" to "Very Good</t>
  </si>
  <si>
    <t>Associate Organizer at CISCE2023</t>
  </si>
  <si>
    <t>“International Course on Road Safety” from 25th Nov – 09th Dec 2024 organized by TRIP Centre, Indian Institute of Technology Delhi 	“Road Safety Audit” organized by AITD, New Delhi under the guidelines of MoRT&amp;H 	“Road Safety” organized by AITD, New Del</t>
  </si>
  <si>
    <t>01-Mar-26 05:22 PM</t>
  </si>
  <si>
    <t>National Institute of Technology Srinagar J&amp;K</t>
  </si>
  <si>
    <t>Poornima College of Engineering Jaipur Rajasthan</t>
  </si>
  <si>
    <t>Jaipur Rajasthan</t>
  </si>
  <si>
    <t xml:space="preserve">Aayojan School of Architecture, Jaipur Rajasthan </t>
  </si>
  <si>
    <t>Poornima Institute of Engineering &amp; Technology Jaipur Rajasthan</t>
  </si>
  <si>
    <t>01-Mar-26 05:23 PM</t>
  </si>
  <si>
    <t>01-Mar-26 05:24 PM</t>
  </si>
  <si>
    <t>01-Mar-26 05:26 PM</t>
  </si>
  <si>
    <t xml:space="preserve"> Uttam  Kumar Pandit</t>
  </si>
  <si>
    <t>a20ce09018@iitbbs.ac.in</t>
  </si>
  <si>
    <t>10-Apr-1993</t>
  </si>
  <si>
    <t>Ramsundar Pandit</t>
  </si>
  <si>
    <t xml:space="preserve">VILLAGE- SAIDPURA, POST- NADIYAW, P.S- M H NAGAR, DIST- SIWAN, STATE- BIHAR, PIN- 841231 </t>
  </si>
  <si>
    <t xml:space="preserve"> H S Andar</t>
  </si>
  <si>
    <t>Bihar School Examination Board Patna</t>
  </si>
  <si>
    <t>Hindi, English,Mathematics,Sanskrit</t>
  </si>
  <si>
    <t>Ramanand Yadav Int College, Sultanpur,Siwan</t>
  </si>
  <si>
    <t xml:space="preserve">Rajiv Gandhi Proudyogiki  Vishwavidyalaya Bhopal   </t>
  </si>
  <si>
    <t>Millennium Institute of Technology &amp; Science Bhopal</t>
  </si>
  <si>
    <t>Structure analysis,strength of material,RCC,Steel,Estimating and costing,Geotechnical Engineering,Highwal engineering,Building materials</t>
  </si>
  <si>
    <t>National Institute Technology, Uttarakhand</t>
  </si>
  <si>
    <t>Structural Dynamics, Finite element analysis,Advance structural analysis,Theory of elasticity,Modeling analysis and simulation</t>
  </si>
  <si>
    <t>Indian Institute of Technology, Bhubaneswar</t>
  </si>
  <si>
    <t>Indian Institute of Technology, Bhubaneswar, odisha</t>
  </si>
  <si>
    <t>structural dynamics,finite element analysis,advance structural analysis,earthquake engineering</t>
  </si>
  <si>
    <t>• Associate Member of the Institution of Engineers (Professional Certification).
• Short-Term Course C</t>
  </si>
  <si>
    <t>• Secured 94.18 percentile in the Graduate Aptitude Test in Engineering (GATE 2016), Civil Engineering.
• Recipient of the Ministry of Human Resource Development (MHRD) Scholarship for M.Tech in Civil Engineering at the National Institute of Technology Uttarakhand, India.
• Recipient of the Ministry of Human Resource Development (MHRD) Scholarship for pursuing PhD at the Indian Institute of Technology Bhubaneswar, India (2020).</t>
  </si>
  <si>
    <t>AutoCAD,Etabs,Sap2000,Stadpro,Abaqus,Matlab</t>
  </si>
  <si>
    <t>[" https:\/\/www.sciencedirect.com\/science\/article\/abs\/pii\/S0143974X23003267","https:\/\/www.sciencedirect.com\/science\/article\/abs\/pii\/S235201242401796X","https:\/\/www.worldscientific.com\/doi\/abs\/10.1142\/S0219455425300022",""]</t>
  </si>
  <si>
    <t>Structural Analysis, Strength of Material, RCC,Steel Design</t>
  </si>
  <si>
    <t>• Average course feedback: 4.15 out of 5 over the past six semesters.</t>
  </si>
  <si>
    <t>Research school representative</t>
  </si>
  <si>
    <t>01-Mar-26 05:38 PM</t>
  </si>
  <si>
    <t>Infradymaix Stiffness Monitoring Pvt Ltd</t>
  </si>
  <si>
    <t>Structural Engineer</t>
  </si>
  <si>
    <t>Indian Institute of Technology Bhubaneswar</t>
  </si>
  <si>
    <t>Research assistant</t>
  </si>
  <si>
    <t>bhubaneswar</t>
  </si>
  <si>
    <t>R.P. Sharma Institute of Technology (RPSIT), Patna, India</t>
  </si>
  <si>
    <t>Prasad Maharudra Ghodke</t>
  </si>
  <si>
    <t>prasadsppu1@gmail.com</t>
  </si>
  <si>
    <t>20-Aug-1987</t>
  </si>
  <si>
    <t>Maharudra</t>
  </si>
  <si>
    <t>FLAT NO. L 12 THIRD FLOOR SUYOGNAGAR APARTMENTS  BESIDE PACH PANDAV HALL  SHIVAJI HOUSING SOCIETY S.B. ROAD PUNE - 411016</t>
  </si>
  <si>
    <t>Swa. Savarkar Vidyalaya Beed</t>
  </si>
  <si>
    <t>Social sciences,Mathematics, Science</t>
  </si>
  <si>
    <t>Mrs. K.S.K. College Beed</t>
  </si>
  <si>
    <t>Dr. Babasaheb Ambedkar Marathwada University Aurangabad</t>
  </si>
  <si>
    <t>Mrs. K.S.K. College Beed Maharashtra</t>
  </si>
  <si>
    <t>Chemistry,Microbiology</t>
  </si>
  <si>
    <t>Chemistry, Microbiology, Biotechnology</t>
  </si>
  <si>
    <t>Aditya MBA College Beed Maharashtra</t>
  </si>
  <si>
    <t>MBA Financial Management</t>
  </si>
  <si>
    <t>Modern Institute of Business Management Pune</t>
  </si>
  <si>
    <t>["https:\/\/www.papjournals.com\/index.php\/edm\/article\/view\/10","https:\/\/www.granthaalayahpublication.org\/Arts-Journal\/ShodhKosh\/article\/view\/6951","https:\/\/www.mibmparidnya.in\/index.php\/PARIDNYA\/article\/view\/155176"]</t>
  </si>
  <si>
    <t>Economic analysis for business decisions, Strategic management,Behavioral finance,Management of banks and financial institutions</t>
  </si>
  <si>
    <t>• Over the past six semesters, I have consistently received strong course feedback frpm studnets across the modules I have taught. The average feedback for my courses reflects a sustained level of engagement, clarity of instruction, and effectiveness in facilitating students learning. This consistent positive feedback underscores my commitment to creating an inclusive and itellectually stimulating classroom environment.</t>
  </si>
  <si>
    <t xml:space="preserve">Training and Placement officer , Preplacement training Coordinator, MBA Class-coordinator, </t>
  </si>
  <si>
    <t>01-Mar-26 05:50 PM</t>
  </si>
  <si>
    <t>ICICI PRUDENTIAL LIFE INSURANCE COMPANY LTD.</t>
  </si>
  <si>
    <t>Development Manager Business Developement</t>
  </si>
  <si>
    <t>Beed</t>
  </si>
  <si>
    <t>TULSI COLLEGE OF COMPUTER SCI. &amp; IT BEED</t>
  </si>
  <si>
    <t>Training and Placement officer</t>
  </si>
  <si>
    <t xml:space="preserve">PES MODERN INSTITUTE OF BUSINESS STUDIES </t>
  </si>
  <si>
    <t>Nigdi Pune</t>
  </si>
  <si>
    <t>IBMR CHAKAN</t>
  </si>
  <si>
    <t>Shailesh Sharad Natu</t>
  </si>
  <si>
    <t>shaileshnatu@gmail.com</t>
  </si>
  <si>
    <t>19-Mar-1979</t>
  </si>
  <si>
    <t>Sharad</t>
  </si>
  <si>
    <t>3/3, Chandralok Nagari, Dahanukar Colony, Kothrud, Pune-411038</t>
  </si>
  <si>
    <t>Bhave High School</t>
  </si>
  <si>
    <t>Abasaheb Garware College, Pune, Maharashtra</t>
  </si>
  <si>
    <t>Bachelor of Computer Science</t>
  </si>
  <si>
    <t>Ahmednagar College, Ahmednagar, Maharashtra</t>
  </si>
  <si>
    <t>computer</t>
  </si>
  <si>
    <t>Master In Computer Science</t>
  </si>
  <si>
    <t>Institute of Business Management and Research, Pune, Maharashtra</t>
  </si>
  <si>
    <t>• ·  &amp;nbsp</t>
  </si>
  <si>
    <t>• ·       Organized and Delivered Corporate Training Programs in the following areas for leading Private and Public sector Banks, Information Technology and Agri Business Companies. Leadership Development Programs (Across Levels), First Time Managers, Advanced Business Communication, Soft Skills, Capacity Building Programs, Project Management, Outbound Training Programs
• ·       Conducted Train The Trainer (TTT) programs on Business Communication Skills for Trainers of Bajaj Finserv
• ·       Reviewer of PhD Thesis and Examiner for PhD defense at Tilak Maharashtra Vidyapeeth
• ·       Life Member of Indian Society for Training and Development (ISTD)
• ·       Life Member of National Institute of Personnel Management (NIPM)
• ·       Distinguished Toastmaster (DTM) award - Toastmasters International</t>
  </si>
  <si>
    <t>MS Office,MS Project</t>
  </si>
  <si>
    <t>["https:\/\/scholar.google.com\/citations?user=swlmJcEAAAAJ&amp;hl=en",""]</t>
  </si>
  <si>
    <t>Project Management,Instructional Design and Experiential Learning, Artificial Intelligence in HR and People Analytics, Performance and Compensation Management,Principles of Management,Soft Skills</t>
  </si>
  <si>
    <t>Head-MBA Programme, Head-Corporate Interface, Senior Technical Account Manager (Managed Global Clients)</t>
  </si>
  <si>
    <t>Psychological First Aid</t>
  </si>
  <si>
    <t>Delivered Leadership Training to Bank and Government officials</t>
  </si>
  <si>
    <t>• During my time in IT, I worked as a Senior Technical Account Manager, overseeing and managing global client accounts</t>
  </si>
  <si>
    <t>01-Mar-26 05:54 PM</t>
  </si>
  <si>
    <t>Cisco Systems India Pvt. Ltd.</t>
  </si>
  <si>
    <t>Software Engineer - Grade-8	(Lead)</t>
  </si>
  <si>
    <t>Cybermedia Software Pvt. Ltd. (previously-Ensim India Pvt. Ltd.)</t>
  </si>
  <si>
    <t>Senior Technical Account Manager</t>
  </si>
  <si>
    <t>S1 Services Pvt. Ltd.</t>
  </si>
  <si>
    <t>System Analyst</t>
  </si>
  <si>
    <t>May 2005</t>
  </si>
  <si>
    <t>SoftLink International Pvt. Ltd.</t>
  </si>
  <si>
    <t>Software Engineer</t>
  </si>
  <si>
    <t>Network Integrators Pvt. Ltd.</t>
  </si>
  <si>
    <t>Mar 2002</t>
  </si>
  <si>
    <t>Apr 2004</t>
  </si>
  <si>
    <t>Manisha  Dipak Badgujar</t>
  </si>
  <si>
    <t>manishadbadgujar@gmail.com</t>
  </si>
  <si>
    <t>14-Oct-1982</t>
  </si>
  <si>
    <t>English , Marathi</t>
  </si>
  <si>
    <t xml:space="preserve">Dipak </t>
  </si>
  <si>
    <t xml:space="preserve">Shree Venkatesh  Kshitij Phase 2 F 303, Jambhulwadi Road, Aambegaon Katraj </t>
  </si>
  <si>
    <t>Pethe Highschool</t>
  </si>
  <si>
    <t xml:space="preserve">Maharashtra state Board of Secondary and Higher Secondary  edcuation Pune, nashik </t>
  </si>
  <si>
    <t>Maths, Sciences , Social Science , Marathi</t>
  </si>
  <si>
    <t xml:space="preserve">K.T.H.M college , Nashik </t>
  </si>
  <si>
    <t xml:space="preserve">Maharashtra state Board of Secondary and Higher Secondary  edcuation Pune , Nashik </t>
  </si>
  <si>
    <t>Book keeping &amp; Accountancy, Economics, SP, OC</t>
  </si>
  <si>
    <t xml:space="preserve">K.T.H.M college , Nashik , Maharashtra </t>
  </si>
  <si>
    <t>Advanced accountancy, business economics</t>
  </si>
  <si>
    <t>Business Adminstration</t>
  </si>
  <si>
    <t>Navjeevan Institute of Management, Nashik,Maharashtra</t>
  </si>
  <si>
    <t>Financial Management , AFM</t>
  </si>
  <si>
    <t>N.B.T Law College Nashik ,Maharashtra</t>
  </si>
  <si>
    <t>Income tax</t>
  </si>
  <si>
    <t xml:space="preserve">Insurance &amp;  Transportation </t>
  </si>
  <si>
    <t>Savitribai Phule Pune University.</t>
  </si>
  <si>
    <t>• Registerd for the Patents
• The Effects of Government Fiscal Policy on Aggregate Demand and Economic Stability
• The Impact of Corporate Social Responsibility Disclosure on Firm Value and Financial Performance</t>
  </si>
  <si>
    <t>["https:\/\/www.researchgate.net\/publication\/390550682_Rabindra_Bharati_Journal_of_Philosophy_MICROFINANCE_IN_INDIA_EMPOWERING_THE_RURAL_POOR_THROUGH_SELF-HELP_GROUPS_AND_BANK_LINKAGE_PROGRAMS","https:\/\/www.researchgate.net\/publication\/381126374_THE_ROLE_OF_DIGITAL_INDIA_IN_EXPANDING_FINANCIAL_INCLUSION","https:\/\/www.researchgate.net\/publication\/394481751_Asian_Journal_of_Organic_Medicinal_Chemistry_Editor-in-Chief_Editorial_Advisory_Board_Asian_Journal_of_Organic_Medicinal_Chemistry_Special_Issue","https:\/\/www.researchgate.net\/publication\/390550987_4_The_Labour_Unions'_Role_in","https:\/\/www.researchgate.net\/publication\/390550909_Phalanx_A_Quarterly_Review_for_Continuing_Debate_PRICE_DEVELOPMENT_OF_THE_TOP_100_CRYPTO_CURRENCIES","https:\/\/jcreview.com\/archives\/volume-7\/issue-8\/11935","https:\/\/www.researchgate.net\/publication\/390617196_7_An_overview_of_Green_Accounting","https:\/\/www.researchgate.net\/publication\/390619435_SUSTAINABLE_DEVELOPMENT_Challenges_Opportunity_and_the_Way_Forward_Challenges_Opportunity_and_the_Way_Forward_Title_Sustainable_Development_Challenges_Opportunity_and_the_Way_Forward","https:\/\/www.researchgate.net\/publication\/390620684_9_A_study_on_School_Bus_Transportation_and_Safety_of_children","https:\/\/www.researchgate.net\/publication\/390620855_10_An_effectiveness_study_on_school_bus_transportation_services_used_by_schools"]</t>
  </si>
  <si>
    <t>• Registered Student Details (Ph.D)
• Sr.
• No.
• Name of Student
• Category
• Faculty Name
• Subject Name
• Date of Registeration
• Current Status
• 1
• Mirajkar Snehal Jagadish
OPEN
• Commerce and Management
• Financial Management
22/02/2021
• On going
• 2
RAHUL ISHWAR KASBE
• SC
• Commerce and Management
• Financial Management
26/06/2025
• On going
• 3
SONAL SUNIL TEJWANI
OPEN
• Commerce and Management
• Financial Management
26/06/2025
• On going
• 4
NAKUL RAJENDRA MAHAJAN
• OBC
• Commerce and Management
• Financial Management
26/06/2025
• On going</t>
  </si>
  <si>
    <t xml:space="preserve">MBA First &amp; second Year students </t>
  </si>
  <si>
    <t>• Sr. No
• Particular
• Sem
• Subject Code
• Subject Name
• Feedback
• 1
• MBA
• I
• 101
• Managerial Accounting
• 91
• 2
• MBA
• II
• 202
• Financial Management
• 92
• 3
• MBA
• III
• 305
• Personal Financial Planning
• 90
• 4
• MBA
• III
• 306
• Direct taxation
• 95
• 5
• MBA
• IV
• 401
• EPM
• 90
• 7
• MBA
• II
• 202
• Financial Management
• 93
833333</t>
  </si>
  <si>
    <t>On the Job Traning Coordinator, Internal Senior Supervisors for Savitribai Phule Pune University (SPPU) exams</t>
  </si>
  <si>
    <t xml:space="preserve">UGC– HRDC –Faculty Development Programme </t>
  </si>
  <si>
    <t>UGC – Refresher Course in Development of MOOC’s-4 Quadrants</t>
  </si>
  <si>
    <t>AICTE ATAL FDP “Leadership Excellence through Yoga and Meditation”</t>
  </si>
  <si>
    <t>01-Mar-26 06:53 PM</t>
  </si>
  <si>
    <t xml:space="preserve">Sinhgad Institute of Management </t>
  </si>
  <si>
    <t>Sep 2007</t>
  </si>
  <si>
    <t>Amit Kundu</t>
  </si>
  <si>
    <t>amit917kundu@gmail.com</t>
  </si>
  <si>
    <t>25-Dec-1993</t>
  </si>
  <si>
    <t>Amal Kundu</t>
  </si>
  <si>
    <t>1 no. Ramkrishnapally, K.S. Dutta road,P.O.+P.S. Nimta, Kolkata-700049, West Bengal.</t>
  </si>
  <si>
    <t>Udaypur Haradayal Nag Adarsha Vidyalaya</t>
  </si>
  <si>
    <t>Bengali, English,Mathematics, Physical Science, Life Science,History</t>
  </si>
  <si>
    <t>Bengali,English, mathematics,physics</t>
  </si>
  <si>
    <t>Vidyasagar College Kolkata/West Bengal</t>
  </si>
  <si>
    <t>B.Sc. in Mathematics</t>
  </si>
  <si>
    <t>Ballygunge Science College, Kolkata/ West Bengal</t>
  </si>
  <si>
    <t>UGC NET JRF 2021, AIR-60</t>
  </si>
  <si>
    <t>["Towards Tur\u00e1n's polynomial conjecture - Banerjee - 2024 - Bulletin of the London Mathematical Society - Wiley Online Library https:\/\/share.google\/EBtoCviFF7x58yrUF ","Factorization of composition of reciprocal polynomials with monomials - ScienceDirect https:\/\/share.google\/RYHxHjDx9B3AU8gqH","The Brun\u2013Hooley sieve for \ud835\udd3d2[X] and squarefree shifts of integer polynomials | Proceedings of the Edinburgh Mathematical Society | Cambridge Core https:\/\/share.google\/Nlw0jT9k71SFGOa2B","INTEGERS"," Volume 24 (2024) https:\/\/share.google\/Peq2pCvvEHAG8NN2P"]</t>
  </si>
  <si>
    <t>UGC NET JRF</t>
  </si>
  <si>
    <t>01-Mar-26 07:37 PM</t>
  </si>
  <si>
    <t>Toshit Kumar Santra</t>
  </si>
  <si>
    <t>tksantra@gmail.com</t>
  </si>
  <si>
    <t>31-Aug-1992</t>
  </si>
  <si>
    <t>P.K. Santra</t>
  </si>
  <si>
    <t>H No. 405,Sector-22A, Gurgaon,Haryana-122015</t>
  </si>
  <si>
    <t>Apeejay School</t>
  </si>
  <si>
    <t>CBSE,Delhi</t>
  </si>
  <si>
    <t>English,Mathematics, Science,Social Science</t>
  </si>
  <si>
    <t>English,Physics,Chemistry,Mathematics</t>
  </si>
  <si>
    <t>Guru Gobind Singh Indraprastha University, Delhi</t>
  </si>
  <si>
    <t>Amity School of Engineering and Technology, Bijwasan, Delhi</t>
  </si>
  <si>
    <t>Mechanical and Automation Engineering</t>
  </si>
  <si>
    <t>Symbiosis International University,Pune</t>
  </si>
  <si>
    <t>Symbiosis Institute of Business Management, Hyderabad,Telangana</t>
  </si>
  <si>
    <t>• I have done Lean Six Sigma Green Belt certification from KPMG in 2018 and Project Management certification from PPDC, Agra, under MSME Government of India. I have also done certification in Logistics Management from Safeducate.</t>
  </si>
  <si>
    <t>• I am 2 times UGC NET qualified in the subject of Management in 2020 and 2021.</t>
  </si>
  <si>
    <t>Ms-Office,PMP</t>
  </si>
  <si>
    <t>Operations Management,Project Management, Six Sigma,Lean Management</t>
  </si>
  <si>
    <t>• I have received 80% positive feedback from students.</t>
  </si>
  <si>
    <t>• I have worked as a Subject Matter Expert in Operations Management domain at a US based Education Technology company Chegg India Private Limited,Delhi for 5 years from 2020 to 2025. I have guided and mentored US based Business MBA students.</t>
  </si>
  <si>
    <t>01-Mar-26 08:18 PM</t>
  </si>
  <si>
    <t>The Institute of Company Secretaries of India (ICSI)</t>
  </si>
  <si>
    <t>Manesar</t>
  </si>
  <si>
    <t>Chegg India Private Limited</t>
  </si>
  <si>
    <t>Subject Matter Expert Quality Check Content Business</t>
  </si>
  <si>
    <t>Biological E. Limited</t>
  </si>
  <si>
    <t>Management Trainee International Business Development</t>
  </si>
  <si>
    <t>Hanumanta Ramchandra Mavkar</t>
  </si>
  <si>
    <t>smavkar@gmail.com</t>
  </si>
  <si>
    <t>16-Sep-1989</t>
  </si>
  <si>
    <t>Ramchandra</t>
  </si>
  <si>
    <t>Sajjangad CHS, Flat No. 808, Sector 12, Bhosari, Pune, Maharashtra 411026</t>
  </si>
  <si>
    <t>V. K. HIGHSCHOOL</t>
  </si>
  <si>
    <t>MATHEMATICS, SCIENCE, MARATHI, HINDI</t>
  </si>
  <si>
    <t>V. K. HIGHSCHOOL &amp; JR. COLLEGE</t>
  </si>
  <si>
    <t>R.N.RUIA COLLEGE, MUMBAI</t>
  </si>
  <si>
    <t>A I S COLLEGE OF ARTS, SCIENCE &amp; COMMERCE, PUNE</t>
  </si>
  <si>
    <t>S.K.NAVALE EDU. CO., LONAVALA</t>
  </si>
  <si>
    <t>MATHS</t>
  </si>
  <si>
    <t>QUALIFIED SET EXAM IN MATHEMATICS CONDUCTD BY UGC IN 2022.</t>
  </si>
  <si>
    <t>AIML,IMCA</t>
  </si>
  <si>
    <t>• Average Course Feedback for last 6 semesters is around 8.5 pn scale of 10.</t>
  </si>
  <si>
    <t>REGISTRAR</t>
  </si>
  <si>
    <t>01-Mar-26 08:40 PM</t>
  </si>
  <si>
    <t>13Y 6M</t>
  </si>
  <si>
    <t>MIT ACSC, PUNE</t>
  </si>
  <si>
    <t>VIMEET, NAVI MUMBAI</t>
  </si>
  <si>
    <t>KHALAPUR</t>
  </si>
  <si>
    <t>SCOE</t>
  </si>
  <si>
    <t>NAVI MUMBAI</t>
  </si>
  <si>
    <t>Vikram Singh</t>
  </si>
  <si>
    <t>vikramsinghce95@gmail.com</t>
  </si>
  <si>
    <t>11-Jan-1995</t>
  </si>
  <si>
    <t>Bali Ram</t>
  </si>
  <si>
    <t>V.P.O. Mashnoo Tehsil Rampur Bushahr District Shimla Himachal Pradesh -172102</t>
  </si>
  <si>
    <t>Gurukul Public School Gopalpur (Dobi)</t>
  </si>
  <si>
    <t>Himachal Pradesh Board Of School Education Dharmshala</t>
  </si>
  <si>
    <t>English,Hindi,Mathematics,Science &amp; Technology ,Social Science,Sanskrit</t>
  </si>
  <si>
    <t>Durga Public School Barog Bye Pass Solan</t>
  </si>
  <si>
    <t>Central Board of School Education Delhi</t>
  </si>
  <si>
    <t>English,Mathematics,Physics,Chemistry</t>
  </si>
  <si>
    <t>Himachal Pradesh Technical University Hamirpur</t>
  </si>
  <si>
    <t>Jawaharlal Nehru Government Engineering College Sundernagar, Mandi</t>
  </si>
  <si>
    <t>Transportation Engineering,Surveying,Geotechnical Engineering ,Structural Analysis,Fluid Mechanics,Hydrology,Water Resources,Mathematics</t>
  </si>
  <si>
    <t>Sardar Vallabhbhai National Institute of Technology Surat</t>
  </si>
  <si>
    <t>Urban Transport System Planning,Regional Transport System Planning,Traffic Engineering ,Transport Economics,Highway Materials,Pavement Design &amp; Analysis,Operation &amp; Maintenance Management of Pavements</t>
  </si>
  <si>
    <t xml:space="preserve">Transportation Engineering </t>
  </si>
  <si>
    <t>• Best paper award in Environment (including energy) and Sustainability in Transportation Track at 8th Conference of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</si>
  <si>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MS Office,Latex,Python R , R,QGIS,ArcGIS,JabREF,IITPAVE,KGPBACK,SPSS</t>
  </si>
  <si>
    <t>["","https:\/\/www.sciencedirect.com\/science\/article\/abs\/pii\/S2212095521001310?via%3Dihub","https:\/\/www.sciencedirect.com\/science\/article\/abs\/pii\/S136192092400018X?via%3Dihub","https:\/\/www.sciencedirect.com\/science\/article\/abs\/pii\/S2214140523000798?via%3Dihub","https:\/\/www.sciencedirect.com\/science\/article\/abs\/pii\/S221209552500063X?via%3Dihub","https:\/\/www.sciencedirect.com\/science\/article\/abs\/pii\/S2214140525002129?via%3Dihub","https:\/\/www.sciencedirect.com\/science\/article\/pii\/S2185556022000335?via%3Dihub","https:\/\/www.jstage.jst.go.jp\/article\/easts\/13\/0\/13_2390\/_article\/-char\/ja\/"]</t>
  </si>
  <si>
    <t>• Best paper award in Environment (including energy) and Sustainability in Transportation Track at the 8th Conference of the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</si>
  <si>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01-Mar-26 08:57 PM</t>
  </si>
  <si>
    <t>CSIR- Central Road Research Institute</t>
  </si>
  <si>
    <t>Senior Project Assocaite</t>
  </si>
  <si>
    <t>Sushant Malik</t>
  </si>
  <si>
    <t>mailsushantmalik@gmail.com</t>
  </si>
  <si>
    <t>Jugesh Kumar</t>
  </si>
  <si>
    <t>903, 90 Madhukunj, Aundh Road, Bopodi, Pune 411020</t>
  </si>
  <si>
    <t>Bharti Public School</t>
  </si>
  <si>
    <t>English,Hindi,Science,Maths,Sanskrit,Social Science</t>
  </si>
  <si>
    <t>Economics,Political Science,Geography,English,Mathematics,Physical Education</t>
  </si>
  <si>
    <t>Ramjas College</t>
  </si>
  <si>
    <t>Microeconomics,Macroeconomics,Econometrics,Money and Financial Markets,Developmental Economics,Mathematical Economics,Statistics</t>
  </si>
  <si>
    <t>BA (Hons) Economics</t>
  </si>
  <si>
    <t>Gokhale Institute of Politics and Economics, Pune (Deemed University)</t>
  </si>
  <si>
    <t>Microeconomics,Macroeconomics,Econometrics,Statistics,Agricultural Finance,Commodity Derivatives,Agri Supply Chain Management</t>
  </si>
  <si>
    <t>M.Sc. Agribusiness Economics</t>
  </si>
  <si>
    <t>• UGC NET Qualified for Assistant Professor</t>
  </si>
  <si>
    <t>• Received Prof. V.M. Dandekar Prize for securing Rank 1 in the Master's Programme</t>
  </si>
  <si>
    <t>R Studio,SPSS</t>
  </si>
  <si>
    <t>["https:\/\/www.businessperspectives.org\/index.php\/journals\/investment-management-and-financial-innovations\/issue-493\/domestic-institutional-investors-integration-with-nifty-50-in-the-indian-equity-market","https:\/\/www.businessperspectives.org\/index.php\/journals\/investment-management-and-financial-innovations\/issue-373\/understanding-the-preference-of-individual-retail-investors-on-green-bond-in-india-an-empirical-study","https:\/\/www.emerald.com\/srj\/article-abstract\/18\/4\/858\/355096\/Financial-inclusion-and-the-performance-of?redirectedFrom=fulltext","https:\/\/www.businessperspectives.org\/index.php\/journals\/investment-management-and-financial-innovations\/issue-430\/the-effectiveness-of-technical-trading-strategies-evidence-from-indian-equity-markets","https:\/\/www.emerald.com\/jadee\/article-abstract\/13\/1\/1\/200586\/Covid-19-disrupted-vegetable-supply-chain-and?redirectedFrom=PDF","https:\/\/www.tandfonline.com\/doi\/full\/10.1080\/23322039.2024.2359599","https:\/\/www.inderscienceonline.com\/doi\/abs\/10.1504\/WREMSD.2024.138280","https:\/\/www.businessperspectives.org\/index.php\/journals\/problems-and-perspectives-in-management\/issue-461\/assessing-social-capital-and-its-impact-on-economic-performance-a-comparative-study-of-members-and-non-members-of-farmer-producer-companies-in-india","https:\/\/journals.nasspublishing.com\/index.php\/rwae\/article\/view\/994","https:\/\/www.myfoodresearch.com\/uploads\/8\/4\/8\/5\/84855864\/_24__fr-2023-056_ghoshal.pdf"]</t>
  </si>
  <si>
    <t>• More than 80%</t>
  </si>
  <si>
    <t>Head of the Department (Agribusiness Management)</t>
  </si>
  <si>
    <t>01-Mar-26 09:05 PM</t>
  </si>
  <si>
    <t>ZS Associates</t>
  </si>
  <si>
    <t>Operations Delivery Associate</t>
  </si>
  <si>
    <t>Symbiosis Institute of International Business, Symbiosis International (Deemed University)</t>
  </si>
  <si>
    <t>Prakhash N</t>
  </si>
  <si>
    <t>prakhashnjln@gmail.com</t>
  </si>
  <si>
    <t>02-Sep-1989</t>
  </si>
  <si>
    <t>S. Neelamegam</t>
  </si>
  <si>
    <t>75/A1 Pidari kovil Street, kuruvampatty, manachanallurTK, Trichy- 621213, Tamilnadu</t>
  </si>
  <si>
    <t>St.Dominic Savio Matriculation School</t>
  </si>
  <si>
    <t>Matriculation, Trichy, Tamilnadu</t>
  </si>
  <si>
    <t>The Karur Polytechnic College</t>
  </si>
  <si>
    <t>ARJ College of Engineering and Technology, Mannarkudi/Tamilnadu</t>
  </si>
  <si>
    <t>MIET Engineering College, Trichy/Tamilnadu</t>
  </si>
  <si>
    <t>SRM Institute of Science and Technology-Kattankulathur</t>
  </si>
  <si>
    <t>• Completed Staad Pro, Revit Achitechture</t>
  </si>
  <si>
    <t>• Best Paper Award during my Ph.D</t>
  </si>
  <si>
    <t>Auto Cad, Staad Pro</t>
  </si>
  <si>
    <t>["https:\/\/www.nature.com\/articles\/s41598-024-78107-w"," ","https:\/\/www.sciencedirect.com\/science\/article\/pii\/S0013935124002007","https:\/\/www.sciencedirect.com\/science\/article\/pii\/S0950061823030593","https:\/\/link.springer.com\/article\/10.1007\/s11356-023-29933-4","https:\/\/link.springer.com\/article\/10.1007\/s11356-021-15962-4","https:\/\/link.springer.com\/article\/10.1007\/s10661-022-09796-x"]</t>
  </si>
  <si>
    <t>DESIGN OF CARBON SEQUESTRATING CONCRETE BRICKS USING TREATED RECYCLED CONSTRUCTION AND DEMOLITION WASTE
• Grant Amount: Rs. 6.92 Lakhs; Funding Agency: SR University Seed Grant Program Sanction Date: 24/04/2025; Project Duration: 1 Year</t>
  </si>
  <si>
    <t>• Guiding 3 full-time and 8 part-time Ph.D. scholars while contributing to research in civil engineering.</t>
  </si>
  <si>
    <t>Design of Reinforced Concrete,Surveying and geomatics</t>
  </si>
  <si>
    <t>• 67 out of 5</t>
  </si>
  <si>
    <t>Associate Dean Student Welfare</t>
  </si>
  <si>
    <t>• In 2025, I was honored with the Vice-Chancellor’s Award for being an Outstanding and Passionate Teacher.</t>
  </si>
  <si>
    <t>• We have collabiration with international as i have appointed two research co supervisor one from malaysia one from finland and we have publication with them</t>
  </si>
  <si>
    <t>01-Mar-26 09:16 PM</t>
  </si>
  <si>
    <t>K.Ramakrishnan College of Technology</t>
  </si>
  <si>
    <t>Trichy</t>
  </si>
  <si>
    <t>Kongunadu College Of Engineering And Technology</t>
  </si>
  <si>
    <t>Assaistant Professor</t>
  </si>
  <si>
    <t>Mahalakshmi Engineering College</t>
  </si>
  <si>
    <t>Miet Engineering College</t>
  </si>
  <si>
    <t>Abhijit Anil Vhatkar</t>
  </si>
  <si>
    <t>aavhatkar@gmail.com</t>
  </si>
  <si>
    <t>23-Jan-1989</t>
  </si>
  <si>
    <t>Anil Ranoji Vhatkar</t>
  </si>
  <si>
    <t>305, Dream Homes, Near Tata Housing Society, Somatane Phata, Pune, Maharashtra, India 410506</t>
  </si>
  <si>
    <t>Dr. Roshan Raju</t>
  </si>
  <si>
    <t>School of Project Management</t>
  </si>
  <si>
    <t>Maharashtra High School Kolhapur</t>
  </si>
  <si>
    <t>SSC Board, Maharashtra</t>
  </si>
  <si>
    <t>HSC Board, Maharashtra</t>
  </si>
  <si>
    <t>Walchand College of Engineering, Pune</t>
  </si>
  <si>
    <t xml:space="preserve">B. Tech </t>
  </si>
  <si>
    <t>Indira Institute of Management, Pune</t>
  </si>
  <si>
    <t>UGC Delhi</t>
  </si>
  <si>
    <t>• Cleared SET Maharashtra in year 2016 with 58.28% marks.</t>
  </si>
  <si>
    <t>SEMRush,Canva,Google Ads,Google Analytics</t>
  </si>
  <si>
    <t>["https:\/\/www.tandfonline.com\/doi\/abs\/10.1080\/10941665.2024.2426773","https:\/\/indianjournalofmarketing.com\/index.php\/ijom\/article\/view\/166440","https:\/\/ieeexplore.ieee.org\/document\/10915498","https:\/\/ieeexplore.ieee.org\/document\/10774819","https:\/\/ieeexplore.ieee.org\/document\/11283746","https:\/\/books.google.co.in\/books?id=KuNfEQAAQBAJ&amp;printsec=frontcover&amp;source=gbs_ge_summary_r&amp;cad=0#v=onepage&amp;q&amp;f=false","https:\/\/books.google.co.in\/books?hl=en&amp;lr=&amp;id=ZRGdEQAAQBAJ&amp;oi=fnd&amp;pg=PA135&amp;dq=info:2_XLnvLUgmUJ:scholar.google.com&amp;ots=cfV5jQQxhu&amp;sig=Do-kffXjeIobPv_3C2h00NWgEQk&amp;redir_esc=y#v=onepage&amp;q&amp;f=false","https:\/\/www.benthamdirect.com\/content\/books\/9798898810368.chapter-14","https:\/\/www.benthamdirect.com\/content\/books\/9798898811297.chapter-9","https:\/\/www.tojdel.net\/journals\/tojdel\/articles\/v11i01c01\/v11i01-02.pdf"]</t>
  </si>
  <si>
    <t>digital marketing,content marketing,digital media planning and buyng</t>
  </si>
  <si>
    <t>• The average course feedback for the last six semesters has consistently ranged between 4.0 and 4.75 out of 5. Based on institutional comparative analysis, I have consistently been placed among the top 10–20% of faculty members in terms of student feedback.</t>
  </si>
  <si>
    <t>Head - NAAC Criterion VIII, Head - NBA Criterion IV, Head - Library Committee, Member - Examination Committee</t>
  </si>
  <si>
    <t xml:space="preserve">Research </t>
  </si>
  <si>
    <t>Amazon Affiliates Course</t>
  </si>
  <si>
    <t>Qualitative Research and Data Analysis Using NVivo</t>
  </si>
  <si>
    <t>Qualitative Analysis with NVivo</t>
  </si>
  <si>
    <t>• Awarded Best Paper Award at the Conference on “Multidisciplinary Approaches to Data Analytics,” organized by IBS (ICFAI Business School), Pune on 14th October 2023, in recognition of outstanding research contribution, and scholarly presentation.</t>
  </si>
  <si>
    <t>• I have collaborated with international researchers on joint publications and presented research papers at international conferences, contributing to globally indexed academic platforms. I have also reviewed manuscripts for international journals and conferences, supporting scholarly peer-review processes. My research work addresses globally relevant domains such as digital transformation, artificial intelligence, sustainability, and smart infrastructure, thereby fostering international academic engagement and knowledge exchange.</t>
  </si>
  <si>
    <t>01-Mar-26 09:46 PM</t>
  </si>
  <si>
    <t xml:space="preserve">Fortune Procurators Pvt Ltd. </t>
  </si>
  <si>
    <t>Trainee Engineer Business Developement</t>
  </si>
  <si>
    <t>Global Business School &amp; Research Centre, Dr. D. Y. Patil Vidyapeeth, Pune</t>
  </si>
  <si>
    <t>Marathwada Mitra Mandal’s College of Engineering, Pune</t>
  </si>
  <si>
    <t>Sadhu Vaswani Institute of Management Studies Pune</t>
  </si>
  <si>
    <t>Dr Priyanka Purvang Pradhan</t>
  </si>
  <si>
    <t>priyankapradhan18@gmail.com</t>
  </si>
  <si>
    <t>18-May-1987</t>
  </si>
  <si>
    <t>Mr. Purvang Prakash Pradhan</t>
  </si>
  <si>
    <t>G - 710, Rohan Abhilasha, Wagholi, Pune, Maharashtra</t>
  </si>
  <si>
    <t>Kendriya Vidhyalay, ONGC, Vadodara</t>
  </si>
  <si>
    <t>CBSE, Vadodara, Gujarat</t>
  </si>
  <si>
    <t>Maths, Scinece, English, SST</t>
  </si>
  <si>
    <t xml:space="preserve">Baroda High School, ONGC </t>
  </si>
  <si>
    <t>GSEB&lt; Vadodara, Gujarat</t>
  </si>
  <si>
    <t xml:space="preserve">Accounts,Business Maths, Economics, English, Hindi,Organisation of Commerce </t>
  </si>
  <si>
    <t>M. S. University, Vadodara</t>
  </si>
  <si>
    <t>M. S. University, Vadodara, Gujarat</t>
  </si>
  <si>
    <t>Accounting &amp; Finance</t>
  </si>
  <si>
    <t>Dr. J K Patel Institute of Management</t>
  </si>
  <si>
    <t xml:space="preserve">Management - Finance, Cost Accounting and Entrepreneurship </t>
  </si>
  <si>
    <t>S P University, Anand, Gujarat</t>
  </si>
  <si>
    <t>• I am currently serving as an Innovation Ambassador at my university, having successfully completed both the foundation and advanced level certifications. Additionally, I hold a certified license to teach entrepreneurship from Wadhwani Global University</t>
  </si>
  <si>
    <t>• I have received the best paper award at one of the National Conferences, which was organized by MET Bhujbal Knowledge City, Nashik. I have received the Academic Review Committee Award from Parul University 3 times in my professional journey. I have published and presented quality research papers in various reputed journals, book chapters, and conference proceedings. I have authored 2 books as well.</t>
  </si>
  <si>
    <t>Entrepreneurial Finance ,Securities and Portfolio Management</t>
  </si>
  <si>
    <t>• It was a very good experience.</t>
  </si>
  <si>
    <t>Academic Head, Head of the Department</t>
  </si>
  <si>
    <t>Malviya Mission Training Program</t>
  </si>
  <si>
    <t>Advanced Financial Analytics</t>
  </si>
  <si>
    <t>Taken Training at IDBI Bank</t>
  </si>
  <si>
    <t>• Received the Best Paper Award at the National Conference organized by Met Bhujbal Knowledge City, Nashik.
• Received Best Teacher Award from Parul University, Vadodara
• Received the Academic Review Committee Award 2 times at Parul University and also received a reward of Rs.7,000.</t>
  </si>
  <si>
    <t>01-Mar-26 09:49 PM</t>
  </si>
  <si>
    <t>R H Patel Institute of Management</t>
  </si>
  <si>
    <t>Kheda</t>
  </si>
  <si>
    <t>Gunjan Milind Chaudhari</t>
  </si>
  <si>
    <t>gunjan.chaudhari06@gmail.com</t>
  </si>
  <si>
    <t>06-Jun-1996</t>
  </si>
  <si>
    <t>Milind</t>
  </si>
  <si>
    <t>Plot No.26, Shree Bungalow, Near Maruti Mandir, Old MIDC Area, Ayodhya Nagar, Jalgaon</t>
  </si>
  <si>
    <t>B.U.N. Raisoni School, Jalgaon</t>
  </si>
  <si>
    <t>English, Mathhematics</t>
  </si>
  <si>
    <t>St. Teresa Highschool, Jalgaon</t>
  </si>
  <si>
    <t>Higher Secondary Board, Maharashtra</t>
  </si>
  <si>
    <t>Mumbai University, Mumbai</t>
  </si>
  <si>
    <t>Tilak Education Society's S.K. College of Science &amp; Commerce, Nerul, Navi Mumbai</t>
  </si>
  <si>
    <t>ITM Business School, Kharghar</t>
  </si>
  <si>
    <t>ITM Business School, Kharghar, Navi Mumbai</t>
  </si>
  <si>
    <t>Financial Markets</t>
  </si>
  <si>
    <t>Arunachal University of Studies</t>
  </si>
  <si>
    <t>Management - Finance</t>
  </si>
  <si>
    <t>Jaipur National University, Jaipur</t>
  </si>
  <si>
    <t>MS Office, MS Excel,MS Presentation</t>
  </si>
  <si>
    <t>• Over the last six semesters, I have received consistently positive course feedback from students across the subjects I have taught in the Finance specialization. The feedback indicates a good level of student satisfaction with my teaching methods, clarity of explanation, and overall classroom engagement.
• Students have often mentioned that the concepts were explained in a clear and understandable manner and that real-life examples helped them relate theory to practice. Many also appreciated my approachability, willingness to resolve doubts, and support provided beyond regular lecture hours. Assignments and evaluations were generally perceived as fair and aligned with the course objectives.
• Overall, the average course feedback during this period reflects steady and satisfactory teaching performance, demonstrating my commitment to effective learning and continuous improvement in pedagogy.</t>
  </si>
  <si>
    <t>Examination Co-Ordinator</t>
  </si>
  <si>
    <t>01-Mar-26 10:02 PM</t>
  </si>
  <si>
    <t>G.H.Raisoni University, Amaravati</t>
  </si>
  <si>
    <t>Amaravati</t>
  </si>
  <si>
    <t>K.C.E.S's College of Engineering and Management</t>
  </si>
  <si>
    <t>Jalgaon, Maharashtra</t>
  </si>
  <si>
    <t>HDFC Bank</t>
  </si>
  <si>
    <t>Satara</t>
  </si>
  <si>
    <t>Dheeraj Mehta</t>
  </si>
  <si>
    <t>d_mehta@ce.iitr.ac.in</t>
  </si>
  <si>
    <t>26-Aug-1994</t>
  </si>
  <si>
    <t>Leelaram Mehta</t>
  </si>
  <si>
    <t>Room No 315 VSRC 2 IIT kharagpur West Bengal</t>
  </si>
  <si>
    <t>Christian Eminent Higher Secondary School</t>
  </si>
  <si>
    <t xml:space="preserve">Board of Secondary Education Bhopal, Madhya Pradesh </t>
  </si>
  <si>
    <t>English, Hindi, Science, Maths, Social Science,Sanskrit</t>
  </si>
  <si>
    <t>English, Hindi,Maths, Physics</t>
  </si>
  <si>
    <t>Deemed University</t>
  </si>
  <si>
    <t xml:space="preserve">National Institute of Technology Silchar, Assam </t>
  </si>
  <si>
    <t>Indian Institute of Technology Kharagpur, West Bengal</t>
  </si>
  <si>
    <t>Transportation Engineering (Pavement Materials and Design)</t>
  </si>
  <si>
    <t>• Awarded Gold Medal at Undergraduate level for securing for highest CGPA. 2. Awarded  Gold Medal at Postgraduate  level for highest CGPA among all masters students. 3. MHRD fellowship for Phd (2021-2025)4. Gate Fellowship for masters (2019-2021)</t>
  </si>
  <si>
    <t>MS office, MS EXCEL</t>
  </si>
  <si>
    <t>["https:\/\/www.sciencedirect.com\/science\/article\/pii\/S0950061824008328?via%3Dihub","https:\/\/link.springer.com\/article\/10.1617\/s11527-024-02549-x","https:\/\/link.springer.com\/article\/10.1007\/s11356-023-30824-x","https:\/\/ascelibrary.org\/doi\/full\/10.1061\/JMCEE7.MTENG-20080","https:\/\/www.sciencedirect.com\/science\/article\/pii\/S0950061823002520","https:\/\/link.springer.com\/article\/10.1007\/s11043-023-09622-y","https:\/\/www.sciencedirect.com\/science\/article\/pii\/S0950061824025662","https:\/\/ascelibrary.org\/doi\/full\/10.1061\/JMCEE7.MTENG-18297","https:\/\/repositum.tuwien.at\/handle\/20.500.12708\/218980","https:\/\/scholar.google.com\/scholar?cluster=17310266875795467720&amp;hl=en&amp;oi=scholarr"]</t>
  </si>
  <si>
    <t>Highway Engineering, Pavement Materials</t>
  </si>
  <si>
    <t>• Awarded Gold Medal for securing highest CGPA in Bachelors of Civil Engineering. 2. Awarded Gold Medal for Securing Highest CGPA among all masters students.</t>
  </si>
  <si>
    <t>01-Mar-26 11:04 PM</t>
  </si>
  <si>
    <t>Project Fellow</t>
  </si>
  <si>
    <t>Akhilesh Kumar</t>
  </si>
  <si>
    <t>kumarakhilesh411@gmail.com</t>
  </si>
  <si>
    <t>20-Feb-1995</t>
  </si>
  <si>
    <t xml:space="preserve">NATHU RAM </t>
  </si>
  <si>
    <t>VILLAGE- TEEKARI KALAN DISTRICT- HATHRAS UTTAR PRADESH 204211</t>
  </si>
  <si>
    <t xml:space="preserve">SURYA DEV SINGH </t>
  </si>
  <si>
    <t>SCHOOL OF CONSTRUCTION</t>
  </si>
  <si>
    <t>JAWAHAR NAVODAYA VIDYALAYA HATHRAS UP</t>
  </si>
  <si>
    <t>CENTRAL BOARD OF SECONDARY EDUCATION DELHI</t>
  </si>
  <si>
    <t>ENGLISH, HINDI, MATHEMATICS</t>
  </si>
  <si>
    <t>JAWAHAR NAVODAYA VIDYALAYA ALIGARH UP</t>
  </si>
  <si>
    <t xml:space="preserve">CENTRAL BOARD OF SECONDARY EDUCATION DELHI </t>
  </si>
  <si>
    <t xml:space="preserve">ALIGARH MUSLIM UNIVERSITY ALIGARH </t>
  </si>
  <si>
    <t xml:space="preserve">FACULTY OF COMMERCE AMU ALIGARH </t>
  </si>
  <si>
    <t>B.COM (HONS.)</t>
  </si>
  <si>
    <t xml:space="preserve">FACULTY OF MANAGEMENT STUDIES AND RESEARCH AMU ALIGARH </t>
  </si>
  <si>
    <t xml:space="preserve">FINANCE </t>
  </si>
  <si>
    <t>I HAVE QUALIFIED JRF IN COMMERCE CONDUCTED BY NTA. I ALSO CLEARED NET IN COMMERCE AND MANAGEMENT.</t>
  </si>
  <si>
    <t>GOT THREE BEST PAPER AWARDS.</t>
  </si>
  <si>
    <t>MS OFFICE, SPSS</t>
  </si>
  <si>
    <t>["10.11591\/ijai.v12.i3.pp1083-1090","https:\/\/doi.org\/10.52152\/801184 ","https:\/\/doi.org\/10.64252\/bkkhge08","https:\/\/link.springer.com\/chapter\/10.1007\/978-981-99-1435-7_46","https:\/\/ieeexplore.ieee.org\/abstract\/document\/9987810","https:\/\/link.springer.com\/chapter\/10.1007\/978-981-97-0180-3_27"]</t>
  </si>
  <si>
    <t xml:space="preserve">FINANCIAL MANAGEMENT AND CORPORATE FINANCE </t>
  </si>
  <si>
    <t>• 4 out of 5</t>
  </si>
  <si>
    <t>• Received 3 best paper awards at international conference.</t>
  </si>
  <si>
    <t>01-Mar-26 11:37 PM</t>
  </si>
  <si>
    <t xml:space="preserve">MADANAPALLE INSTITUTE OF TECHNOLOGY AND SCIENCE </t>
  </si>
  <si>
    <t xml:space="preserve">ANDHRA PRADESH </t>
  </si>
  <si>
    <t>G.L. BAJAJ INSTITUTE OF TECHNOLOGY AND MANAGEMENT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</si>
</sst>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B690"/>
  <sheetViews>
    <sheetView tabSelected="1" workbookViewId="0" showGridLines="true" showRowColHeaders="1">
      <selection activeCell="A1" sqref="A1:FB1"/>
    </sheetView>
  </sheetViews>
  <sheetFormatPr defaultRowHeight="14.4" outlineLevelRow="0" outlineLevelCol="0"/>
  <cols>
    <col min="91" max="91" width="50" customWidth="true" style="0"/>
    <col min="93" max="93" width="50" customWidth="true" style="0"/>
  </cols>
  <sheetData>
    <row r="1" spans="1:15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row>
    <row r="2" spans="1:158">
      <c r="A2" t="s">
        <v>158</v>
      </c>
      <c r="B2" t="s">
        <v>159</v>
      </c>
      <c r="C2" t="s">
        <v>160</v>
      </c>
      <c r="D2" t="s">
        <v>161</v>
      </c>
      <c r="E2" t="s">
        <v>162</v>
      </c>
      <c r="F2" t="s">
        <v>163</v>
      </c>
      <c r="G2">
        <v>9945344722</v>
      </c>
      <c r="H2" t="s">
        <v>164</v>
      </c>
      <c r="I2" t="s">
        <v>165</v>
      </c>
      <c r="J2" t="s">
        <v>166</v>
      </c>
      <c r="K2" t="s">
        <v>167</v>
      </c>
      <c r="L2" t="s">
        <v>168</v>
      </c>
      <c r="M2" t="s">
        <v>169</v>
      </c>
      <c r="N2" t="s">
        <v>170</v>
      </c>
      <c r="AI2" t="s">
        <v>171</v>
      </c>
      <c r="AJ2" t="s">
        <v>172</v>
      </c>
      <c r="AK2" t="s">
        <v>173</v>
      </c>
      <c r="AL2">
        <v>81</v>
      </c>
      <c r="AN2">
        <v>1987</v>
      </c>
      <c r="AO2" t="s">
        <v>174</v>
      </c>
      <c r="AP2" t="s">
        <v>175</v>
      </c>
      <c r="AQ2" t="s">
        <v>176</v>
      </c>
      <c r="AR2" t="s">
        <v>177</v>
      </c>
      <c r="AS2">
        <v>81</v>
      </c>
      <c r="AU2">
        <v>1989</v>
      </c>
      <c r="AV2" t="s">
        <v>174</v>
      </c>
      <c r="AW2" t="s">
        <v>178</v>
      </c>
      <c r="AX2" t="s">
        <v>179</v>
      </c>
      <c r="AY2" t="s">
        <v>180</v>
      </c>
      <c r="AZ2">
        <v>67</v>
      </c>
      <c r="BB2">
        <v>1999</v>
      </c>
      <c r="BC2" t="s">
        <v>174</v>
      </c>
      <c r="BD2" t="s">
        <v>181</v>
      </c>
      <c r="BE2" t="s">
        <v>182</v>
      </c>
      <c r="BF2" t="s">
        <v>183</v>
      </c>
      <c r="BG2">
        <v>80</v>
      </c>
      <c r="BI2">
        <v>1992</v>
      </c>
      <c r="BJ2">
        <v>19</v>
      </c>
      <c r="BK2" t="s">
        <v>184</v>
      </c>
      <c r="BL2">
        <v>23</v>
      </c>
      <c r="BN2" t="s">
        <v>174</v>
      </c>
      <c r="BO2" t="s">
        <v>185</v>
      </c>
      <c r="BP2" t="s">
        <v>186</v>
      </c>
      <c r="BQ2" t="s">
        <v>187</v>
      </c>
      <c r="BR2">
        <v>68</v>
      </c>
      <c r="BT2">
        <v>2013</v>
      </c>
      <c r="BU2">
        <v>31</v>
      </c>
      <c r="BV2" t="s">
        <v>188</v>
      </c>
      <c r="BW2">
        <v>23</v>
      </c>
      <c r="BY2" t="s">
        <v>174</v>
      </c>
      <c r="BZ2" t="s">
        <v>189</v>
      </c>
      <c r="CA2" t="s">
        <v>189</v>
      </c>
      <c r="CB2" t="s">
        <v>190</v>
      </c>
      <c r="CC2">
        <v>60</v>
      </c>
      <c r="CE2">
        <v>1997</v>
      </c>
      <c r="CF2" t="s">
        <v>174</v>
      </c>
      <c r="CG2" t="s">
        <v>191</v>
      </c>
      <c r="CH2" t="s">
        <v>192</v>
      </c>
      <c r="CI2" t="s">
        <v>193</v>
      </c>
      <c r="CJ2">
        <v>2023</v>
      </c>
      <c r="CL2" t="s">
        <v>174</v>
      </c>
      <c r="CN2" t="s">
        <v>174</v>
      </c>
      <c r="CO2" t="s">
        <v>194</v>
      </c>
      <c r="CP2" t="s">
        <v>195</v>
      </c>
      <c r="CQ2" t="s">
        <v>174</v>
      </c>
      <c r="CR2">
        <v>0</v>
      </c>
      <c r="CS2">
        <v>3</v>
      </c>
      <c r="CT2">
        <v>17</v>
      </c>
      <c r="CU2" t="s">
        <v>196</v>
      </c>
      <c r="CV2" t="s">
        <v>170</v>
      </c>
      <c r="CZ2" t="s">
        <v>170</v>
      </c>
      <c r="DB2" t="s">
        <v>197</v>
      </c>
      <c r="DC2" t="s">
        <v>198</v>
      </c>
      <c r="DD2" t="s">
        <v>174</v>
      </c>
      <c r="DE2" t="s">
        <v>199</v>
      </c>
      <c r="DF2" t="s">
        <v>170</v>
      </c>
      <c r="DL2" t="s">
        <v>170</v>
      </c>
      <c r="DN2" t="s">
        <v>174</v>
      </c>
      <c r="DO2" t="s">
        <v>200</v>
      </c>
      <c r="DP2" t="s">
        <v>201</v>
      </c>
      <c r="DQ2" t="s">
        <v>202</v>
      </c>
      <c r="DR2" t="str">
        <f>HYPERLINK("https://nconnect.nicmar.ac.in/pdf/7_resume_1771384272.pdf/Y2FyZWVy","View Resume")</f>
        <v>0</v>
      </c>
      <c r="DS2" t="s">
        <v>203</v>
      </c>
      <c r="DT2" t="s">
        <v>204</v>
      </c>
      <c r="DU2" t="s">
        <v>205</v>
      </c>
      <c r="DV2" t="s">
        <v>206</v>
      </c>
      <c r="DW2" t="s">
        <v>207</v>
      </c>
      <c r="DX2" t="s">
        <v>208</v>
      </c>
      <c r="DY2" t="s">
        <v>209</v>
      </c>
      <c r="DZ2" t="s">
        <v>203</v>
      </c>
    </row>
    <row r="3" spans="1:158">
      <c r="A3" t="s">
        <v>210</v>
      </c>
      <c r="B3" t="s">
        <v>211</v>
      </c>
      <c r="C3" t="s">
        <v>212</v>
      </c>
      <c r="D3" t="s">
        <v>213</v>
      </c>
      <c r="E3" t="s">
        <v>214</v>
      </c>
      <c r="F3" t="s">
        <v>215</v>
      </c>
      <c r="G3">
        <v>9643879596</v>
      </c>
      <c r="H3" t="s">
        <v>164</v>
      </c>
      <c r="I3" t="s">
        <v>216</v>
      </c>
      <c r="J3" t="s">
        <v>217</v>
      </c>
      <c r="K3" t="s">
        <v>218</v>
      </c>
      <c r="L3" t="s">
        <v>219</v>
      </c>
      <c r="M3" t="s">
        <v>220</v>
      </c>
      <c r="N3" t="s">
        <v>174</v>
      </c>
      <c r="O3" t="s">
        <v>221</v>
      </c>
      <c r="P3" t="s">
        <v>222</v>
      </c>
      <c r="AI3" t="s">
        <v>223</v>
      </c>
      <c r="AJ3" t="s">
        <v>224</v>
      </c>
      <c r="AK3" t="s">
        <v>225</v>
      </c>
      <c r="AL3">
        <v>62.6</v>
      </c>
      <c r="AN3">
        <v>2005</v>
      </c>
      <c r="AO3" t="s">
        <v>174</v>
      </c>
      <c r="AP3" t="s">
        <v>223</v>
      </c>
      <c r="AQ3" t="s">
        <v>224</v>
      </c>
      <c r="AR3" t="s">
        <v>226</v>
      </c>
      <c r="AS3">
        <v>68.2</v>
      </c>
      <c r="AU3">
        <v>2007</v>
      </c>
      <c r="AV3" t="s">
        <v>170</v>
      </c>
      <c r="BC3" t="s">
        <v>174</v>
      </c>
      <c r="BD3" t="s">
        <v>227</v>
      </c>
      <c r="BE3" t="s">
        <v>228</v>
      </c>
      <c r="BF3" t="s">
        <v>229</v>
      </c>
      <c r="BG3">
        <v>66.9</v>
      </c>
      <c r="BI3">
        <v>2011</v>
      </c>
      <c r="BJ3">
        <v>1</v>
      </c>
      <c r="BL3">
        <v>9</v>
      </c>
      <c r="BN3" t="s">
        <v>174</v>
      </c>
      <c r="BO3" t="s">
        <v>230</v>
      </c>
      <c r="BP3" t="s">
        <v>224</v>
      </c>
      <c r="BQ3" t="s">
        <v>231</v>
      </c>
      <c r="BR3">
        <v>72.95</v>
      </c>
      <c r="BT3">
        <v>2014</v>
      </c>
      <c r="BU3">
        <v>14</v>
      </c>
      <c r="BW3">
        <v>47</v>
      </c>
      <c r="BY3" t="s">
        <v>170</v>
      </c>
      <c r="CF3" t="s">
        <v>174</v>
      </c>
      <c r="CG3" t="s">
        <v>231</v>
      </c>
      <c r="CH3" t="s">
        <v>232</v>
      </c>
      <c r="CI3" t="s">
        <v>193</v>
      </c>
      <c r="CJ3">
        <v>2024</v>
      </c>
      <c r="CL3" t="s">
        <v>174</v>
      </c>
      <c r="CM3" t="s">
        <v>233</v>
      </c>
      <c r="CN3" t="s">
        <v>174</v>
      </c>
      <c r="CO3" t="s">
        <v>234</v>
      </c>
      <c r="CP3" t="s">
        <v>235</v>
      </c>
      <c r="CQ3" t="s">
        <v>174</v>
      </c>
      <c r="CR3">
        <v>22</v>
      </c>
      <c r="CS3">
        <v>5</v>
      </c>
      <c r="CT3">
        <v>5</v>
      </c>
      <c r="CU3" t="s">
        <v>236</v>
      </c>
      <c r="CV3" t="s">
        <v>170</v>
      </c>
      <c r="CZ3" t="s">
        <v>170</v>
      </c>
      <c r="DB3" t="s">
        <v>237</v>
      </c>
      <c r="DC3" t="s">
        <v>238</v>
      </c>
      <c r="DD3" t="s">
        <v>174</v>
      </c>
      <c r="DE3" t="s">
        <v>239</v>
      </c>
      <c r="DF3" t="s">
        <v>170</v>
      </c>
      <c r="DL3" t="s">
        <v>174</v>
      </c>
      <c r="DM3" t="s">
        <v>240</v>
      </c>
      <c r="DN3" t="s">
        <v>170</v>
      </c>
      <c r="DP3" t="s">
        <v>241</v>
      </c>
      <c r="DQ3" t="str">
        <f>HYPERLINK("https://nconnect.nicmar.ac.in/storage/profile/6996d45ac4fe8.png","Download")</f>
        <v>0</v>
      </c>
      <c r="DR3" t="str">
        <f>HYPERLINK("https://nconnect.nicmar.ac.in/pdf/10_resume_1771391068.pdf/Y2FyZWVy","View Resume")</f>
        <v>0</v>
      </c>
      <c r="DS3" t="s">
        <v>242</v>
      </c>
      <c r="DT3" t="s">
        <v>243</v>
      </c>
      <c r="DU3" t="s">
        <v>244</v>
      </c>
      <c r="DV3" t="s">
        <v>245</v>
      </c>
      <c r="DW3" t="s">
        <v>246</v>
      </c>
      <c r="DX3" t="s">
        <v>247</v>
      </c>
      <c r="DY3" t="s">
        <v>209</v>
      </c>
      <c r="DZ3" t="s">
        <v>248</v>
      </c>
      <c r="EA3" t="s">
        <v>232</v>
      </c>
      <c r="EB3" t="s">
        <v>249</v>
      </c>
      <c r="EC3" t="s">
        <v>250</v>
      </c>
      <c r="ED3" t="s">
        <v>246</v>
      </c>
      <c r="EE3" t="s">
        <v>251</v>
      </c>
      <c r="EF3" t="s">
        <v>252</v>
      </c>
      <c r="EG3" t="s">
        <v>253</v>
      </c>
      <c r="EH3" t="s">
        <v>254</v>
      </c>
      <c r="EI3" t="s">
        <v>255</v>
      </c>
      <c r="EJ3" t="s">
        <v>256</v>
      </c>
      <c r="EK3" t="s">
        <v>246</v>
      </c>
      <c r="EL3" t="s">
        <v>257</v>
      </c>
      <c r="EM3" t="s">
        <v>258</v>
      </c>
      <c r="EN3" t="s">
        <v>259</v>
      </c>
      <c r="EO3" t="s">
        <v>260</v>
      </c>
      <c r="EP3" t="s">
        <v>261</v>
      </c>
      <c r="EQ3" t="s">
        <v>262</v>
      </c>
      <c r="ER3" t="s">
        <v>207</v>
      </c>
      <c r="ES3" t="s">
        <v>263</v>
      </c>
      <c r="ET3" t="s">
        <v>264</v>
      </c>
      <c r="EU3" t="s">
        <v>265</v>
      </c>
    </row>
    <row r="4" spans="1:158">
      <c r="A4" t="s">
        <v>266</v>
      </c>
      <c r="B4" t="s">
        <v>211</v>
      </c>
      <c r="C4" t="s">
        <v>267</v>
      </c>
      <c r="D4" t="s">
        <v>268</v>
      </c>
      <c r="E4" t="s">
        <v>269</v>
      </c>
      <c r="F4" t="s">
        <v>270</v>
      </c>
      <c r="G4">
        <v>9011934000</v>
      </c>
      <c r="H4" t="s">
        <v>271</v>
      </c>
      <c r="I4" t="s">
        <v>272</v>
      </c>
      <c r="J4" t="s">
        <v>166</v>
      </c>
      <c r="K4" t="s">
        <v>273</v>
      </c>
      <c r="L4" t="s">
        <v>274</v>
      </c>
      <c r="M4" t="s">
        <v>275</v>
      </c>
      <c r="N4" t="s">
        <v>170</v>
      </c>
      <c r="AI4" t="s">
        <v>276</v>
      </c>
      <c r="AJ4" t="s">
        <v>277</v>
      </c>
      <c r="AK4" t="s">
        <v>278</v>
      </c>
      <c r="AL4">
        <v>58</v>
      </c>
      <c r="AN4">
        <v>1993</v>
      </c>
      <c r="AO4" t="s">
        <v>174</v>
      </c>
      <c r="AP4" t="s">
        <v>276</v>
      </c>
      <c r="AQ4" t="s">
        <v>279</v>
      </c>
      <c r="AR4" t="s">
        <v>280</v>
      </c>
      <c r="AS4">
        <v>56</v>
      </c>
      <c r="AU4">
        <v>1996</v>
      </c>
      <c r="AV4" t="s">
        <v>170</v>
      </c>
      <c r="BC4" t="s">
        <v>174</v>
      </c>
      <c r="BD4" t="s">
        <v>281</v>
      </c>
      <c r="BE4" t="s">
        <v>282</v>
      </c>
      <c r="BF4" t="s">
        <v>283</v>
      </c>
      <c r="BG4">
        <v>56</v>
      </c>
      <c r="BI4">
        <v>1999</v>
      </c>
      <c r="BJ4">
        <v>19</v>
      </c>
      <c r="BL4">
        <v>53</v>
      </c>
      <c r="BN4" t="s">
        <v>174</v>
      </c>
      <c r="BO4" t="s">
        <v>284</v>
      </c>
      <c r="BP4" t="s">
        <v>285</v>
      </c>
      <c r="BQ4" t="s">
        <v>286</v>
      </c>
      <c r="BR4">
        <v>61</v>
      </c>
      <c r="BT4">
        <v>2001</v>
      </c>
      <c r="BU4">
        <v>31</v>
      </c>
      <c r="BW4">
        <v>53</v>
      </c>
      <c r="BY4" t="s">
        <v>170</v>
      </c>
      <c r="BZ4" t="s">
        <v>287</v>
      </c>
      <c r="CA4" t="s">
        <v>288</v>
      </c>
      <c r="CB4" t="s">
        <v>286</v>
      </c>
      <c r="CF4" t="s">
        <v>174</v>
      </c>
      <c r="CG4" t="s">
        <v>286</v>
      </c>
      <c r="CH4" t="s">
        <v>287</v>
      </c>
      <c r="CI4" t="s">
        <v>193</v>
      </c>
      <c r="CJ4">
        <v>2024</v>
      </c>
      <c r="CL4" t="s">
        <v>174</v>
      </c>
      <c r="CM4" t="s">
        <v>289</v>
      </c>
      <c r="CN4" t="s">
        <v>170</v>
      </c>
      <c r="CP4" t="s">
        <v>290</v>
      </c>
      <c r="DP4" t="s">
        <v>291</v>
      </c>
      <c r="DQ4" t="s">
        <v>202</v>
      </c>
      <c r="DR4" t="str">
        <f>HYPERLINK("https://nconnect.nicmar.ac.in/pdf/20_resume_1771399026.pdf/Y2FyZWVy","View Resume")</f>
        <v>0</v>
      </c>
      <c r="DS4" t="s">
        <v>292</v>
      </c>
    </row>
    <row r="5" spans="1:158">
      <c r="A5" t="s">
        <v>293</v>
      </c>
      <c r="B5" t="s">
        <v>211</v>
      </c>
      <c r="C5" t="s">
        <v>212</v>
      </c>
      <c r="D5" t="s">
        <v>294</v>
      </c>
      <c r="E5" t="s">
        <v>269</v>
      </c>
      <c r="F5" t="s">
        <v>270</v>
      </c>
      <c r="G5">
        <v>9011934000</v>
      </c>
      <c r="H5" t="s">
        <v>271</v>
      </c>
      <c r="I5" t="s">
        <v>272</v>
      </c>
      <c r="J5" t="s">
        <v>166</v>
      </c>
      <c r="K5" t="s">
        <v>273</v>
      </c>
      <c r="L5" t="s">
        <v>274</v>
      </c>
      <c r="M5" t="s">
        <v>275</v>
      </c>
      <c r="N5" t="s">
        <v>170</v>
      </c>
      <c r="AI5" t="s">
        <v>276</v>
      </c>
      <c r="AJ5" t="s">
        <v>277</v>
      </c>
      <c r="AK5" t="s">
        <v>278</v>
      </c>
      <c r="AL5">
        <v>58</v>
      </c>
      <c r="AN5">
        <v>1993</v>
      </c>
      <c r="AO5" t="s">
        <v>174</v>
      </c>
      <c r="AP5" t="s">
        <v>276</v>
      </c>
      <c r="AQ5" t="s">
        <v>279</v>
      </c>
      <c r="AR5" t="s">
        <v>280</v>
      </c>
      <c r="AS5">
        <v>56</v>
      </c>
      <c r="AU5">
        <v>1996</v>
      </c>
      <c r="AV5" t="s">
        <v>170</v>
      </c>
      <c r="BC5" t="s">
        <v>174</v>
      </c>
      <c r="BD5" t="s">
        <v>281</v>
      </c>
      <c r="BE5" t="s">
        <v>282</v>
      </c>
      <c r="BF5" t="s">
        <v>283</v>
      </c>
      <c r="BG5">
        <v>56</v>
      </c>
      <c r="BI5">
        <v>1999</v>
      </c>
      <c r="BJ5">
        <v>19</v>
      </c>
      <c r="BL5">
        <v>53</v>
      </c>
      <c r="BN5" t="s">
        <v>174</v>
      </c>
      <c r="BO5" t="s">
        <v>284</v>
      </c>
      <c r="BP5" t="s">
        <v>285</v>
      </c>
      <c r="BQ5" t="s">
        <v>286</v>
      </c>
      <c r="BR5">
        <v>61</v>
      </c>
      <c r="BT5">
        <v>2001</v>
      </c>
      <c r="BU5">
        <v>31</v>
      </c>
      <c r="BW5">
        <v>53</v>
      </c>
      <c r="BY5" t="s">
        <v>170</v>
      </c>
      <c r="BZ5" t="s">
        <v>287</v>
      </c>
      <c r="CA5" t="s">
        <v>288</v>
      </c>
      <c r="CB5" t="s">
        <v>286</v>
      </c>
      <c r="CF5" t="s">
        <v>174</v>
      </c>
      <c r="CG5" t="s">
        <v>286</v>
      </c>
      <c r="CH5" t="s">
        <v>287</v>
      </c>
      <c r="CI5" t="s">
        <v>193</v>
      </c>
      <c r="CJ5">
        <v>2024</v>
      </c>
      <c r="CL5" t="s">
        <v>174</v>
      </c>
      <c r="CM5" t="s">
        <v>289</v>
      </c>
      <c r="CN5" t="s">
        <v>170</v>
      </c>
      <c r="CP5" t="s">
        <v>290</v>
      </c>
      <c r="DP5" t="s">
        <v>291</v>
      </c>
      <c r="DQ5" t="s">
        <v>202</v>
      </c>
      <c r="DR5" t="str">
        <f>HYPERLINK("https://nconnect.nicmar.ac.in/pdf/20_resume_1771399026.pdf/Y2FyZWVy","View Resume")</f>
        <v>0</v>
      </c>
      <c r="DS5" t="s">
        <v>292</v>
      </c>
    </row>
    <row r="6" spans="1:158">
      <c r="A6" t="s">
        <v>295</v>
      </c>
      <c r="B6" t="s">
        <v>211</v>
      </c>
      <c r="C6" t="s">
        <v>267</v>
      </c>
      <c r="D6" t="s">
        <v>296</v>
      </c>
      <c r="E6" t="s">
        <v>297</v>
      </c>
      <c r="F6" t="s">
        <v>298</v>
      </c>
      <c r="G6">
        <v>9920352419</v>
      </c>
      <c r="H6" t="s">
        <v>164</v>
      </c>
      <c r="I6" t="s">
        <v>299</v>
      </c>
      <c r="J6" t="s">
        <v>166</v>
      </c>
      <c r="K6" t="s">
        <v>218</v>
      </c>
      <c r="L6" t="s">
        <v>300</v>
      </c>
      <c r="M6" t="s">
        <v>301</v>
      </c>
      <c r="N6" t="s">
        <v>170</v>
      </c>
      <c r="AI6" t="s">
        <v>302</v>
      </c>
      <c r="AJ6" t="s">
        <v>303</v>
      </c>
      <c r="AK6" t="s">
        <v>304</v>
      </c>
      <c r="AL6">
        <v>74</v>
      </c>
      <c r="AN6">
        <v>1990</v>
      </c>
      <c r="AO6" t="s">
        <v>174</v>
      </c>
      <c r="AP6" t="s">
        <v>305</v>
      </c>
      <c r="AQ6" t="s">
        <v>306</v>
      </c>
      <c r="AR6" t="s">
        <v>307</v>
      </c>
      <c r="AS6">
        <v>63.4</v>
      </c>
      <c r="AU6">
        <v>1992</v>
      </c>
      <c r="AV6" t="s">
        <v>174</v>
      </c>
      <c r="AW6" t="s">
        <v>308</v>
      </c>
      <c r="AX6" t="s">
        <v>309</v>
      </c>
      <c r="AY6" t="s">
        <v>310</v>
      </c>
      <c r="AZ6">
        <v>66</v>
      </c>
      <c r="BB6">
        <v>2010</v>
      </c>
      <c r="BC6" t="s">
        <v>174</v>
      </c>
      <c r="BD6" t="s">
        <v>311</v>
      </c>
      <c r="BE6" t="s">
        <v>312</v>
      </c>
      <c r="BF6" t="s">
        <v>313</v>
      </c>
      <c r="BG6">
        <v>60</v>
      </c>
      <c r="BI6">
        <v>1999</v>
      </c>
      <c r="BJ6">
        <v>19</v>
      </c>
      <c r="BK6" t="s">
        <v>314</v>
      </c>
      <c r="BL6">
        <v>27</v>
      </c>
      <c r="BN6" t="s">
        <v>174</v>
      </c>
      <c r="BO6" t="s">
        <v>315</v>
      </c>
      <c r="BP6" t="s">
        <v>316</v>
      </c>
      <c r="BQ6" t="s">
        <v>317</v>
      </c>
      <c r="BR6">
        <v>59</v>
      </c>
      <c r="BT6">
        <v>2001</v>
      </c>
      <c r="BU6">
        <v>31</v>
      </c>
      <c r="BV6" t="s">
        <v>318</v>
      </c>
      <c r="BW6">
        <v>33</v>
      </c>
      <c r="BY6" t="s">
        <v>174</v>
      </c>
      <c r="BZ6" t="s">
        <v>319</v>
      </c>
      <c r="CA6" t="s">
        <v>320</v>
      </c>
      <c r="CB6" t="s">
        <v>321</v>
      </c>
      <c r="CC6">
        <v>54</v>
      </c>
      <c r="CE6">
        <v>1996</v>
      </c>
      <c r="CF6" t="s">
        <v>170</v>
      </c>
      <c r="CL6" t="s">
        <v>174</v>
      </c>
      <c r="CM6" t="s">
        <v>322</v>
      </c>
      <c r="CN6" t="s">
        <v>174</v>
      </c>
      <c r="CO6" t="s">
        <v>323</v>
      </c>
      <c r="CP6" t="s">
        <v>324</v>
      </c>
      <c r="CQ6" t="s">
        <v>170</v>
      </c>
      <c r="CV6" t="s">
        <v>170</v>
      </c>
      <c r="CZ6" t="s">
        <v>170</v>
      </c>
      <c r="DB6" t="s">
        <v>325</v>
      </c>
      <c r="DC6" t="s">
        <v>326</v>
      </c>
      <c r="DD6" t="s">
        <v>174</v>
      </c>
      <c r="DE6" t="s">
        <v>327</v>
      </c>
      <c r="DF6" t="s">
        <v>170</v>
      </c>
      <c r="DL6" t="s">
        <v>174</v>
      </c>
      <c r="DM6" t="s">
        <v>328</v>
      </c>
      <c r="DN6" t="s">
        <v>170</v>
      </c>
      <c r="DP6" t="s">
        <v>329</v>
      </c>
      <c r="DQ6" t="s">
        <v>202</v>
      </c>
      <c r="DR6" t="str">
        <f>HYPERLINK("https://nconnect.nicmar.ac.in/pdf/21_resume_1771403927.pdf/Y2FyZWVy","View Resume")</f>
        <v>0</v>
      </c>
      <c r="DS6" t="s">
        <v>330</v>
      </c>
      <c r="DT6" t="s">
        <v>331</v>
      </c>
      <c r="DU6" t="s">
        <v>332</v>
      </c>
      <c r="DV6" t="s">
        <v>333</v>
      </c>
      <c r="DW6" t="s">
        <v>207</v>
      </c>
      <c r="DX6" t="s">
        <v>334</v>
      </c>
      <c r="DY6" t="s">
        <v>209</v>
      </c>
      <c r="DZ6" t="s">
        <v>335</v>
      </c>
      <c r="EA6" t="s">
        <v>336</v>
      </c>
      <c r="EB6" t="s">
        <v>337</v>
      </c>
      <c r="EC6" t="s">
        <v>333</v>
      </c>
      <c r="ED6" t="s">
        <v>246</v>
      </c>
      <c r="EE6" t="s">
        <v>338</v>
      </c>
      <c r="EF6" t="s">
        <v>334</v>
      </c>
      <c r="EG6" t="s">
        <v>339</v>
      </c>
      <c r="EH6" t="s">
        <v>340</v>
      </c>
      <c r="EI6" t="s">
        <v>341</v>
      </c>
      <c r="EJ6" t="s">
        <v>333</v>
      </c>
      <c r="EK6" t="s">
        <v>207</v>
      </c>
      <c r="EL6" t="s">
        <v>342</v>
      </c>
      <c r="EM6" t="s">
        <v>343</v>
      </c>
      <c r="EN6" t="s">
        <v>344</v>
      </c>
      <c r="EO6" t="s">
        <v>345</v>
      </c>
      <c r="EP6" t="s">
        <v>346</v>
      </c>
      <c r="EQ6" t="s">
        <v>347</v>
      </c>
      <c r="ER6" t="s">
        <v>207</v>
      </c>
      <c r="ES6" t="s">
        <v>348</v>
      </c>
      <c r="ET6" t="s">
        <v>342</v>
      </c>
      <c r="EU6" t="s">
        <v>349</v>
      </c>
      <c r="EV6" t="s">
        <v>350</v>
      </c>
      <c r="EW6" t="s">
        <v>351</v>
      </c>
      <c r="EX6" t="s">
        <v>352</v>
      </c>
      <c r="EY6" t="s">
        <v>246</v>
      </c>
      <c r="EZ6" t="s">
        <v>353</v>
      </c>
      <c r="FA6" t="s">
        <v>354</v>
      </c>
      <c r="FB6" t="s">
        <v>355</v>
      </c>
    </row>
    <row r="7" spans="1:158">
      <c r="A7" t="s">
        <v>356</v>
      </c>
      <c r="B7" t="s">
        <v>211</v>
      </c>
      <c r="C7" t="s">
        <v>267</v>
      </c>
      <c r="D7" t="s">
        <v>357</v>
      </c>
      <c r="E7" t="s">
        <v>358</v>
      </c>
      <c r="F7" t="s">
        <v>359</v>
      </c>
      <c r="G7">
        <v>6280220798</v>
      </c>
      <c r="H7" t="s">
        <v>271</v>
      </c>
      <c r="I7" t="s">
        <v>360</v>
      </c>
      <c r="J7" t="s">
        <v>217</v>
      </c>
      <c r="K7" t="s">
        <v>361</v>
      </c>
      <c r="L7" t="s">
        <v>362</v>
      </c>
      <c r="M7" t="s">
        <v>363</v>
      </c>
      <c r="N7" t="s">
        <v>170</v>
      </c>
      <c r="AI7" t="s">
        <v>364</v>
      </c>
      <c r="AJ7" t="s">
        <v>365</v>
      </c>
      <c r="AK7" t="s">
        <v>366</v>
      </c>
      <c r="AL7">
        <v>95</v>
      </c>
      <c r="AM7">
        <v>10</v>
      </c>
      <c r="AN7">
        <v>2013</v>
      </c>
      <c r="AO7" t="s">
        <v>174</v>
      </c>
      <c r="AP7" t="s">
        <v>364</v>
      </c>
      <c r="AQ7" t="s">
        <v>365</v>
      </c>
      <c r="AR7" t="s">
        <v>367</v>
      </c>
      <c r="AS7">
        <v>90</v>
      </c>
      <c r="AU7">
        <v>2015</v>
      </c>
      <c r="AV7" t="s">
        <v>170</v>
      </c>
      <c r="BC7" t="s">
        <v>174</v>
      </c>
      <c r="BD7" t="s">
        <v>368</v>
      </c>
      <c r="BE7" t="s">
        <v>369</v>
      </c>
      <c r="BF7" t="s">
        <v>370</v>
      </c>
      <c r="BG7">
        <v>86.4</v>
      </c>
      <c r="BH7">
        <v>8.64</v>
      </c>
      <c r="BI7">
        <v>2019</v>
      </c>
      <c r="BJ7">
        <v>18</v>
      </c>
      <c r="BL7">
        <v>52</v>
      </c>
      <c r="BN7" t="s">
        <v>170</v>
      </c>
      <c r="BY7" t="s">
        <v>170</v>
      </c>
      <c r="CF7" t="s">
        <v>174</v>
      </c>
      <c r="CG7" t="s">
        <v>371</v>
      </c>
      <c r="CH7" t="s">
        <v>372</v>
      </c>
      <c r="CI7" t="s">
        <v>373</v>
      </c>
      <c r="CJ7">
        <v>2025</v>
      </c>
      <c r="CK7" t="s">
        <v>174</v>
      </c>
      <c r="CL7" t="s">
        <v>170</v>
      </c>
      <c r="CN7" t="s">
        <v>174</v>
      </c>
      <c r="CO7" t="s">
        <v>374</v>
      </c>
      <c r="CP7" t="s">
        <v>375</v>
      </c>
      <c r="CQ7" t="s">
        <v>174</v>
      </c>
      <c r="CR7" t="s">
        <v>376</v>
      </c>
      <c r="CS7">
        <v>0</v>
      </c>
      <c r="CT7">
        <v>1</v>
      </c>
      <c r="CU7" t="s">
        <v>377</v>
      </c>
      <c r="CV7" t="s">
        <v>170</v>
      </c>
      <c r="CZ7" t="s">
        <v>170</v>
      </c>
      <c r="DB7" t="s">
        <v>378</v>
      </c>
      <c r="DC7" t="s">
        <v>326</v>
      </c>
      <c r="DD7" t="s">
        <v>170</v>
      </c>
      <c r="DF7" t="s">
        <v>170</v>
      </c>
      <c r="DL7" t="s">
        <v>170</v>
      </c>
      <c r="DN7" t="s">
        <v>170</v>
      </c>
      <c r="DP7" t="s">
        <v>379</v>
      </c>
      <c r="DQ7" t="s">
        <v>202</v>
      </c>
      <c r="DR7" t="str">
        <f>HYPERLINK("https://nconnect.nicmar.ac.in/pdf/24_resume_1771404080.pdf/Y2FyZWVy","View Resume")</f>
        <v>0</v>
      </c>
      <c r="DS7" t="s">
        <v>380</v>
      </c>
      <c r="DT7" t="s">
        <v>381</v>
      </c>
      <c r="DU7" t="s">
        <v>382</v>
      </c>
      <c r="DV7" t="s">
        <v>383</v>
      </c>
      <c r="DW7" t="s">
        <v>207</v>
      </c>
      <c r="DX7" t="s">
        <v>384</v>
      </c>
      <c r="DY7" t="s">
        <v>385</v>
      </c>
      <c r="DZ7" t="s">
        <v>380</v>
      </c>
    </row>
    <row r="8" spans="1:158">
      <c r="A8" t="s">
        <v>356</v>
      </c>
      <c r="B8" t="s">
        <v>211</v>
      </c>
      <c r="C8" t="s">
        <v>267</v>
      </c>
      <c r="D8" t="s">
        <v>357</v>
      </c>
      <c r="E8" t="s">
        <v>386</v>
      </c>
      <c r="F8" t="s">
        <v>387</v>
      </c>
      <c r="G8">
        <v>9710690822</v>
      </c>
      <c r="H8" t="s">
        <v>271</v>
      </c>
      <c r="I8" t="s">
        <v>388</v>
      </c>
      <c r="J8" t="s">
        <v>217</v>
      </c>
      <c r="K8" t="s">
        <v>389</v>
      </c>
      <c r="L8" t="s">
        <v>390</v>
      </c>
      <c r="M8" t="s">
        <v>391</v>
      </c>
      <c r="N8" t="s">
        <v>170</v>
      </c>
      <c r="AI8" t="s">
        <v>392</v>
      </c>
      <c r="AJ8" t="s">
        <v>393</v>
      </c>
      <c r="AK8" t="s">
        <v>394</v>
      </c>
      <c r="AL8">
        <v>86.4</v>
      </c>
      <c r="AN8">
        <v>2007</v>
      </c>
      <c r="AO8" t="s">
        <v>174</v>
      </c>
      <c r="AP8" t="s">
        <v>395</v>
      </c>
      <c r="AQ8" t="s">
        <v>396</v>
      </c>
      <c r="AR8" t="s">
        <v>397</v>
      </c>
      <c r="AS8">
        <v>82</v>
      </c>
      <c r="AU8">
        <v>2009</v>
      </c>
      <c r="AV8" t="s">
        <v>170</v>
      </c>
      <c r="BC8" t="s">
        <v>174</v>
      </c>
      <c r="BD8" t="s">
        <v>398</v>
      </c>
      <c r="BE8" t="s">
        <v>399</v>
      </c>
      <c r="BF8" t="s">
        <v>400</v>
      </c>
      <c r="BG8">
        <v>77.6</v>
      </c>
      <c r="BI8">
        <v>2013</v>
      </c>
      <c r="BJ8">
        <v>19</v>
      </c>
      <c r="BL8">
        <v>54</v>
      </c>
      <c r="BN8" t="s">
        <v>174</v>
      </c>
      <c r="BO8" t="s">
        <v>401</v>
      </c>
      <c r="BP8" t="s">
        <v>402</v>
      </c>
      <c r="BQ8" t="s">
        <v>403</v>
      </c>
      <c r="BR8">
        <v>72</v>
      </c>
      <c r="BT8">
        <v>2016</v>
      </c>
      <c r="BU8">
        <v>31</v>
      </c>
      <c r="BV8" t="s">
        <v>404</v>
      </c>
      <c r="BW8">
        <v>53</v>
      </c>
      <c r="BX8" t="s">
        <v>405</v>
      </c>
      <c r="BY8" t="s">
        <v>170</v>
      </c>
      <c r="CF8" t="s">
        <v>174</v>
      </c>
      <c r="CG8" t="s">
        <v>406</v>
      </c>
      <c r="CH8" t="s">
        <v>407</v>
      </c>
      <c r="CI8" t="s">
        <v>373</v>
      </c>
      <c r="CK8" t="s">
        <v>174</v>
      </c>
      <c r="CL8" t="s">
        <v>170</v>
      </c>
      <c r="CN8" t="s">
        <v>174</v>
      </c>
      <c r="CO8" t="s">
        <v>408</v>
      </c>
      <c r="CP8" t="s">
        <v>409</v>
      </c>
      <c r="CQ8" t="s">
        <v>174</v>
      </c>
      <c r="CR8">
        <v>0</v>
      </c>
      <c r="CS8">
        <v>1</v>
      </c>
      <c r="CT8">
        <v>1</v>
      </c>
      <c r="CU8" t="s">
        <v>410</v>
      </c>
      <c r="CV8" t="s">
        <v>170</v>
      </c>
      <c r="CZ8" t="s">
        <v>170</v>
      </c>
      <c r="DB8" t="s">
        <v>411</v>
      </c>
      <c r="DC8" t="s">
        <v>412</v>
      </c>
      <c r="DD8" t="s">
        <v>174</v>
      </c>
      <c r="DE8" t="s">
        <v>413</v>
      </c>
      <c r="DF8" t="s">
        <v>174</v>
      </c>
      <c r="DG8">
        <v>2</v>
      </c>
      <c r="DH8">
        <v>0</v>
      </c>
      <c r="DI8">
        <v>0</v>
      </c>
      <c r="DJ8" t="s">
        <v>378</v>
      </c>
      <c r="DK8">
        <v>10</v>
      </c>
      <c r="DL8" t="s">
        <v>170</v>
      </c>
      <c r="DN8" t="s">
        <v>170</v>
      </c>
      <c r="DP8" t="s">
        <v>414</v>
      </c>
      <c r="DQ8" t="s">
        <v>202</v>
      </c>
      <c r="DR8" t="str">
        <f>HYPERLINK("https://nconnect.nicmar.ac.in/pdf/27_resume_1771408068.pdf/Y2FyZWVy","View Resume")</f>
        <v>0</v>
      </c>
      <c r="DS8" t="s">
        <v>415</v>
      </c>
      <c r="DT8" t="s">
        <v>416</v>
      </c>
      <c r="DU8" t="s">
        <v>417</v>
      </c>
      <c r="DV8" t="s">
        <v>418</v>
      </c>
      <c r="DW8" t="s">
        <v>246</v>
      </c>
      <c r="DX8" t="s">
        <v>419</v>
      </c>
      <c r="DY8" t="s">
        <v>209</v>
      </c>
      <c r="DZ8" t="s">
        <v>420</v>
      </c>
      <c r="EA8" t="s">
        <v>421</v>
      </c>
      <c r="EB8" t="s">
        <v>211</v>
      </c>
      <c r="EC8" t="s">
        <v>422</v>
      </c>
      <c r="ED8" t="s">
        <v>246</v>
      </c>
      <c r="EE8" t="s">
        <v>423</v>
      </c>
      <c r="EF8" t="s">
        <v>424</v>
      </c>
      <c r="EG8" t="s">
        <v>344</v>
      </c>
      <c r="EH8" t="s">
        <v>425</v>
      </c>
      <c r="EI8" t="s">
        <v>426</v>
      </c>
      <c r="EJ8" t="s">
        <v>427</v>
      </c>
      <c r="EK8" t="s">
        <v>207</v>
      </c>
      <c r="EL8" t="s">
        <v>428</v>
      </c>
      <c r="EM8" t="s">
        <v>429</v>
      </c>
      <c r="EN8" t="s">
        <v>430</v>
      </c>
    </row>
    <row r="9" spans="1:158">
      <c r="A9" t="s">
        <v>293</v>
      </c>
      <c r="B9" t="s">
        <v>211</v>
      </c>
      <c r="C9" t="s">
        <v>212</v>
      </c>
      <c r="D9" t="s">
        <v>294</v>
      </c>
      <c r="E9" t="s">
        <v>431</v>
      </c>
      <c r="F9" t="s">
        <v>432</v>
      </c>
      <c r="G9">
        <v>9158584584</v>
      </c>
      <c r="H9" t="s">
        <v>164</v>
      </c>
      <c r="I9" t="s">
        <v>433</v>
      </c>
      <c r="J9" t="s">
        <v>166</v>
      </c>
      <c r="K9" t="s">
        <v>434</v>
      </c>
      <c r="L9" t="s">
        <v>435</v>
      </c>
      <c r="M9" t="s">
        <v>436</v>
      </c>
      <c r="N9" t="s">
        <v>170</v>
      </c>
      <c r="AI9" t="s">
        <v>437</v>
      </c>
      <c r="AJ9" t="s">
        <v>438</v>
      </c>
      <c r="AK9" t="s">
        <v>439</v>
      </c>
      <c r="AL9">
        <v>85.27</v>
      </c>
      <c r="AN9">
        <v>2012</v>
      </c>
      <c r="AO9" t="s">
        <v>174</v>
      </c>
      <c r="AP9" t="s">
        <v>440</v>
      </c>
      <c r="AQ9" t="s">
        <v>438</v>
      </c>
      <c r="AR9" t="s">
        <v>439</v>
      </c>
      <c r="AS9">
        <v>62.15</v>
      </c>
      <c r="AU9">
        <v>2014</v>
      </c>
      <c r="AV9" t="s">
        <v>170</v>
      </c>
      <c r="BC9" t="s">
        <v>174</v>
      </c>
      <c r="BD9" t="s">
        <v>441</v>
      </c>
      <c r="BE9" t="s">
        <v>442</v>
      </c>
      <c r="BF9" t="s">
        <v>443</v>
      </c>
      <c r="BG9">
        <v>89.0</v>
      </c>
      <c r="BI9">
        <v>2017</v>
      </c>
      <c r="BJ9">
        <v>19</v>
      </c>
      <c r="BK9" t="s">
        <v>444</v>
      </c>
      <c r="BL9">
        <v>53</v>
      </c>
      <c r="BM9" t="s">
        <v>443</v>
      </c>
      <c r="BN9" t="s">
        <v>174</v>
      </c>
      <c r="BO9" t="s">
        <v>445</v>
      </c>
      <c r="BP9" t="s">
        <v>446</v>
      </c>
      <c r="BQ9" t="s">
        <v>443</v>
      </c>
      <c r="BR9">
        <v>96.1</v>
      </c>
      <c r="BS9">
        <v>9.61</v>
      </c>
      <c r="BT9">
        <v>2019</v>
      </c>
      <c r="BU9">
        <v>31</v>
      </c>
      <c r="BV9" t="s">
        <v>447</v>
      </c>
      <c r="BW9">
        <v>53</v>
      </c>
      <c r="BX9" t="s">
        <v>443</v>
      </c>
      <c r="BY9" t="s">
        <v>170</v>
      </c>
      <c r="BZ9" t="s">
        <v>448</v>
      </c>
      <c r="CA9" t="s">
        <v>449</v>
      </c>
      <c r="CB9" t="s">
        <v>443</v>
      </c>
      <c r="CF9" t="s">
        <v>174</v>
      </c>
      <c r="CG9" t="s">
        <v>450</v>
      </c>
      <c r="CH9" t="s">
        <v>451</v>
      </c>
      <c r="CI9" t="s">
        <v>193</v>
      </c>
      <c r="CJ9">
        <v>2025</v>
      </c>
      <c r="CL9" t="s">
        <v>174</v>
      </c>
      <c r="CM9" t="s">
        <v>452</v>
      </c>
      <c r="CN9" t="s">
        <v>174</v>
      </c>
      <c r="CO9" t="s">
        <v>453</v>
      </c>
      <c r="CP9" t="s">
        <v>454</v>
      </c>
      <c r="CQ9" t="s">
        <v>174</v>
      </c>
      <c r="CR9">
        <v>15</v>
      </c>
      <c r="CS9">
        <v>1</v>
      </c>
      <c r="CU9" t="s">
        <v>455</v>
      </c>
      <c r="CV9" t="s">
        <v>170</v>
      </c>
      <c r="CZ9" t="s">
        <v>170</v>
      </c>
      <c r="DB9" t="s">
        <v>456</v>
      </c>
      <c r="DC9" t="s">
        <v>457</v>
      </c>
      <c r="DD9" t="s">
        <v>174</v>
      </c>
      <c r="DE9" t="s">
        <v>458</v>
      </c>
      <c r="DF9" t="s">
        <v>170</v>
      </c>
      <c r="DL9" t="s">
        <v>170</v>
      </c>
      <c r="DN9" t="s">
        <v>174</v>
      </c>
      <c r="DO9" t="s">
        <v>459</v>
      </c>
      <c r="DP9" t="s">
        <v>460</v>
      </c>
      <c r="DQ9" t="s">
        <v>202</v>
      </c>
      <c r="DR9" t="str">
        <f>HYPERLINK("https://nconnect.nicmar.ac.in/pdf/23_resume_1771904635.pdf/Y2FyZWVy","View Resume")</f>
        <v>0</v>
      </c>
      <c r="DS9" t="s">
        <v>461</v>
      </c>
      <c r="DT9" t="s">
        <v>462</v>
      </c>
      <c r="DU9" t="s">
        <v>211</v>
      </c>
      <c r="DV9" t="s">
        <v>463</v>
      </c>
      <c r="DW9" t="s">
        <v>246</v>
      </c>
      <c r="DX9" t="s">
        <v>464</v>
      </c>
      <c r="DY9" t="s">
        <v>465</v>
      </c>
      <c r="DZ9" t="s">
        <v>466</v>
      </c>
      <c r="EA9" t="s">
        <v>467</v>
      </c>
      <c r="EB9" t="s">
        <v>211</v>
      </c>
      <c r="EC9" t="s">
        <v>468</v>
      </c>
      <c r="ED9" t="s">
        <v>246</v>
      </c>
      <c r="EE9" t="s">
        <v>469</v>
      </c>
      <c r="EF9" t="s">
        <v>209</v>
      </c>
      <c r="EG9" t="s">
        <v>470</v>
      </c>
    </row>
    <row r="10" spans="1:158">
      <c r="A10" t="s">
        <v>471</v>
      </c>
      <c r="B10" t="s">
        <v>211</v>
      </c>
      <c r="C10" t="s">
        <v>472</v>
      </c>
      <c r="D10" t="s">
        <v>473</v>
      </c>
      <c r="E10" t="s">
        <v>474</v>
      </c>
      <c r="F10" t="s">
        <v>475</v>
      </c>
      <c r="G10">
        <v>8486825002</v>
      </c>
      <c r="H10" t="s">
        <v>164</v>
      </c>
      <c r="I10" t="s">
        <v>476</v>
      </c>
      <c r="J10" t="s">
        <v>166</v>
      </c>
      <c r="K10" t="s">
        <v>477</v>
      </c>
      <c r="L10" t="s">
        <v>478</v>
      </c>
      <c r="M10" t="s">
        <v>479</v>
      </c>
      <c r="N10" t="s">
        <v>170</v>
      </c>
      <c r="AI10" t="s">
        <v>480</v>
      </c>
      <c r="AJ10" t="s">
        <v>481</v>
      </c>
      <c r="AK10" t="s">
        <v>482</v>
      </c>
      <c r="AL10">
        <v>88.2</v>
      </c>
      <c r="AN10">
        <v>2004</v>
      </c>
      <c r="AO10" t="s">
        <v>174</v>
      </c>
      <c r="AP10" t="s">
        <v>480</v>
      </c>
      <c r="AQ10" t="s">
        <v>481</v>
      </c>
      <c r="AR10" t="s">
        <v>483</v>
      </c>
      <c r="AS10">
        <v>75.83</v>
      </c>
      <c r="AU10">
        <v>2006</v>
      </c>
      <c r="AV10" t="s">
        <v>170</v>
      </c>
      <c r="BC10" t="s">
        <v>174</v>
      </c>
      <c r="BD10" t="s">
        <v>484</v>
      </c>
      <c r="BE10" t="s">
        <v>485</v>
      </c>
      <c r="BF10" t="s">
        <v>486</v>
      </c>
      <c r="BG10">
        <v>78</v>
      </c>
      <c r="BI10">
        <v>2010</v>
      </c>
      <c r="BJ10">
        <v>2</v>
      </c>
      <c r="BL10">
        <v>9</v>
      </c>
      <c r="BN10" t="s">
        <v>174</v>
      </c>
      <c r="BO10" t="s">
        <v>487</v>
      </c>
      <c r="BP10" t="s">
        <v>487</v>
      </c>
      <c r="BQ10" t="s">
        <v>488</v>
      </c>
      <c r="BR10">
        <v>70</v>
      </c>
      <c r="BS10">
        <v>7.58</v>
      </c>
      <c r="BT10">
        <v>2012</v>
      </c>
      <c r="BU10">
        <v>12</v>
      </c>
      <c r="BW10">
        <v>15</v>
      </c>
      <c r="BY10" t="s">
        <v>170</v>
      </c>
      <c r="CF10" t="s">
        <v>174</v>
      </c>
      <c r="CG10" t="s">
        <v>489</v>
      </c>
      <c r="CH10" t="s">
        <v>490</v>
      </c>
      <c r="CI10" t="s">
        <v>193</v>
      </c>
      <c r="CJ10">
        <v>2024</v>
      </c>
      <c r="CL10" t="s">
        <v>170</v>
      </c>
      <c r="CN10" t="s">
        <v>174</v>
      </c>
      <c r="CO10" t="s">
        <v>491</v>
      </c>
      <c r="CP10" t="s">
        <v>492</v>
      </c>
      <c r="CQ10" t="s">
        <v>174</v>
      </c>
      <c r="CR10">
        <v>3</v>
      </c>
      <c r="CS10">
        <v>3</v>
      </c>
      <c r="CU10" t="s">
        <v>493</v>
      </c>
      <c r="CV10" t="s">
        <v>170</v>
      </c>
      <c r="CZ10" t="s">
        <v>170</v>
      </c>
      <c r="DB10" t="s">
        <v>494</v>
      </c>
      <c r="DC10" t="s">
        <v>495</v>
      </c>
      <c r="DD10" t="s">
        <v>174</v>
      </c>
      <c r="DE10" t="s">
        <v>496</v>
      </c>
      <c r="DF10" t="s">
        <v>170</v>
      </c>
      <c r="DL10" t="s">
        <v>174</v>
      </c>
      <c r="DM10" t="s">
        <v>491</v>
      </c>
      <c r="DN10" t="s">
        <v>170</v>
      </c>
      <c r="DP10" t="s">
        <v>497</v>
      </c>
      <c r="DQ10" t="s">
        <v>202</v>
      </c>
      <c r="DR10" t="str">
        <f>HYPERLINK("https://nconnect.nicmar.ac.in/pdf/30_resume_1771416082.pdf/Y2FyZWVy","View Resume")</f>
        <v>0</v>
      </c>
      <c r="DS10" t="s">
        <v>344</v>
      </c>
      <c r="DT10" t="s">
        <v>498</v>
      </c>
      <c r="DU10" t="s">
        <v>499</v>
      </c>
      <c r="DV10" t="s">
        <v>500</v>
      </c>
      <c r="DW10" t="s">
        <v>246</v>
      </c>
      <c r="DX10" t="s">
        <v>501</v>
      </c>
      <c r="DY10" t="s">
        <v>209</v>
      </c>
      <c r="DZ10" t="s">
        <v>502</v>
      </c>
      <c r="EA10" t="s">
        <v>503</v>
      </c>
      <c r="EB10" t="s">
        <v>499</v>
      </c>
      <c r="EC10" t="s">
        <v>504</v>
      </c>
      <c r="ED10" t="s">
        <v>246</v>
      </c>
      <c r="EE10" t="s">
        <v>505</v>
      </c>
      <c r="EF10" t="s">
        <v>506</v>
      </c>
      <c r="EG10" t="s">
        <v>265</v>
      </c>
    </row>
    <row r="11" spans="1:158">
      <c r="A11" t="s">
        <v>507</v>
      </c>
      <c r="B11" t="s">
        <v>508</v>
      </c>
      <c r="C11" t="s">
        <v>267</v>
      </c>
      <c r="D11" t="s">
        <v>509</v>
      </c>
      <c r="E11" t="s">
        <v>510</v>
      </c>
      <c r="F11" t="s">
        <v>511</v>
      </c>
      <c r="G11">
        <v>9884806248</v>
      </c>
      <c r="H11" t="s">
        <v>164</v>
      </c>
      <c r="I11" t="s">
        <v>512</v>
      </c>
      <c r="J11" t="s">
        <v>166</v>
      </c>
      <c r="K11" t="s">
        <v>513</v>
      </c>
      <c r="L11" t="s">
        <v>514</v>
      </c>
      <c r="M11" t="s">
        <v>515</v>
      </c>
      <c r="N11" t="s">
        <v>170</v>
      </c>
      <c r="AI11" t="s">
        <v>516</v>
      </c>
      <c r="AJ11" t="s">
        <v>517</v>
      </c>
      <c r="AK11" t="s">
        <v>518</v>
      </c>
      <c r="AL11">
        <v>73</v>
      </c>
      <c r="AM11">
        <v>7.3</v>
      </c>
      <c r="AN11">
        <v>1986</v>
      </c>
      <c r="AO11" t="s">
        <v>174</v>
      </c>
      <c r="AP11" t="s">
        <v>519</v>
      </c>
      <c r="AQ11" t="s">
        <v>520</v>
      </c>
      <c r="AR11" t="s">
        <v>521</v>
      </c>
      <c r="AS11">
        <v>79</v>
      </c>
      <c r="AT11">
        <v>7.9</v>
      </c>
      <c r="AU11">
        <v>1988</v>
      </c>
      <c r="AV11" t="s">
        <v>170</v>
      </c>
      <c r="BC11" t="s">
        <v>174</v>
      </c>
      <c r="BD11" t="s">
        <v>522</v>
      </c>
      <c r="BE11" t="s">
        <v>523</v>
      </c>
      <c r="BF11" t="s">
        <v>524</v>
      </c>
      <c r="BG11">
        <v>66</v>
      </c>
      <c r="BH11">
        <v>6.6</v>
      </c>
      <c r="BI11">
        <v>1991</v>
      </c>
      <c r="BJ11">
        <v>19</v>
      </c>
      <c r="BK11" t="s">
        <v>525</v>
      </c>
      <c r="BL11">
        <v>53</v>
      </c>
      <c r="BM11" t="s">
        <v>524</v>
      </c>
      <c r="BN11" t="s">
        <v>174</v>
      </c>
      <c r="BO11" t="s">
        <v>526</v>
      </c>
      <c r="BP11" t="s">
        <v>527</v>
      </c>
      <c r="BQ11" t="s">
        <v>528</v>
      </c>
      <c r="BR11">
        <v>90</v>
      </c>
      <c r="BS11">
        <v>3.6</v>
      </c>
      <c r="BT11">
        <v>2002</v>
      </c>
      <c r="BU11">
        <v>31</v>
      </c>
      <c r="BV11" t="s">
        <v>529</v>
      </c>
      <c r="BW11">
        <v>23</v>
      </c>
      <c r="BY11" t="s">
        <v>170</v>
      </c>
      <c r="CF11" t="s">
        <v>174</v>
      </c>
      <c r="CG11" t="s">
        <v>530</v>
      </c>
      <c r="CH11" t="s">
        <v>531</v>
      </c>
      <c r="CI11" t="s">
        <v>193</v>
      </c>
      <c r="CJ11">
        <v>2015</v>
      </c>
      <c r="CL11" t="s">
        <v>170</v>
      </c>
      <c r="CN11" t="s">
        <v>170</v>
      </c>
      <c r="CP11" t="s">
        <v>378</v>
      </c>
      <c r="CQ11" t="s">
        <v>174</v>
      </c>
      <c r="CR11">
        <v>1</v>
      </c>
      <c r="CS11">
        <v>11</v>
      </c>
      <c r="CT11">
        <v>1</v>
      </c>
      <c r="CV11" t="s">
        <v>170</v>
      </c>
      <c r="CZ11" t="s">
        <v>170</v>
      </c>
      <c r="DB11" t="s">
        <v>532</v>
      </c>
      <c r="DC11" t="s">
        <v>533</v>
      </c>
      <c r="DD11" t="s">
        <v>174</v>
      </c>
      <c r="DE11" t="s">
        <v>534</v>
      </c>
      <c r="DF11" t="s">
        <v>170</v>
      </c>
      <c r="DL11" t="s">
        <v>170</v>
      </c>
      <c r="DN11" t="s">
        <v>170</v>
      </c>
      <c r="DP11" t="s">
        <v>497</v>
      </c>
      <c r="DQ11" t="s">
        <v>202</v>
      </c>
      <c r="DR11" t="str">
        <f>HYPERLINK("https://nconnect.nicmar.ac.in/pdf/40_resume_1771415870.pdf/Y2FyZWVy","View Resume")</f>
        <v>0</v>
      </c>
      <c r="DS11" t="s">
        <v>535</v>
      </c>
      <c r="DT11" t="s">
        <v>536</v>
      </c>
      <c r="DU11" t="s">
        <v>537</v>
      </c>
      <c r="DV11" t="s">
        <v>538</v>
      </c>
      <c r="DW11" t="s">
        <v>246</v>
      </c>
      <c r="DX11" t="s">
        <v>539</v>
      </c>
      <c r="DY11" t="s">
        <v>465</v>
      </c>
      <c r="DZ11" t="s">
        <v>535</v>
      </c>
    </row>
    <row r="12" spans="1:158">
      <c r="A12" t="s">
        <v>540</v>
      </c>
      <c r="B12" t="s">
        <v>159</v>
      </c>
      <c r="C12" t="s">
        <v>472</v>
      </c>
      <c r="D12" t="s">
        <v>541</v>
      </c>
      <c r="E12" t="s">
        <v>542</v>
      </c>
      <c r="F12" t="s">
        <v>543</v>
      </c>
      <c r="G12">
        <v>8830232164</v>
      </c>
      <c r="H12" t="s">
        <v>271</v>
      </c>
      <c r="I12" t="s">
        <v>544</v>
      </c>
      <c r="J12" t="s">
        <v>166</v>
      </c>
      <c r="K12" t="s">
        <v>545</v>
      </c>
      <c r="L12" t="s">
        <v>546</v>
      </c>
      <c r="M12" t="s">
        <v>547</v>
      </c>
      <c r="N12" t="s">
        <v>170</v>
      </c>
      <c r="AI12" t="s">
        <v>548</v>
      </c>
      <c r="AJ12" t="s">
        <v>549</v>
      </c>
      <c r="AK12" t="s">
        <v>550</v>
      </c>
      <c r="AL12">
        <v>83.38</v>
      </c>
      <c r="AN12">
        <v>2007</v>
      </c>
      <c r="AO12" t="s">
        <v>170</v>
      </c>
      <c r="AV12" t="s">
        <v>174</v>
      </c>
      <c r="AW12" t="s">
        <v>551</v>
      </c>
      <c r="AX12" t="s">
        <v>552</v>
      </c>
      <c r="AY12" t="s">
        <v>551</v>
      </c>
      <c r="AZ12">
        <v>80.4</v>
      </c>
      <c r="BB12">
        <v>2010</v>
      </c>
      <c r="BC12" t="s">
        <v>174</v>
      </c>
      <c r="BD12" t="s">
        <v>553</v>
      </c>
      <c r="BE12" t="s">
        <v>554</v>
      </c>
      <c r="BF12" t="s">
        <v>551</v>
      </c>
      <c r="BG12">
        <v>73.19</v>
      </c>
      <c r="BI12">
        <v>2013</v>
      </c>
      <c r="BJ12">
        <v>2</v>
      </c>
      <c r="BL12">
        <v>9</v>
      </c>
      <c r="BN12" t="s">
        <v>174</v>
      </c>
      <c r="BO12" t="s">
        <v>555</v>
      </c>
      <c r="BP12" t="s">
        <v>556</v>
      </c>
      <c r="BQ12" t="s">
        <v>557</v>
      </c>
      <c r="BR12">
        <v>83.5</v>
      </c>
      <c r="BS12">
        <v>8.35</v>
      </c>
      <c r="BT12">
        <v>2016</v>
      </c>
      <c r="BU12">
        <v>12</v>
      </c>
      <c r="BW12">
        <v>15</v>
      </c>
      <c r="BY12" t="s">
        <v>170</v>
      </c>
      <c r="CF12" t="s">
        <v>174</v>
      </c>
      <c r="CG12" t="s">
        <v>558</v>
      </c>
      <c r="CH12" t="s">
        <v>559</v>
      </c>
      <c r="CI12" t="s">
        <v>193</v>
      </c>
      <c r="CJ12">
        <v>2026</v>
      </c>
      <c r="CL12" t="s">
        <v>174</v>
      </c>
      <c r="CN12" t="s">
        <v>174</v>
      </c>
      <c r="CO12" t="s">
        <v>560</v>
      </c>
      <c r="CP12" t="s">
        <v>561</v>
      </c>
      <c r="CQ12" t="s">
        <v>174</v>
      </c>
      <c r="CR12">
        <v>2</v>
      </c>
      <c r="CS12">
        <v>5</v>
      </c>
      <c r="CT12">
        <v>7</v>
      </c>
      <c r="CV12" t="s">
        <v>170</v>
      </c>
      <c r="CZ12" t="s">
        <v>170</v>
      </c>
      <c r="DB12" t="s">
        <v>562</v>
      </c>
      <c r="DC12" t="s">
        <v>563</v>
      </c>
      <c r="DD12" t="s">
        <v>174</v>
      </c>
      <c r="DE12" t="s">
        <v>564</v>
      </c>
      <c r="DF12" t="s">
        <v>174</v>
      </c>
      <c r="DG12">
        <v>4</v>
      </c>
      <c r="DH12">
        <v>1</v>
      </c>
      <c r="DI12">
        <v>2</v>
      </c>
      <c r="DJ12">
        <v>0</v>
      </c>
      <c r="DK12">
        <v>9</v>
      </c>
      <c r="DL12" t="s">
        <v>174</v>
      </c>
      <c r="DM12" t="s">
        <v>560</v>
      </c>
      <c r="DN12" t="s">
        <v>170</v>
      </c>
      <c r="DP12" t="s">
        <v>565</v>
      </c>
      <c r="DQ12" t="s">
        <v>202</v>
      </c>
      <c r="DR12" t="str">
        <f>HYPERLINK("https://nconnect.nicmar.ac.in/pdf/42_resume_1771419706.pdf/Y2FyZWVy","View Resume")</f>
        <v>0</v>
      </c>
      <c r="DS12" t="s">
        <v>566</v>
      </c>
      <c r="DT12" t="s">
        <v>567</v>
      </c>
      <c r="DU12" t="s">
        <v>568</v>
      </c>
      <c r="DV12" t="s">
        <v>569</v>
      </c>
      <c r="DW12" t="s">
        <v>246</v>
      </c>
      <c r="DX12" t="s">
        <v>570</v>
      </c>
      <c r="DY12" t="s">
        <v>506</v>
      </c>
      <c r="DZ12" t="s">
        <v>571</v>
      </c>
      <c r="EA12" t="s">
        <v>572</v>
      </c>
      <c r="EB12" t="s">
        <v>573</v>
      </c>
      <c r="EC12" t="s">
        <v>569</v>
      </c>
      <c r="ED12" t="s">
        <v>246</v>
      </c>
      <c r="EE12" t="s">
        <v>574</v>
      </c>
      <c r="EF12" t="s">
        <v>258</v>
      </c>
      <c r="EG12" t="s">
        <v>575</v>
      </c>
      <c r="EH12" t="s">
        <v>576</v>
      </c>
      <c r="EI12" t="s">
        <v>577</v>
      </c>
      <c r="EJ12" t="s">
        <v>578</v>
      </c>
      <c r="EK12" t="s">
        <v>207</v>
      </c>
      <c r="EL12" t="s">
        <v>579</v>
      </c>
      <c r="EM12" t="s">
        <v>580</v>
      </c>
      <c r="EN12" t="s">
        <v>430</v>
      </c>
    </row>
    <row r="13" spans="1:158">
      <c r="A13" t="s">
        <v>471</v>
      </c>
      <c r="B13" t="s">
        <v>211</v>
      </c>
      <c r="C13" t="s">
        <v>472</v>
      </c>
      <c r="D13" t="s">
        <v>473</v>
      </c>
      <c r="E13" t="s">
        <v>542</v>
      </c>
      <c r="F13" t="s">
        <v>543</v>
      </c>
      <c r="G13">
        <v>8830232164</v>
      </c>
      <c r="H13" t="s">
        <v>271</v>
      </c>
      <c r="I13" t="s">
        <v>544</v>
      </c>
      <c r="J13" t="s">
        <v>166</v>
      </c>
      <c r="K13" t="s">
        <v>545</v>
      </c>
      <c r="L13" t="s">
        <v>546</v>
      </c>
      <c r="M13" t="s">
        <v>547</v>
      </c>
      <c r="N13" t="s">
        <v>170</v>
      </c>
      <c r="AI13" t="s">
        <v>548</v>
      </c>
      <c r="AJ13" t="s">
        <v>549</v>
      </c>
      <c r="AK13" t="s">
        <v>550</v>
      </c>
      <c r="AL13">
        <v>83.38</v>
      </c>
      <c r="AN13">
        <v>2007</v>
      </c>
      <c r="AO13" t="s">
        <v>170</v>
      </c>
      <c r="AV13" t="s">
        <v>174</v>
      </c>
      <c r="AW13" t="s">
        <v>551</v>
      </c>
      <c r="AX13" t="s">
        <v>552</v>
      </c>
      <c r="AY13" t="s">
        <v>551</v>
      </c>
      <c r="AZ13">
        <v>80.4</v>
      </c>
      <c r="BB13">
        <v>2010</v>
      </c>
      <c r="BC13" t="s">
        <v>174</v>
      </c>
      <c r="BD13" t="s">
        <v>553</v>
      </c>
      <c r="BE13" t="s">
        <v>554</v>
      </c>
      <c r="BF13" t="s">
        <v>551</v>
      </c>
      <c r="BG13">
        <v>73.19</v>
      </c>
      <c r="BI13">
        <v>2013</v>
      </c>
      <c r="BJ13">
        <v>2</v>
      </c>
      <c r="BL13">
        <v>9</v>
      </c>
      <c r="BN13" t="s">
        <v>174</v>
      </c>
      <c r="BO13" t="s">
        <v>555</v>
      </c>
      <c r="BP13" t="s">
        <v>556</v>
      </c>
      <c r="BQ13" t="s">
        <v>557</v>
      </c>
      <c r="BR13">
        <v>83.5</v>
      </c>
      <c r="BS13">
        <v>8.35</v>
      </c>
      <c r="BT13">
        <v>2016</v>
      </c>
      <c r="BU13">
        <v>12</v>
      </c>
      <c r="BW13">
        <v>15</v>
      </c>
      <c r="BY13" t="s">
        <v>170</v>
      </c>
      <c r="CF13" t="s">
        <v>174</v>
      </c>
      <c r="CG13" t="s">
        <v>558</v>
      </c>
      <c r="CH13" t="s">
        <v>559</v>
      </c>
      <c r="CI13" t="s">
        <v>193</v>
      </c>
      <c r="CJ13">
        <v>2026</v>
      </c>
      <c r="CL13" t="s">
        <v>174</v>
      </c>
      <c r="CN13" t="s">
        <v>174</v>
      </c>
      <c r="CO13" t="s">
        <v>560</v>
      </c>
      <c r="CP13" t="s">
        <v>561</v>
      </c>
      <c r="CQ13" t="s">
        <v>174</v>
      </c>
      <c r="CR13">
        <v>2</v>
      </c>
      <c r="CS13">
        <v>5</v>
      </c>
      <c r="CT13">
        <v>7</v>
      </c>
      <c r="CV13" t="s">
        <v>170</v>
      </c>
      <c r="CZ13" t="s">
        <v>170</v>
      </c>
      <c r="DB13" t="s">
        <v>562</v>
      </c>
      <c r="DC13" t="s">
        <v>563</v>
      </c>
      <c r="DD13" t="s">
        <v>174</v>
      </c>
      <c r="DE13" t="s">
        <v>564</v>
      </c>
      <c r="DF13" t="s">
        <v>174</v>
      </c>
      <c r="DG13">
        <v>4</v>
      </c>
      <c r="DH13">
        <v>1</v>
      </c>
      <c r="DI13">
        <v>2</v>
      </c>
      <c r="DJ13">
        <v>0</v>
      </c>
      <c r="DK13">
        <v>9</v>
      </c>
      <c r="DL13" t="s">
        <v>174</v>
      </c>
      <c r="DM13" t="s">
        <v>560</v>
      </c>
      <c r="DN13" t="s">
        <v>170</v>
      </c>
      <c r="DP13" t="s">
        <v>581</v>
      </c>
      <c r="DQ13" t="s">
        <v>202</v>
      </c>
      <c r="DR13" t="str">
        <f>HYPERLINK("https://nconnect.nicmar.ac.in/pdf/42_resume_1771419706.pdf/Y2FyZWVy","View Resume")</f>
        <v>0</v>
      </c>
      <c r="DS13" t="s">
        <v>566</v>
      </c>
      <c r="DT13" t="s">
        <v>567</v>
      </c>
      <c r="DU13" t="s">
        <v>568</v>
      </c>
      <c r="DV13" t="s">
        <v>569</v>
      </c>
      <c r="DW13" t="s">
        <v>246</v>
      </c>
      <c r="DX13" t="s">
        <v>570</v>
      </c>
      <c r="DY13" t="s">
        <v>506</v>
      </c>
      <c r="DZ13" t="s">
        <v>571</v>
      </c>
      <c r="EA13" t="s">
        <v>572</v>
      </c>
      <c r="EB13" t="s">
        <v>573</v>
      </c>
      <c r="EC13" t="s">
        <v>569</v>
      </c>
      <c r="ED13" t="s">
        <v>246</v>
      </c>
      <c r="EE13" t="s">
        <v>574</v>
      </c>
      <c r="EF13" t="s">
        <v>258</v>
      </c>
      <c r="EG13" t="s">
        <v>575</v>
      </c>
      <c r="EH13" t="s">
        <v>576</v>
      </c>
      <c r="EI13" t="s">
        <v>577</v>
      </c>
      <c r="EJ13" t="s">
        <v>578</v>
      </c>
      <c r="EK13" t="s">
        <v>207</v>
      </c>
      <c r="EL13" t="s">
        <v>579</v>
      </c>
      <c r="EM13" t="s">
        <v>580</v>
      </c>
      <c r="EN13" t="s">
        <v>430</v>
      </c>
    </row>
    <row r="14" spans="1:158">
      <c r="A14" t="s">
        <v>582</v>
      </c>
      <c r="B14" t="s">
        <v>211</v>
      </c>
      <c r="C14" t="s">
        <v>472</v>
      </c>
      <c r="D14" t="s">
        <v>583</v>
      </c>
      <c r="E14" t="s">
        <v>542</v>
      </c>
      <c r="F14" t="s">
        <v>543</v>
      </c>
      <c r="G14">
        <v>8830232164</v>
      </c>
      <c r="H14" t="s">
        <v>271</v>
      </c>
      <c r="I14" t="s">
        <v>544</v>
      </c>
      <c r="J14" t="s">
        <v>166</v>
      </c>
      <c r="K14" t="s">
        <v>545</v>
      </c>
      <c r="L14" t="s">
        <v>546</v>
      </c>
      <c r="M14" t="s">
        <v>547</v>
      </c>
      <c r="N14" t="s">
        <v>170</v>
      </c>
      <c r="AI14" t="s">
        <v>548</v>
      </c>
      <c r="AJ14" t="s">
        <v>549</v>
      </c>
      <c r="AK14" t="s">
        <v>550</v>
      </c>
      <c r="AL14">
        <v>83.38</v>
      </c>
      <c r="AN14">
        <v>2007</v>
      </c>
      <c r="AO14" t="s">
        <v>170</v>
      </c>
      <c r="AV14" t="s">
        <v>174</v>
      </c>
      <c r="AW14" t="s">
        <v>551</v>
      </c>
      <c r="AX14" t="s">
        <v>552</v>
      </c>
      <c r="AY14" t="s">
        <v>551</v>
      </c>
      <c r="AZ14">
        <v>80.4</v>
      </c>
      <c r="BB14">
        <v>2010</v>
      </c>
      <c r="BC14" t="s">
        <v>174</v>
      </c>
      <c r="BD14" t="s">
        <v>553</v>
      </c>
      <c r="BE14" t="s">
        <v>554</v>
      </c>
      <c r="BF14" t="s">
        <v>551</v>
      </c>
      <c r="BG14">
        <v>73.19</v>
      </c>
      <c r="BI14">
        <v>2013</v>
      </c>
      <c r="BJ14">
        <v>2</v>
      </c>
      <c r="BL14">
        <v>9</v>
      </c>
      <c r="BN14" t="s">
        <v>174</v>
      </c>
      <c r="BO14" t="s">
        <v>555</v>
      </c>
      <c r="BP14" t="s">
        <v>556</v>
      </c>
      <c r="BQ14" t="s">
        <v>557</v>
      </c>
      <c r="BR14">
        <v>83.5</v>
      </c>
      <c r="BS14">
        <v>8.35</v>
      </c>
      <c r="BT14">
        <v>2016</v>
      </c>
      <c r="BU14">
        <v>12</v>
      </c>
      <c r="BW14">
        <v>15</v>
      </c>
      <c r="BY14" t="s">
        <v>170</v>
      </c>
      <c r="CF14" t="s">
        <v>174</v>
      </c>
      <c r="CG14" t="s">
        <v>558</v>
      </c>
      <c r="CH14" t="s">
        <v>559</v>
      </c>
      <c r="CI14" t="s">
        <v>193</v>
      </c>
      <c r="CJ14">
        <v>2026</v>
      </c>
      <c r="CL14" t="s">
        <v>174</v>
      </c>
      <c r="CN14" t="s">
        <v>174</v>
      </c>
      <c r="CO14" t="s">
        <v>560</v>
      </c>
      <c r="CP14" t="s">
        <v>561</v>
      </c>
      <c r="CQ14" t="s">
        <v>174</v>
      </c>
      <c r="CR14">
        <v>2</v>
      </c>
      <c r="CS14">
        <v>5</v>
      </c>
      <c r="CT14">
        <v>7</v>
      </c>
      <c r="CV14" t="s">
        <v>170</v>
      </c>
      <c r="CZ14" t="s">
        <v>170</v>
      </c>
      <c r="DB14" t="s">
        <v>562</v>
      </c>
      <c r="DC14" t="s">
        <v>563</v>
      </c>
      <c r="DD14" t="s">
        <v>174</v>
      </c>
      <c r="DE14" t="s">
        <v>564</v>
      </c>
      <c r="DF14" t="s">
        <v>174</v>
      </c>
      <c r="DG14">
        <v>4</v>
      </c>
      <c r="DH14">
        <v>1</v>
      </c>
      <c r="DI14">
        <v>2</v>
      </c>
      <c r="DJ14">
        <v>0</v>
      </c>
      <c r="DK14">
        <v>9</v>
      </c>
      <c r="DL14" t="s">
        <v>174</v>
      </c>
      <c r="DM14" t="s">
        <v>560</v>
      </c>
      <c r="DN14" t="s">
        <v>170</v>
      </c>
      <c r="DP14" t="s">
        <v>584</v>
      </c>
      <c r="DQ14" t="s">
        <v>202</v>
      </c>
      <c r="DR14" t="str">
        <f>HYPERLINK("https://nconnect.nicmar.ac.in/pdf/42_resume_1771419706.pdf/Y2FyZWVy","View Resume")</f>
        <v>0</v>
      </c>
      <c r="DS14" t="s">
        <v>566</v>
      </c>
      <c r="DT14" t="s">
        <v>567</v>
      </c>
      <c r="DU14" t="s">
        <v>568</v>
      </c>
      <c r="DV14" t="s">
        <v>569</v>
      </c>
      <c r="DW14" t="s">
        <v>246</v>
      </c>
      <c r="DX14" t="s">
        <v>570</v>
      </c>
      <c r="DY14" t="s">
        <v>506</v>
      </c>
      <c r="DZ14" t="s">
        <v>571</v>
      </c>
      <c r="EA14" t="s">
        <v>572</v>
      </c>
      <c r="EB14" t="s">
        <v>573</v>
      </c>
      <c r="EC14" t="s">
        <v>569</v>
      </c>
      <c r="ED14" t="s">
        <v>246</v>
      </c>
      <c r="EE14" t="s">
        <v>574</v>
      </c>
      <c r="EF14" t="s">
        <v>258</v>
      </c>
      <c r="EG14" t="s">
        <v>575</v>
      </c>
      <c r="EH14" t="s">
        <v>576</v>
      </c>
      <c r="EI14" t="s">
        <v>577</v>
      </c>
      <c r="EJ14" t="s">
        <v>578</v>
      </c>
      <c r="EK14" t="s">
        <v>207</v>
      </c>
      <c r="EL14" t="s">
        <v>579</v>
      </c>
      <c r="EM14" t="s">
        <v>580</v>
      </c>
      <c r="EN14" t="s">
        <v>430</v>
      </c>
    </row>
    <row r="15" spans="1:158">
      <c r="A15" t="s">
        <v>585</v>
      </c>
      <c r="B15" t="s">
        <v>211</v>
      </c>
      <c r="C15" t="s">
        <v>472</v>
      </c>
      <c r="D15" t="s">
        <v>586</v>
      </c>
      <c r="E15" t="s">
        <v>542</v>
      </c>
      <c r="F15" t="s">
        <v>543</v>
      </c>
      <c r="G15">
        <v>8830232164</v>
      </c>
      <c r="H15" t="s">
        <v>271</v>
      </c>
      <c r="I15" t="s">
        <v>544</v>
      </c>
      <c r="J15" t="s">
        <v>166</v>
      </c>
      <c r="K15" t="s">
        <v>545</v>
      </c>
      <c r="L15" t="s">
        <v>546</v>
      </c>
      <c r="M15" t="s">
        <v>547</v>
      </c>
      <c r="N15" t="s">
        <v>170</v>
      </c>
      <c r="AI15" t="s">
        <v>548</v>
      </c>
      <c r="AJ15" t="s">
        <v>549</v>
      </c>
      <c r="AK15" t="s">
        <v>550</v>
      </c>
      <c r="AL15">
        <v>83.38</v>
      </c>
      <c r="AN15">
        <v>2007</v>
      </c>
      <c r="AO15" t="s">
        <v>170</v>
      </c>
      <c r="AV15" t="s">
        <v>174</v>
      </c>
      <c r="AW15" t="s">
        <v>551</v>
      </c>
      <c r="AX15" t="s">
        <v>552</v>
      </c>
      <c r="AY15" t="s">
        <v>551</v>
      </c>
      <c r="AZ15">
        <v>80.4</v>
      </c>
      <c r="BB15">
        <v>2010</v>
      </c>
      <c r="BC15" t="s">
        <v>174</v>
      </c>
      <c r="BD15" t="s">
        <v>553</v>
      </c>
      <c r="BE15" t="s">
        <v>554</v>
      </c>
      <c r="BF15" t="s">
        <v>551</v>
      </c>
      <c r="BG15">
        <v>73.19</v>
      </c>
      <c r="BI15">
        <v>2013</v>
      </c>
      <c r="BJ15">
        <v>2</v>
      </c>
      <c r="BL15">
        <v>9</v>
      </c>
      <c r="BN15" t="s">
        <v>174</v>
      </c>
      <c r="BO15" t="s">
        <v>555</v>
      </c>
      <c r="BP15" t="s">
        <v>556</v>
      </c>
      <c r="BQ15" t="s">
        <v>557</v>
      </c>
      <c r="BR15">
        <v>83.5</v>
      </c>
      <c r="BS15">
        <v>8.35</v>
      </c>
      <c r="BT15">
        <v>2016</v>
      </c>
      <c r="BU15">
        <v>12</v>
      </c>
      <c r="BW15">
        <v>15</v>
      </c>
      <c r="BY15" t="s">
        <v>170</v>
      </c>
      <c r="CF15" t="s">
        <v>174</v>
      </c>
      <c r="CG15" t="s">
        <v>558</v>
      </c>
      <c r="CH15" t="s">
        <v>559</v>
      </c>
      <c r="CI15" t="s">
        <v>193</v>
      </c>
      <c r="CJ15">
        <v>2026</v>
      </c>
      <c r="CL15" t="s">
        <v>174</v>
      </c>
      <c r="CN15" t="s">
        <v>174</v>
      </c>
      <c r="CO15" t="s">
        <v>560</v>
      </c>
      <c r="CP15" t="s">
        <v>561</v>
      </c>
      <c r="CQ15" t="s">
        <v>174</v>
      </c>
      <c r="CR15">
        <v>2</v>
      </c>
      <c r="CS15">
        <v>5</v>
      </c>
      <c r="CT15">
        <v>7</v>
      </c>
      <c r="CV15" t="s">
        <v>170</v>
      </c>
      <c r="CZ15" t="s">
        <v>170</v>
      </c>
      <c r="DB15" t="s">
        <v>562</v>
      </c>
      <c r="DC15" t="s">
        <v>563</v>
      </c>
      <c r="DD15" t="s">
        <v>174</v>
      </c>
      <c r="DE15" t="s">
        <v>564</v>
      </c>
      <c r="DF15" t="s">
        <v>174</v>
      </c>
      <c r="DG15">
        <v>4</v>
      </c>
      <c r="DH15">
        <v>1</v>
      </c>
      <c r="DI15">
        <v>2</v>
      </c>
      <c r="DJ15">
        <v>0</v>
      </c>
      <c r="DK15">
        <v>9</v>
      </c>
      <c r="DL15" t="s">
        <v>174</v>
      </c>
      <c r="DM15" t="s">
        <v>560</v>
      </c>
      <c r="DN15" t="s">
        <v>170</v>
      </c>
      <c r="DP15" t="s">
        <v>584</v>
      </c>
      <c r="DQ15" t="s">
        <v>202</v>
      </c>
      <c r="DR15" t="str">
        <f>HYPERLINK("https://nconnect.nicmar.ac.in/pdf/42_resume_1771419706.pdf/Y2FyZWVy","View Resume")</f>
        <v>0</v>
      </c>
      <c r="DS15" t="s">
        <v>566</v>
      </c>
      <c r="DT15" t="s">
        <v>567</v>
      </c>
      <c r="DU15" t="s">
        <v>568</v>
      </c>
      <c r="DV15" t="s">
        <v>569</v>
      </c>
      <c r="DW15" t="s">
        <v>246</v>
      </c>
      <c r="DX15" t="s">
        <v>570</v>
      </c>
      <c r="DY15" t="s">
        <v>506</v>
      </c>
      <c r="DZ15" t="s">
        <v>571</v>
      </c>
      <c r="EA15" t="s">
        <v>572</v>
      </c>
      <c r="EB15" t="s">
        <v>573</v>
      </c>
      <c r="EC15" t="s">
        <v>569</v>
      </c>
      <c r="ED15" t="s">
        <v>246</v>
      </c>
      <c r="EE15" t="s">
        <v>574</v>
      </c>
      <c r="EF15" t="s">
        <v>258</v>
      </c>
      <c r="EG15" t="s">
        <v>575</v>
      </c>
      <c r="EH15" t="s">
        <v>576</v>
      </c>
      <c r="EI15" t="s">
        <v>577</v>
      </c>
      <c r="EJ15" t="s">
        <v>578</v>
      </c>
      <c r="EK15" t="s">
        <v>207</v>
      </c>
      <c r="EL15" t="s">
        <v>579</v>
      </c>
      <c r="EM15" t="s">
        <v>580</v>
      </c>
      <c r="EN15" t="s">
        <v>430</v>
      </c>
    </row>
    <row r="16" spans="1:158">
      <c r="A16" t="s">
        <v>587</v>
      </c>
      <c r="B16" t="s">
        <v>159</v>
      </c>
      <c r="C16" t="s">
        <v>267</v>
      </c>
      <c r="D16" t="s">
        <v>357</v>
      </c>
      <c r="E16" t="s">
        <v>588</v>
      </c>
      <c r="F16" t="s">
        <v>589</v>
      </c>
      <c r="G16">
        <v>9711195564</v>
      </c>
      <c r="H16" t="s">
        <v>164</v>
      </c>
      <c r="I16" t="s">
        <v>590</v>
      </c>
      <c r="J16" t="s">
        <v>166</v>
      </c>
      <c r="K16" t="s">
        <v>591</v>
      </c>
      <c r="L16" t="s">
        <v>592</v>
      </c>
      <c r="M16" t="s">
        <v>593</v>
      </c>
      <c r="N16" t="s">
        <v>170</v>
      </c>
      <c r="AI16" t="s">
        <v>594</v>
      </c>
      <c r="AJ16" t="s">
        <v>595</v>
      </c>
      <c r="AK16" t="s">
        <v>596</v>
      </c>
      <c r="AL16">
        <v>52</v>
      </c>
      <c r="AN16">
        <v>1977</v>
      </c>
      <c r="AO16" t="s">
        <v>174</v>
      </c>
      <c r="AP16" t="s">
        <v>597</v>
      </c>
      <c r="AQ16" t="s">
        <v>598</v>
      </c>
      <c r="AR16" t="s">
        <v>599</v>
      </c>
      <c r="AS16">
        <v>50</v>
      </c>
      <c r="AU16">
        <v>1979</v>
      </c>
      <c r="AV16" t="s">
        <v>174</v>
      </c>
      <c r="AW16" t="s">
        <v>600</v>
      </c>
      <c r="AX16" t="s">
        <v>601</v>
      </c>
      <c r="AY16" t="s">
        <v>602</v>
      </c>
      <c r="AZ16">
        <v>50</v>
      </c>
      <c r="BB16">
        <v>1991</v>
      </c>
      <c r="BC16" t="s">
        <v>170</v>
      </c>
      <c r="BD16" t="s">
        <v>603</v>
      </c>
      <c r="BE16" t="s">
        <v>604</v>
      </c>
      <c r="BF16" t="s">
        <v>184</v>
      </c>
      <c r="BG16">
        <v>48</v>
      </c>
      <c r="BI16">
        <v>1982</v>
      </c>
      <c r="BJ16">
        <v>19</v>
      </c>
      <c r="BK16" t="s">
        <v>184</v>
      </c>
      <c r="BL16">
        <v>23</v>
      </c>
      <c r="BN16" t="s">
        <v>174</v>
      </c>
      <c r="BO16" t="s">
        <v>605</v>
      </c>
      <c r="BP16" t="s">
        <v>606</v>
      </c>
      <c r="BQ16" t="s">
        <v>607</v>
      </c>
      <c r="BR16">
        <v>67</v>
      </c>
      <c r="BT16">
        <v>2015</v>
      </c>
      <c r="BU16">
        <v>31</v>
      </c>
      <c r="BV16" t="s">
        <v>529</v>
      </c>
      <c r="BW16">
        <v>53</v>
      </c>
      <c r="BX16" t="s">
        <v>608</v>
      </c>
      <c r="BY16" t="s">
        <v>174</v>
      </c>
      <c r="BZ16" t="s">
        <v>609</v>
      </c>
      <c r="CA16" t="s">
        <v>610</v>
      </c>
      <c r="CB16" t="s">
        <v>611</v>
      </c>
      <c r="CC16">
        <v>50</v>
      </c>
      <c r="CE16">
        <v>2010</v>
      </c>
      <c r="CF16" t="s">
        <v>170</v>
      </c>
      <c r="CL16" t="s">
        <v>170</v>
      </c>
      <c r="CN16" t="s">
        <v>170</v>
      </c>
      <c r="CP16" t="s">
        <v>612</v>
      </c>
      <c r="CQ16" t="s">
        <v>170</v>
      </c>
      <c r="CV16" t="s">
        <v>170</v>
      </c>
      <c r="CZ16" t="s">
        <v>170</v>
      </c>
      <c r="DB16" t="s">
        <v>613</v>
      </c>
      <c r="DC16" t="s">
        <v>614</v>
      </c>
      <c r="DD16" t="s">
        <v>174</v>
      </c>
      <c r="DE16" t="s">
        <v>615</v>
      </c>
      <c r="DF16" t="s">
        <v>174</v>
      </c>
      <c r="DG16" t="s">
        <v>616</v>
      </c>
      <c r="DH16" t="s">
        <v>616</v>
      </c>
      <c r="DI16" t="s">
        <v>617</v>
      </c>
      <c r="DJ16" t="s">
        <v>618</v>
      </c>
      <c r="DK16">
        <v>8</v>
      </c>
      <c r="DL16" t="s">
        <v>174</v>
      </c>
      <c r="DM16" t="s">
        <v>619</v>
      </c>
      <c r="DN16" t="s">
        <v>170</v>
      </c>
      <c r="DP16" t="s">
        <v>620</v>
      </c>
      <c r="DQ16" t="s">
        <v>202</v>
      </c>
      <c r="DR16" t="str">
        <f>HYPERLINK("https://nconnect.nicmar.ac.in/pdf/45_resume_1771421795.pdf/Y2FyZWVy","View Resume")</f>
        <v>0</v>
      </c>
      <c r="DS16" t="s">
        <v>292</v>
      </c>
    </row>
    <row r="17" spans="1:158">
      <c r="A17" t="s">
        <v>210</v>
      </c>
      <c r="B17" t="s">
        <v>211</v>
      </c>
      <c r="C17" t="s">
        <v>212</v>
      </c>
      <c r="D17" t="s">
        <v>213</v>
      </c>
      <c r="E17" t="s">
        <v>621</v>
      </c>
      <c r="F17" t="s">
        <v>622</v>
      </c>
      <c r="G17">
        <v>8989938969</v>
      </c>
      <c r="H17" t="s">
        <v>164</v>
      </c>
      <c r="I17" t="s">
        <v>623</v>
      </c>
      <c r="J17" t="s">
        <v>166</v>
      </c>
      <c r="K17" t="s">
        <v>218</v>
      </c>
      <c r="L17" t="s">
        <v>624</v>
      </c>
      <c r="M17" t="s">
        <v>625</v>
      </c>
      <c r="N17" t="s">
        <v>170</v>
      </c>
      <c r="AI17" t="s">
        <v>626</v>
      </c>
      <c r="AJ17" t="s">
        <v>627</v>
      </c>
      <c r="AK17" t="s">
        <v>439</v>
      </c>
      <c r="AL17">
        <v>77.9</v>
      </c>
      <c r="AM17">
        <v>8.2</v>
      </c>
      <c r="AN17">
        <v>2010</v>
      </c>
      <c r="AO17" t="s">
        <v>174</v>
      </c>
      <c r="AP17" t="s">
        <v>626</v>
      </c>
      <c r="AQ17" t="s">
        <v>627</v>
      </c>
      <c r="AR17" t="s">
        <v>628</v>
      </c>
      <c r="AS17">
        <v>77.6</v>
      </c>
      <c r="AU17">
        <v>2012</v>
      </c>
      <c r="AV17" t="s">
        <v>170</v>
      </c>
      <c r="BC17" t="s">
        <v>174</v>
      </c>
      <c r="BD17" t="s">
        <v>629</v>
      </c>
      <c r="BE17" t="s">
        <v>630</v>
      </c>
      <c r="BF17" t="s">
        <v>551</v>
      </c>
      <c r="BG17">
        <v>69.6</v>
      </c>
      <c r="BH17">
        <v>6.96</v>
      </c>
      <c r="BI17">
        <v>2012</v>
      </c>
      <c r="BJ17">
        <v>2</v>
      </c>
      <c r="BL17">
        <v>9</v>
      </c>
      <c r="BN17" t="s">
        <v>174</v>
      </c>
      <c r="BO17" t="s">
        <v>441</v>
      </c>
      <c r="BP17" t="s">
        <v>631</v>
      </c>
      <c r="BQ17" t="s">
        <v>213</v>
      </c>
      <c r="BR17">
        <v>78.2</v>
      </c>
      <c r="BS17">
        <v>7.82</v>
      </c>
      <c r="BT17">
        <v>2018</v>
      </c>
      <c r="BU17">
        <v>14</v>
      </c>
      <c r="BW17">
        <v>47</v>
      </c>
      <c r="BY17" t="s">
        <v>170</v>
      </c>
      <c r="CF17" t="s">
        <v>174</v>
      </c>
      <c r="CG17" t="s">
        <v>632</v>
      </c>
      <c r="CH17" t="s">
        <v>633</v>
      </c>
      <c r="CI17" t="s">
        <v>373</v>
      </c>
      <c r="CK17" t="s">
        <v>170</v>
      </c>
      <c r="CL17" t="s">
        <v>174</v>
      </c>
      <c r="CM17" t="s">
        <v>634</v>
      </c>
      <c r="CN17" t="s">
        <v>174</v>
      </c>
      <c r="CO17" t="s">
        <v>635</v>
      </c>
      <c r="CP17" t="s">
        <v>636</v>
      </c>
      <c r="CQ17" t="s">
        <v>174</v>
      </c>
      <c r="CR17">
        <v>8</v>
      </c>
      <c r="CS17">
        <v>1</v>
      </c>
      <c r="CU17" t="s">
        <v>637</v>
      </c>
      <c r="CV17" t="s">
        <v>170</v>
      </c>
      <c r="CZ17" t="s">
        <v>170</v>
      </c>
      <c r="DB17" t="s">
        <v>638</v>
      </c>
      <c r="DC17" t="s">
        <v>326</v>
      </c>
      <c r="DD17" t="s">
        <v>170</v>
      </c>
      <c r="DF17" t="s">
        <v>170</v>
      </c>
      <c r="DL17" t="s">
        <v>174</v>
      </c>
      <c r="DM17" t="s">
        <v>639</v>
      </c>
      <c r="DN17" t="s">
        <v>170</v>
      </c>
      <c r="DP17" t="s">
        <v>640</v>
      </c>
      <c r="DQ17" t="s">
        <v>202</v>
      </c>
      <c r="DR17" t="str">
        <f>HYPERLINK("https://nconnect.nicmar.ac.in/pdf/44_resume_1771424122.pdf/Y2FyZWVy","View Resume")</f>
        <v>0</v>
      </c>
      <c r="DS17" t="s">
        <v>641</v>
      </c>
      <c r="DT17" t="s">
        <v>642</v>
      </c>
      <c r="DU17" t="s">
        <v>211</v>
      </c>
      <c r="DV17" t="s">
        <v>643</v>
      </c>
      <c r="DW17" t="s">
        <v>246</v>
      </c>
      <c r="DX17" t="s">
        <v>384</v>
      </c>
      <c r="DY17" t="s">
        <v>208</v>
      </c>
      <c r="DZ17" t="s">
        <v>265</v>
      </c>
      <c r="EA17" t="s">
        <v>644</v>
      </c>
      <c r="EB17" t="s">
        <v>211</v>
      </c>
      <c r="EC17" t="s">
        <v>643</v>
      </c>
      <c r="ED17" t="s">
        <v>246</v>
      </c>
      <c r="EE17" t="s">
        <v>208</v>
      </c>
      <c r="EF17" t="s">
        <v>645</v>
      </c>
      <c r="EG17" t="s">
        <v>575</v>
      </c>
      <c r="EH17" t="s">
        <v>633</v>
      </c>
      <c r="EI17" t="s">
        <v>646</v>
      </c>
      <c r="EJ17" t="s">
        <v>647</v>
      </c>
      <c r="EK17" t="s">
        <v>246</v>
      </c>
      <c r="EL17" t="s">
        <v>648</v>
      </c>
      <c r="EM17" t="s">
        <v>649</v>
      </c>
      <c r="EN17" t="s">
        <v>650</v>
      </c>
    </row>
    <row r="18" spans="1:158">
      <c r="A18" t="s">
        <v>507</v>
      </c>
      <c r="B18" t="s">
        <v>508</v>
      </c>
      <c r="C18" t="s">
        <v>267</v>
      </c>
      <c r="D18" t="s">
        <v>509</v>
      </c>
      <c r="E18" t="s">
        <v>651</v>
      </c>
      <c r="F18" t="s">
        <v>652</v>
      </c>
      <c r="G18">
        <v>8449814139</v>
      </c>
      <c r="H18" t="s">
        <v>164</v>
      </c>
      <c r="I18" t="s">
        <v>653</v>
      </c>
      <c r="J18" t="s">
        <v>166</v>
      </c>
      <c r="K18" t="s">
        <v>218</v>
      </c>
      <c r="L18" t="s">
        <v>654</v>
      </c>
      <c r="M18" t="s">
        <v>655</v>
      </c>
      <c r="N18" t="s">
        <v>170</v>
      </c>
      <c r="AI18" t="s">
        <v>656</v>
      </c>
      <c r="AJ18" t="s">
        <v>657</v>
      </c>
      <c r="AK18" t="s">
        <v>658</v>
      </c>
      <c r="AL18">
        <v>58.66</v>
      </c>
      <c r="AN18">
        <v>1996</v>
      </c>
      <c r="AO18" t="s">
        <v>174</v>
      </c>
      <c r="AP18" t="s">
        <v>656</v>
      </c>
      <c r="AQ18" t="s">
        <v>657</v>
      </c>
      <c r="AR18" t="s">
        <v>659</v>
      </c>
      <c r="AS18">
        <v>58</v>
      </c>
      <c r="AU18">
        <v>1998</v>
      </c>
      <c r="AV18" t="s">
        <v>170</v>
      </c>
      <c r="BC18" t="s">
        <v>174</v>
      </c>
      <c r="BD18" t="s">
        <v>660</v>
      </c>
      <c r="BE18" t="s">
        <v>661</v>
      </c>
      <c r="BF18" t="s">
        <v>662</v>
      </c>
      <c r="BG18">
        <v>55.77</v>
      </c>
      <c r="BI18">
        <v>2002</v>
      </c>
      <c r="BJ18">
        <v>19</v>
      </c>
      <c r="BK18" t="s">
        <v>663</v>
      </c>
      <c r="BL18">
        <v>23</v>
      </c>
      <c r="BN18" t="s">
        <v>174</v>
      </c>
      <c r="BO18" t="s">
        <v>664</v>
      </c>
      <c r="BP18" t="s">
        <v>665</v>
      </c>
      <c r="BQ18" t="s">
        <v>666</v>
      </c>
      <c r="BR18">
        <v>71.89</v>
      </c>
      <c r="BT18">
        <v>2004</v>
      </c>
      <c r="BU18">
        <v>31</v>
      </c>
      <c r="BV18" t="s">
        <v>529</v>
      </c>
      <c r="BW18">
        <v>23</v>
      </c>
      <c r="BY18" t="s">
        <v>170</v>
      </c>
      <c r="CF18" t="s">
        <v>174</v>
      </c>
      <c r="CG18" t="s">
        <v>528</v>
      </c>
      <c r="CH18" t="s">
        <v>667</v>
      </c>
      <c r="CI18" t="s">
        <v>193</v>
      </c>
      <c r="CJ18">
        <v>2012</v>
      </c>
      <c r="CL18" t="s">
        <v>174</v>
      </c>
      <c r="CM18" t="s">
        <v>668</v>
      </c>
      <c r="CN18" t="s">
        <v>174</v>
      </c>
      <c r="CO18" t="s">
        <v>669</v>
      </c>
      <c r="CP18" t="s">
        <v>670</v>
      </c>
      <c r="CQ18" t="s">
        <v>174</v>
      </c>
      <c r="CR18">
        <v>5</v>
      </c>
      <c r="CS18">
        <v>10</v>
      </c>
      <c r="CT18">
        <v>25</v>
      </c>
      <c r="CU18" t="s">
        <v>671</v>
      </c>
      <c r="CV18" t="s">
        <v>174</v>
      </c>
      <c r="CW18" t="s">
        <v>672</v>
      </c>
      <c r="CX18" t="s">
        <v>373</v>
      </c>
      <c r="CZ18" t="s">
        <v>174</v>
      </c>
      <c r="DA18" t="s">
        <v>673</v>
      </c>
      <c r="DB18" t="s">
        <v>674</v>
      </c>
      <c r="DC18" t="s">
        <v>675</v>
      </c>
      <c r="DD18" t="s">
        <v>174</v>
      </c>
      <c r="DE18" t="s">
        <v>676</v>
      </c>
      <c r="DF18" t="s">
        <v>174</v>
      </c>
      <c r="DG18" t="s">
        <v>677</v>
      </c>
      <c r="DH18" t="s">
        <v>678</v>
      </c>
      <c r="DI18" t="s">
        <v>679</v>
      </c>
      <c r="DJ18">
        <v>0</v>
      </c>
      <c r="DK18">
        <v>8</v>
      </c>
      <c r="DL18" t="s">
        <v>170</v>
      </c>
      <c r="DN18" t="s">
        <v>170</v>
      </c>
      <c r="DP18" t="s">
        <v>680</v>
      </c>
      <c r="DQ18" t="s">
        <v>202</v>
      </c>
      <c r="DR18" t="str">
        <f>HYPERLINK("https://nconnect.nicmar.ac.in/pdf/18_resume_1771424298.pdf/Y2FyZWVy","View Resume")</f>
        <v>0</v>
      </c>
      <c r="DS18" t="s">
        <v>681</v>
      </c>
      <c r="DT18" t="s">
        <v>682</v>
      </c>
      <c r="DU18" t="s">
        <v>683</v>
      </c>
      <c r="DV18" t="s">
        <v>684</v>
      </c>
      <c r="DW18" t="s">
        <v>246</v>
      </c>
      <c r="DX18" t="s">
        <v>685</v>
      </c>
      <c r="DY18" t="s">
        <v>209</v>
      </c>
      <c r="DZ18" t="s">
        <v>686</v>
      </c>
      <c r="EA18" t="s">
        <v>687</v>
      </c>
      <c r="EB18" t="s">
        <v>688</v>
      </c>
      <c r="EC18" t="s">
        <v>689</v>
      </c>
      <c r="ED18" t="s">
        <v>246</v>
      </c>
      <c r="EE18" t="s">
        <v>690</v>
      </c>
      <c r="EF18" t="s">
        <v>691</v>
      </c>
      <c r="EG18" t="s">
        <v>692</v>
      </c>
      <c r="EH18" t="s">
        <v>693</v>
      </c>
      <c r="EI18" t="s">
        <v>694</v>
      </c>
      <c r="EJ18" t="s">
        <v>695</v>
      </c>
      <c r="EK18" t="s">
        <v>246</v>
      </c>
      <c r="EL18" t="s">
        <v>696</v>
      </c>
      <c r="EM18" t="s">
        <v>697</v>
      </c>
      <c r="EN18" t="s">
        <v>698</v>
      </c>
    </row>
    <row r="19" spans="1:158">
      <c r="A19" t="s">
        <v>587</v>
      </c>
      <c r="B19" t="s">
        <v>159</v>
      </c>
      <c r="C19" t="s">
        <v>267</v>
      </c>
      <c r="D19" t="s">
        <v>357</v>
      </c>
      <c r="E19" t="s">
        <v>699</v>
      </c>
      <c r="F19" t="s">
        <v>700</v>
      </c>
      <c r="G19">
        <v>9920056150</v>
      </c>
      <c r="H19" t="s">
        <v>271</v>
      </c>
      <c r="I19" t="s">
        <v>701</v>
      </c>
      <c r="J19" t="s">
        <v>166</v>
      </c>
      <c r="K19" t="s">
        <v>702</v>
      </c>
      <c r="L19" t="s">
        <v>703</v>
      </c>
      <c r="M19" t="s">
        <v>704</v>
      </c>
      <c r="N19" t="s">
        <v>170</v>
      </c>
      <c r="AI19" t="s">
        <v>705</v>
      </c>
      <c r="AJ19" t="s">
        <v>706</v>
      </c>
      <c r="AK19" t="s">
        <v>707</v>
      </c>
      <c r="AL19">
        <v>66</v>
      </c>
      <c r="AN19">
        <v>1991</v>
      </c>
      <c r="AO19" t="s">
        <v>174</v>
      </c>
      <c r="AP19" t="s">
        <v>708</v>
      </c>
      <c r="AQ19" t="s">
        <v>709</v>
      </c>
      <c r="AR19" t="s">
        <v>710</v>
      </c>
      <c r="AS19">
        <v>66</v>
      </c>
      <c r="AU19">
        <v>1993</v>
      </c>
      <c r="AV19" t="s">
        <v>174</v>
      </c>
      <c r="AW19" t="s">
        <v>711</v>
      </c>
      <c r="AX19" t="s">
        <v>712</v>
      </c>
      <c r="AY19" t="s">
        <v>713</v>
      </c>
      <c r="AZ19">
        <v>75</v>
      </c>
      <c r="BB19">
        <v>1997</v>
      </c>
      <c r="BC19" t="s">
        <v>174</v>
      </c>
      <c r="BD19" t="s">
        <v>714</v>
      </c>
      <c r="BE19" t="s">
        <v>709</v>
      </c>
      <c r="BF19" t="s">
        <v>715</v>
      </c>
      <c r="BG19">
        <v>49</v>
      </c>
      <c r="BI19">
        <v>1996</v>
      </c>
      <c r="BJ19">
        <v>19</v>
      </c>
      <c r="BL19">
        <v>24</v>
      </c>
      <c r="BN19" t="s">
        <v>174</v>
      </c>
      <c r="BO19" t="s">
        <v>716</v>
      </c>
      <c r="BP19" t="s">
        <v>717</v>
      </c>
      <c r="BQ19" t="s">
        <v>713</v>
      </c>
      <c r="BR19">
        <v>64</v>
      </c>
      <c r="BT19">
        <v>2003</v>
      </c>
      <c r="BU19">
        <v>28</v>
      </c>
      <c r="BW19">
        <v>24</v>
      </c>
      <c r="BY19" t="s">
        <v>170</v>
      </c>
      <c r="CF19" t="s">
        <v>174</v>
      </c>
      <c r="CG19" t="s">
        <v>718</v>
      </c>
      <c r="CH19" t="s">
        <v>719</v>
      </c>
      <c r="CI19" t="s">
        <v>193</v>
      </c>
      <c r="CJ19">
        <v>2018</v>
      </c>
      <c r="CL19" t="s">
        <v>174</v>
      </c>
      <c r="CM19" t="s">
        <v>720</v>
      </c>
      <c r="CN19" t="s">
        <v>174</v>
      </c>
      <c r="CO19" t="s">
        <v>721</v>
      </c>
      <c r="CP19" t="s">
        <v>722</v>
      </c>
      <c r="CQ19" t="s">
        <v>174</v>
      </c>
      <c r="CR19" t="s">
        <v>723</v>
      </c>
      <c r="CS19">
        <v>1</v>
      </c>
      <c r="CV19" t="s">
        <v>170</v>
      </c>
      <c r="CZ19" t="s">
        <v>174</v>
      </c>
      <c r="DA19" t="s">
        <v>724</v>
      </c>
      <c r="DB19" t="s">
        <v>725</v>
      </c>
      <c r="DC19" t="s">
        <v>726</v>
      </c>
      <c r="DD19" t="s">
        <v>174</v>
      </c>
      <c r="DE19" t="s">
        <v>727</v>
      </c>
      <c r="DF19" t="s">
        <v>170</v>
      </c>
      <c r="DL19" t="s">
        <v>174</v>
      </c>
      <c r="DM19" t="s">
        <v>728</v>
      </c>
      <c r="DN19" t="s">
        <v>174</v>
      </c>
      <c r="DO19" t="s">
        <v>729</v>
      </c>
      <c r="DP19" t="s">
        <v>730</v>
      </c>
      <c r="DQ19" t="s">
        <v>202</v>
      </c>
      <c r="DR19" t="str">
        <f>HYPERLINK("https://nconnect.nicmar.ac.in/pdf/47_resume_1771426357.pdf/Y2FyZWVy","View Resume")</f>
        <v>0</v>
      </c>
      <c r="DS19" t="s">
        <v>420</v>
      </c>
      <c r="DT19" t="s">
        <v>731</v>
      </c>
      <c r="DU19" t="s">
        <v>732</v>
      </c>
      <c r="DV19" t="s">
        <v>733</v>
      </c>
      <c r="DW19" t="s">
        <v>246</v>
      </c>
      <c r="DX19" t="s">
        <v>424</v>
      </c>
      <c r="DY19" t="s">
        <v>209</v>
      </c>
      <c r="DZ19" t="s">
        <v>420</v>
      </c>
    </row>
    <row r="20" spans="1:158">
      <c r="A20" t="s">
        <v>210</v>
      </c>
      <c r="B20" t="s">
        <v>211</v>
      </c>
      <c r="C20" t="s">
        <v>212</v>
      </c>
      <c r="D20" t="s">
        <v>213</v>
      </c>
      <c r="E20" t="s">
        <v>734</v>
      </c>
      <c r="F20" t="s">
        <v>735</v>
      </c>
      <c r="G20">
        <v>8940082234</v>
      </c>
      <c r="H20" t="s">
        <v>164</v>
      </c>
      <c r="I20" t="s">
        <v>736</v>
      </c>
      <c r="J20" t="s">
        <v>166</v>
      </c>
      <c r="K20" t="s">
        <v>737</v>
      </c>
      <c r="L20" t="s">
        <v>738</v>
      </c>
      <c r="M20" t="s">
        <v>739</v>
      </c>
      <c r="N20" t="s">
        <v>170</v>
      </c>
      <c r="AI20" t="s">
        <v>740</v>
      </c>
      <c r="AJ20" t="s">
        <v>741</v>
      </c>
      <c r="AK20" t="s">
        <v>742</v>
      </c>
      <c r="AL20">
        <v>92.6</v>
      </c>
      <c r="AN20">
        <v>2011</v>
      </c>
      <c r="AO20" t="s">
        <v>174</v>
      </c>
      <c r="AP20" t="s">
        <v>743</v>
      </c>
      <c r="AQ20" t="s">
        <v>744</v>
      </c>
      <c r="AR20" t="s">
        <v>745</v>
      </c>
      <c r="AS20">
        <v>82</v>
      </c>
      <c r="AU20">
        <v>2013</v>
      </c>
      <c r="AV20" t="s">
        <v>170</v>
      </c>
      <c r="BC20" t="s">
        <v>174</v>
      </c>
      <c r="BD20" t="s">
        <v>746</v>
      </c>
      <c r="BE20" t="s">
        <v>747</v>
      </c>
      <c r="BF20" t="s">
        <v>486</v>
      </c>
      <c r="BG20">
        <v>86.1</v>
      </c>
      <c r="BH20">
        <v>8.61</v>
      </c>
      <c r="BI20">
        <v>2017</v>
      </c>
      <c r="BJ20">
        <v>1</v>
      </c>
      <c r="BL20">
        <v>9</v>
      </c>
      <c r="BN20" t="s">
        <v>174</v>
      </c>
      <c r="BO20" t="s">
        <v>746</v>
      </c>
      <c r="BP20" t="s">
        <v>748</v>
      </c>
      <c r="BQ20" t="s">
        <v>213</v>
      </c>
      <c r="BR20">
        <v>81.2</v>
      </c>
      <c r="BT20">
        <v>2019</v>
      </c>
      <c r="BU20">
        <v>14</v>
      </c>
      <c r="BW20">
        <v>47</v>
      </c>
      <c r="BY20" t="s">
        <v>170</v>
      </c>
      <c r="BZ20" t="s">
        <v>746</v>
      </c>
      <c r="CA20" t="s">
        <v>748</v>
      </c>
      <c r="CF20" t="s">
        <v>174</v>
      </c>
      <c r="CG20" t="s">
        <v>486</v>
      </c>
      <c r="CH20" t="s">
        <v>748</v>
      </c>
      <c r="CI20" t="s">
        <v>193</v>
      </c>
      <c r="CJ20">
        <v>2025</v>
      </c>
      <c r="CL20" t="s">
        <v>174</v>
      </c>
      <c r="CM20" t="s">
        <v>749</v>
      </c>
      <c r="CN20" t="s">
        <v>174</v>
      </c>
      <c r="CO20" t="s">
        <v>750</v>
      </c>
      <c r="CP20" t="s">
        <v>742</v>
      </c>
      <c r="CQ20" t="s">
        <v>174</v>
      </c>
      <c r="CR20">
        <v>1</v>
      </c>
      <c r="CS20">
        <v>3</v>
      </c>
      <c r="CT20">
        <v>2</v>
      </c>
      <c r="CU20" t="s">
        <v>751</v>
      </c>
      <c r="CV20" t="s">
        <v>174</v>
      </c>
      <c r="CW20" t="s">
        <v>752</v>
      </c>
      <c r="CX20" t="s">
        <v>193</v>
      </c>
      <c r="CY20">
        <v>2023</v>
      </c>
      <c r="CZ20" t="s">
        <v>170</v>
      </c>
      <c r="DC20" t="s">
        <v>753</v>
      </c>
      <c r="DD20" t="s">
        <v>174</v>
      </c>
      <c r="DE20" t="s">
        <v>754</v>
      </c>
      <c r="DF20" t="s">
        <v>174</v>
      </c>
      <c r="DG20">
        <v>15</v>
      </c>
      <c r="DH20">
        <v>2</v>
      </c>
      <c r="DI20">
        <v>3</v>
      </c>
      <c r="DJ20" t="s">
        <v>174</v>
      </c>
      <c r="DK20">
        <v>8</v>
      </c>
      <c r="DL20" t="s">
        <v>174</v>
      </c>
      <c r="DM20" t="s">
        <v>755</v>
      </c>
      <c r="DN20" t="s">
        <v>170</v>
      </c>
      <c r="DP20" t="s">
        <v>756</v>
      </c>
      <c r="DQ20" t="s">
        <v>202</v>
      </c>
      <c r="DR20" t="str">
        <f>HYPERLINK("https://nconnect.nicmar.ac.in/pdf/56_resume_1771428044.pdf/Y2FyZWVy","View Resume")</f>
        <v>0</v>
      </c>
      <c r="DS20" t="s">
        <v>355</v>
      </c>
      <c r="DT20" t="s">
        <v>757</v>
      </c>
      <c r="DU20" t="s">
        <v>211</v>
      </c>
      <c r="DV20" t="s">
        <v>739</v>
      </c>
      <c r="DW20" t="s">
        <v>246</v>
      </c>
      <c r="DX20" t="s">
        <v>758</v>
      </c>
      <c r="DY20" t="s">
        <v>209</v>
      </c>
      <c r="DZ20" t="s">
        <v>355</v>
      </c>
    </row>
    <row r="21" spans="1:158">
      <c r="A21" t="s">
        <v>759</v>
      </c>
      <c r="B21" t="s">
        <v>159</v>
      </c>
      <c r="C21" t="s">
        <v>212</v>
      </c>
      <c r="D21" t="s">
        <v>213</v>
      </c>
      <c r="E21" t="s">
        <v>760</v>
      </c>
      <c r="F21" t="s">
        <v>761</v>
      </c>
      <c r="G21">
        <v>8220835569</v>
      </c>
      <c r="H21" t="s">
        <v>271</v>
      </c>
      <c r="I21" t="s">
        <v>762</v>
      </c>
      <c r="J21" t="s">
        <v>166</v>
      </c>
      <c r="K21" t="s">
        <v>763</v>
      </c>
      <c r="L21" t="s">
        <v>764</v>
      </c>
      <c r="M21" t="s">
        <v>765</v>
      </c>
      <c r="N21" t="s">
        <v>170</v>
      </c>
      <c r="AI21" t="s">
        <v>766</v>
      </c>
      <c r="AJ21" t="s">
        <v>767</v>
      </c>
      <c r="AK21" t="s">
        <v>768</v>
      </c>
      <c r="AL21">
        <v>80</v>
      </c>
      <c r="AM21">
        <v>8</v>
      </c>
      <c r="AN21">
        <v>2001</v>
      </c>
      <c r="AO21" t="s">
        <v>174</v>
      </c>
      <c r="AP21" t="s">
        <v>766</v>
      </c>
      <c r="AQ21" t="s">
        <v>767</v>
      </c>
      <c r="AR21" t="s">
        <v>769</v>
      </c>
      <c r="AS21">
        <v>71</v>
      </c>
      <c r="AT21">
        <v>7.1</v>
      </c>
      <c r="AU21">
        <v>2003</v>
      </c>
      <c r="AV21" t="s">
        <v>170</v>
      </c>
      <c r="BC21" t="s">
        <v>174</v>
      </c>
      <c r="BD21" t="s">
        <v>770</v>
      </c>
      <c r="BE21" t="s">
        <v>771</v>
      </c>
      <c r="BF21" t="s">
        <v>486</v>
      </c>
      <c r="BG21">
        <v>71</v>
      </c>
      <c r="BH21">
        <v>7.1</v>
      </c>
      <c r="BI21">
        <v>2007</v>
      </c>
      <c r="BJ21">
        <v>2</v>
      </c>
      <c r="BL21">
        <v>9</v>
      </c>
      <c r="BN21" t="s">
        <v>174</v>
      </c>
      <c r="BO21" t="s">
        <v>772</v>
      </c>
      <c r="BP21" t="s">
        <v>773</v>
      </c>
      <c r="BQ21" t="s">
        <v>213</v>
      </c>
      <c r="BR21">
        <v>87</v>
      </c>
      <c r="BS21">
        <v>8.7</v>
      </c>
      <c r="BT21">
        <v>2009</v>
      </c>
      <c r="BU21">
        <v>31</v>
      </c>
      <c r="BV21" t="s">
        <v>774</v>
      </c>
      <c r="BW21">
        <v>7</v>
      </c>
      <c r="BY21" t="s">
        <v>170</v>
      </c>
      <c r="CF21" t="s">
        <v>174</v>
      </c>
      <c r="CG21" t="s">
        <v>775</v>
      </c>
      <c r="CH21" t="s">
        <v>772</v>
      </c>
      <c r="CI21" t="s">
        <v>193</v>
      </c>
      <c r="CJ21">
        <v>2020</v>
      </c>
      <c r="CL21" t="s">
        <v>174</v>
      </c>
      <c r="CM21" t="s">
        <v>776</v>
      </c>
      <c r="CN21" t="s">
        <v>174</v>
      </c>
      <c r="CO21" t="s">
        <v>777</v>
      </c>
      <c r="CP21" t="s">
        <v>778</v>
      </c>
      <c r="CQ21" t="s">
        <v>174</v>
      </c>
      <c r="CR21">
        <v>7</v>
      </c>
      <c r="CS21">
        <v>15</v>
      </c>
      <c r="CT21">
        <v>5</v>
      </c>
      <c r="CU21" t="s">
        <v>779</v>
      </c>
      <c r="CV21" t="s">
        <v>170</v>
      </c>
      <c r="CZ21" t="s">
        <v>174</v>
      </c>
      <c r="DA21" t="s">
        <v>780</v>
      </c>
      <c r="DB21" t="s">
        <v>781</v>
      </c>
      <c r="DC21" t="s">
        <v>782</v>
      </c>
      <c r="DD21" t="s">
        <v>174</v>
      </c>
      <c r="DE21" t="s">
        <v>783</v>
      </c>
      <c r="DF21" t="s">
        <v>174</v>
      </c>
      <c r="DG21">
        <v>25</v>
      </c>
      <c r="DH21">
        <v>2</v>
      </c>
      <c r="DI21">
        <v>0</v>
      </c>
      <c r="DJ21" t="s">
        <v>784</v>
      </c>
      <c r="DK21">
        <v>8</v>
      </c>
      <c r="DL21" t="s">
        <v>170</v>
      </c>
      <c r="DN21" t="s">
        <v>170</v>
      </c>
      <c r="DP21" t="s">
        <v>785</v>
      </c>
      <c r="DQ21" t="s">
        <v>202</v>
      </c>
      <c r="DR21" t="str">
        <f>HYPERLINK("https://nconnect.nicmar.ac.in/pdf/59_resume_1771428726.pdf/Y2FyZWVy","View Resume")</f>
        <v>0</v>
      </c>
      <c r="DS21" t="s">
        <v>786</v>
      </c>
      <c r="DT21" t="s">
        <v>772</v>
      </c>
      <c r="DU21" t="s">
        <v>508</v>
      </c>
      <c r="DV21" t="s">
        <v>787</v>
      </c>
      <c r="DW21" t="s">
        <v>246</v>
      </c>
      <c r="DX21" t="s">
        <v>788</v>
      </c>
      <c r="DY21" t="s">
        <v>209</v>
      </c>
      <c r="DZ21" t="s">
        <v>789</v>
      </c>
      <c r="EA21" t="s">
        <v>790</v>
      </c>
      <c r="EB21" t="s">
        <v>211</v>
      </c>
      <c r="EC21" t="s">
        <v>791</v>
      </c>
      <c r="ED21" t="s">
        <v>246</v>
      </c>
      <c r="EE21" t="s">
        <v>792</v>
      </c>
      <c r="EF21" t="s">
        <v>793</v>
      </c>
      <c r="EG21" t="s">
        <v>575</v>
      </c>
    </row>
    <row r="22" spans="1:158">
      <c r="A22" t="s">
        <v>794</v>
      </c>
      <c r="B22" t="s">
        <v>211</v>
      </c>
      <c r="C22" t="s">
        <v>267</v>
      </c>
      <c r="D22" t="s">
        <v>509</v>
      </c>
      <c r="E22" t="s">
        <v>795</v>
      </c>
      <c r="F22" t="s">
        <v>796</v>
      </c>
      <c r="G22">
        <v>8789609794</v>
      </c>
      <c r="H22" t="s">
        <v>271</v>
      </c>
      <c r="I22" t="s">
        <v>797</v>
      </c>
      <c r="J22" t="s">
        <v>217</v>
      </c>
      <c r="K22" t="s">
        <v>798</v>
      </c>
      <c r="L22" t="s">
        <v>799</v>
      </c>
      <c r="M22" t="s">
        <v>800</v>
      </c>
      <c r="N22" t="s">
        <v>170</v>
      </c>
      <c r="AI22" t="s">
        <v>801</v>
      </c>
      <c r="AJ22" t="s">
        <v>802</v>
      </c>
      <c r="AK22" t="s">
        <v>803</v>
      </c>
      <c r="AL22">
        <v>83</v>
      </c>
      <c r="AN22">
        <v>2013</v>
      </c>
      <c r="AO22" t="s">
        <v>174</v>
      </c>
      <c r="AP22" t="s">
        <v>804</v>
      </c>
      <c r="AQ22" t="s">
        <v>802</v>
      </c>
      <c r="AR22" t="s">
        <v>805</v>
      </c>
      <c r="AS22">
        <v>75</v>
      </c>
      <c r="AU22">
        <v>2015</v>
      </c>
      <c r="AV22" t="s">
        <v>170</v>
      </c>
      <c r="BC22" t="s">
        <v>174</v>
      </c>
      <c r="BD22" t="s">
        <v>806</v>
      </c>
      <c r="BE22" t="s">
        <v>802</v>
      </c>
      <c r="BF22" t="s">
        <v>807</v>
      </c>
      <c r="BG22">
        <v>65.88</v>
      </c>
      <c r="BI22">
        <v>2018</v>
      </c>
      <c r="BJ22">
        <v>19</v>
      </c>
      <c r="BK22" t="s">
        <v>808</v>
      </c>
      <c r="BL22">
        <v>23</v>
      </c>
      <c r="BN22" t="s">
        <v>174</v>
      </c>
      <c r="BO22" t="s">
        <v>809</v>
      </c>
      <c r="BP22" t="s">
        <v>802</v>
      </c>
      <c r="BQ22" t="s">
        <v>810</v>
      </c>
      <c r="BR22">
        <v>73.63</v>
      </c>
      <c r="BT22">
        <v>2020</v>
      </c>
      <c r="BU22">
        <v>31</v>
      </c>
      <c r="BV22" t="s">
        <v>811</v>
      </c>
      <c r="BW22">
        <v>23</v>
      </c>
      <c r="BY22" t="s">
        <v>170</v>
      </c>
      <c r="CF22" t="s">
        <v>170</v>
      </c>
      <c r="CL22" t="s">
        <v>174</v>
      </c>
      <c r="CM22" t="s">
        <v>812</v>
      </c>
      <c r="CN22" t="s">
        <v>170</v>
      </c>
      <c r="CP22" t="s">
        <v>813</v>
      </c>
      <c r="CQ22" t="s">
        <v>174</v>
      </c>
      <c r="CR22">
        <v>0</v>
      </c>
      <c r="CS22">
        <v>1</v>
      </c>
      <c r="CU22" t="s">
        <v>814</v>
      </c>
      <c r="CV22" t="s">
        <v>170</v>
      </c>
      <c r="CZ22" t="s">
        <v>170</v>
      </c>
      <c r="DB22" t="s">
        <v>378</v>
      </c>
      <c r="DC22" t="s">
        <v>815</v>
      </c>
      <c r="DD22" t="s">
        <v>174</v>
      </c>
      <c r="DE22" t="s">
        <v>816</v>
      </c>
      <c r="DF22" t="s">
        <v>170</v>
      </c>
      <c r="DL22" t="s">
        <v>170</v>
      </c>
      <c r="DN22" t="s">
        <v>170</v>
      </c>
      <c r="DP22" t="s">
        <v>785</v>
      </c>
      <c r="DQ22" t="s">
        <v>202</v>
      </c>
      <c r="DR22" t="str">
        <f>HYPERLINK("https://nconnect.nicmar.ac.in/pdf/58_resume_1771428760.pdf/Y2FyZWVy","View Resume")</f>
        <v>0</v>
      </c>
      <c r="DS22" t="s">
        <v>817</v>
      </c>
      <c r="DT22" t="s">
        <v>818</v>
      </c>
      <c r="DU22" t="s">
        <v>211</v>
      </c>
      <c r="DV22" t="s">
        <v>819</v>
      </c>
      <c r="DW22" t="s">
        <v>246</v>
      </c>
      <c r="DX22" t="s">
        <v>424</v>
      </c>
      <c r="DY22" t="s">
        <v>209</v>
      </c>
      <c r="DZ22" t="s">
        <v>420</v>
      </c>
      <c r="EA22" t="s">
        <v>820</v>
      </c>
      <c r="EB22" t="s">
        <v>211</v>
      </c>
      <c r="EC22" t="s">
        <v>819</v>
      </c>
      <c r="ED22" t="s">
        <v>246</v>
      </c>
      <c r="EE22" t="s">
        <v>506</v>
      </c>
      <c r="EF22" t="s">
        <v>821</v>
      </c>
      <c r="EG22" t="s">
        <v>248</v>
      </c>
      <c r="EH22" t="s">
        <v>822</v>
      </c>
      <c r="EI22" t="s">
        <v>823</v>
      </c>
      <c r="EJ22" t="s">
        <v>819</v>
      </c>
      <c r="EK22" t="s">
        <v>207</v>
      </c>
      <c r="EL22" t="s">
        <v>824</v>
      </c>
      <c r="EM22" t="s">
        <v>825</v>
      </c>
      <c r="EN22" t="s">
        <v>248</v>
      </c>
    </row>
    <row r="23" spans="1:158">
      <c r="A23" t="s">
        <v>826</v>
      </c>
      <c r="B23" t="s">
        <v>211</v>
      </c>
      <c r="C23" t="s">
        <v>267</v>
      </c>
      <c r="D23" t="s">
        <v>827</v>
      </c>
      <c r="E23" t="s">
        <v>828</v>
      </c>
      <c r="F23" t="s">
        <v>829</v>
      </c>
      <c r="G23">
        <v>9836557871</v>
      </c>
      <c r="H23" t="s">
        <v>164</v>
      </c>
      <c r="I23" t="s">
        <v>830</v>
      </c>
      <c r="J23" t="s">
        <v>166</v>
      </c>
      <c r="K23" t="s">
        <v>831</v>
      </c>
      <c r="L23" t="s">
        <v>832</v>
      </c>
      <c r="M23" t="s">
        <v>833</v>
      </c>
      <c r="N23" t="s">
        <v>170</v>
      </c>
      <c r="AI23" t="s">
        <v>834</v>
      </c>
      <c r="AJ23" t="s">
        <v>835</v>
      </c>
      <c r="AK23" t="s">
        <v>836</v>
      </c>
      <c r="AL23">
        <v>67.5</v>
      </c>
      <c r="AM23">
        <v>0</v>
      </c>
      <c r="AN23">
        <v>1996</v>
      </c>
      <c r="AO23" t="s">
        <v>174</v>
      </c>
      <c r="AP23" t="s">
        <v>837</v>
      </c>
      <c r="AQ23" t="s">
        <v>838</v>
      </c>
      <c r="AR23" t="s">
        <v>839</v>
      </c>
      <c r="AS23">
        <v>53.3</v>
      </c>
      <c r="AU23">
        <v>1998</v>
      </c>
      <c r="AV23" t="s">
        <v>170</v>
      </c>
      <c r="BC23" t="s">
        <v>174</v>
      </c>
      <c r="BD23" t="s">
        <v>840</v>
      </c>
      <c r="BE23" t="s">
        <v>841</v>
      </c>
      <c r="BF23" t="s">
        <v>842</v>
      </c>
      <c r="BG23">
        <v>65.2</v>
      </c>
      <c r="BI23">
        <v>2003</v>
      </c>
      <c r="BJ23">
        <v>19</v>
      </c>
      <c r="BK23" t="s">
        <v>843</v>
      </c>
      <c r="BL23">
        <v>53</v>
      </c>
      <c r="BM23" t="s">
        <v>842</v>
      </c>
      <c r="BN23" t="s">
        <v>174</v>
      </c>
      <c r="BO23" t="s">
        <v>844</v>
      </c>
      <c r="BP23" t="s">
        <v>845</v>
      </c>
      <c r="BQ23" t="s">
        <v>846</v>
      </c>
      <c r="BR23">
        <v>69.5</v>
      </c>
      <c r="BS23">
        <v>6.95</v>
      </c>
      <c r="BT23">
        <v>2017</v>
      </c>
      <c r="BU23">
        <v>31</v>
      </c>
      <c r="BV23" t="s">
        <v>847</v>
      </c>
      <c r="BW23">
        <v>54</v>
      </c>
      <c r="BX23" t="s">
        <v>846</v>
      </c>
      <c r="BY23" t="s">
        <v>170</v>
      </c>
      <c r="CF23" t="s">
        <v>174</v>
      </c>
      <c r="CG23" t="s">
        <v>848</v>
      </c>
      <c r="CH23" t="s">
        <v>849</v>
      </c>
      <c r="CI23" t="s">
        <v>373</v>
      </c>
      <c r="CJ23">
        <v>2025</v>
      </c>
      <c r="CL23" t="s">
        <v>174</v>
      </c>
      <c r="CM23" t="s">
        <v>850</v>
      </c>
      <c r="CN23" t="s">
        <v>174</v>
      </c>
      <c r="CO23" t="s">
        <v>851</v>
      </c>
      <c r="CP23" t="s">
        <v>852</v>
      </c>
      <c r="CQ23" t="s">
        <v>174</v>
      </c>
      <c r="CR23">
        <v>1</v>
      </c>
      <c r="CS23">
        <v>0</v>
      </c>
      <c r="CT23">
        <v>0</v>
      </c>
      <c r="CV23" t="s">
        <v>170</v>
      </c>
      <c r="CZ23" t="s">
        <v>170</v>
      </c>
      <c r="DC23" t="s">
        <v>853</v>
      </c>
      <c r="DD23" t="s">
        <v>170</v>
      </c>
      <c r="DF23" t="s">
        <v>170</v>
      </c>
      <c r="DL23" t="s">
        <v>170</v>
      </c>
      <c r="DN23" t="s">
        <v>170</v>
      </c>
      <c r="DP23" t="s">
        <v>854</v>
      </c>
      <c r="DQ23" t="s">
        <v>202</v>
      </c>
      <c r="DR23" t="str">
        <f>HYPERLINK("https://nconnect.nicmar.ac.in/pdf/61_resume_1771431559.pdf/Y2FyZWVy","View Resume")</f>
        <v>0</v>
      </c>
      <c r="DS23" t="s">
        <v>855</v>
      </c>
      <c r="DT23" t="s">
        <v>856</v>
      </c>
      <c r="DU23" t="s">
        <v>857</v>
      </c>
      <c r="DV23" t="s">
        <v>858</v>
      </c>
      <c r="DW23" t="s">
        <v>207</v>
      </c>
      <c r="DX23" t="s">
        <v>859</v>
      </c>
      <c r="DY23" t="s">
        <v>570</v>
      </c>
      <c r="DZ23" t="s">
        <v>860</v>
      </c>
      <c r="EA23" t="s">
        <v>861</v>
      </c>
      <c r="EB23" t="s">
        <v>862</v>
      </c>
      <c r="EC23" t="s">
        <v>863</v>
      </c>
      <c r="ED23" t="s">
        <v>207</v>
      </c>
      <c r="EE23" t="s">
        <v>864</v>
      </c>
      <c r="EF23" t="s">
        <v>685</v>
      </c>
      <c r="EG23" t="s">
        <v>865</v>
      </c>
      <c r="EH23" t="s">
        <v>866</v>
      </c>
      <c r="EI23" t="s">
        <v>867</v>
      </c>
      <c r="EJ23" t="s">
        <v>868</v>
      </c>
      <c r="EK23" t="s">
        <v>207</v>
      </c>
      <c r="EL23" t="s">
        <v>869</v>
      </c>
      <c r="EM23" t="s">
        <v>338</v>
      </c>
      <c r="EN23" t="s">
        <v>870</v>
      </c>
    </row>
    <row r="24" spans="1:158">
      <c r="A24" t="s">
        <v>507</v>
      </c>
      <c r="B24" t="s">
        <v>508</v>
      </c>
      <c r="C24" t="s">
        <v>267</v>
      </c>
      <c r="D24" t="s">
        <v>509</v>
      </c>
      <c r="E24" t="s">
        <v>871</v>
      </c>
      <c r="F24" t="s">
        <v>872</v>
      </c>
      <c r="G24">
        <v>7588223673</v>
      </c>
      <c r="H24" t="s">
        <v>164</v>
      </c>
      <c r="I24" t="s">
        <v>873</v>
      </c>
      <c r="J24" t="s">
        <v>166</v>
      </c>
      <c r="K24" t="s">
        <v>798</v>
      </c>
      <c r="L24" t="s">
        <v>874</v>
      </c>
      <c r="M24" t="s">
        <v>875</v>
      </c>
      <c r="N24" t="s">
        <v>170</v>
      </c>
      <c r="AI24" t="s">
        <v>876</v>
      </c>
      <c r="AJ24" t="s">
        <v>877</v>
      </c>
      <c r="AK24" t="s">
        <v>878</v>
      </c>
      <c r="AL24">
        <v>44</v>
      </c>
      <c r="AN24">
        <v>1991</v>
      </c>
      <c r="AO24" t="s">
        <v>174</v>
      </c>
      <c r="AP24" t="s">
        <v>879</v>
      </c>
      <c r="AQ24" t="s">
        <v>880</v>
      </c>
      <c r="AR24" t="s">
        <v>881</v>
      </c>
      <c r="AS24">
        <v>58</v>
      </c>
      <c r="AU24">
        <v>1997</v>
      </c>
      <c r="AV24" t="s">
        <v>170</v>
      </c>
      <c r="BC24" t="s">
        <v>174</v>
      </c>
      <c r="BD24" t="s">
        <v>844</v>
      </c>
      <c r="BE24" t="s">
        <v>844</v>
      </c>
      <c r="BF24" t="s">
        <v>882</v>
      </c>
      <c r="BG24">
        <v>70.3</v>
      </c>
      <c r="BH24">
        <v>7.03</v>
      </c>
      <c r="BI24">
        <v>2001</v>
      </c>
      <c r="BJ24">
        <v>19</v>
      </c>
      <c r="BK24" t="s">
        <v>883</v>
      </c>
      <c r="BL24">
        <v>53</v>
      </c>
      <c r="BM24" t="s">
        <v>884</v>
      </c>
      <c r="BN24" t="s">
        <v>174</v>
      </c>
      <c r="BO24" t="s">
        <v>885</v>
      </c>
      <c r="BP24" t="s">
        <v>886</v>
      </c>
      <c r="BQ24" t="s">
        <v>528</v>
      </c>
      <c r="BR24">
        <v>81.01</v>
      </c>
      <c r="BT24">
        <v>2015</v>
      </c>
      <c r="BU24">
        <v>28</v>
      </c>
      <c r="BW24">
        <v>23</v>
      </c>
      <c r="BY24" t="s">
        <v>170</v>
      </c>
      <c r="BZ24" t="s">
        <v>887</v>
      </c>
      <c r="CA24" t="s">
        <v>887</v>
      </c>
      <c r="CF24" t="s">
        <v>174</v>
      </c>
      <c r="CG24" t="s">
        <v>528</v>
      </c>
      <c r="CH24" t="s">
        <v>888</v>
      </c>
      <c r="CI24" t="s">
        <v>193</v>
      </c>
      <c r="CJ24">
        <v>2022</v>
      </c>
      <c r="CL24" t="s">
        <v>174</v>
      </c>
      <c r="CM24" t="s">
        <v>889</v>
      </c>
      <c r="CN24" t="s">
        <v>174</v>
      </c>
      <c r="CO24" t="s">
        <v>890</v>
      </c>
      <c r="CP24" t="s">
        <v>891</v>
      </c>
      <c r="CQ24" t="s">
        <v>174</v>
      </c>
      <c r="CR24">
        <v>5</v>
      </c>
      <c r="CS24">
        <v>0</v>
      </c>
      <c r="CT24">
        <v>2</v>
      </c>
      <c r="CU24" t="s">
        <v>892</v>
      </c>
      <c r="CV24" t="s">
        <v>170</v>
      </c>
      <c r="CZ24" t="s">
        <v>170</v>
      </c>
      <c r="DB24" t="s">
        <v>893</v>
      </c>
      <c r="DC24" t="s">
        <v>894</v>
      </c>
      <c r="DD24" t="s">
        <v>174</v>
      </c>
      <c r="DE24" t="s">
        <v>895</v>
      </c>
      <c r="DF24" t="s">
        <v>170</v>
      </c>
      <c r="DL24" t="s">
        <v>174</v>
      </c>
      <c r="DM24" t="s">
        <v>896</v>
      </c>
      <c r="DN24" t="s">
        <v>170</v>
      </c>
      <c r="DP24" t="s">
        <v>897</v>
      </c>
      <c r="DQ24" t="s">
        <v>202</v>
      </c>
      <c r="DR24" t="str">
        <f>HYPERLINK("https://nconnect.nicmar.ac.in/pdf/65_resume_1771432312.pdf/Y2FyZWVy","View Resume")</f>
        <v>0</v>
      </c>
      <c r="DS24" t="s">
        <v>898</v>
      </c>
      <c r="DT24" t="s">
        <v>899</v>
      </c>
      <c r="DU24" t="s">
        <v>211</v>
      </c>
      <c r="DV24" t="s">
        <v>538</v>
      </c>
      <c r="DW24" t="s">
        <v>246</v>
      </c>
      <c r="DX24" t="s">
        <v>900</v>
      </c>
      <c r="DY24" t="s">
        <v>901</v>
      </c>
      <c r="DZ24" t="s">
        <v>865</v>
      </c>
      <c r="EA24" t="s">
        <v>902</v>
      </c>
      <c r="EB24" t="s">
        <v>211</v>
      </c>
      <c r="EC24" t="s">
        <v>903</v>
      </c>
      <c r="ED24" t="s">
        <v>246</v>
      </c>
      <c r="EE24" t="s">
        <v>904</v>
      </c>
      <c r="EF24" t="s">
        <v>905</v>
      </c>
      <c r="EG24" t="s">
        <v>906</v>
      </c>
      <c r="EH24" t="s">
        <v>899</v>
      </c>
      <c r="EI24" t="s">
        <v>211</v>
      </c>
      <c r="EJ24" t="s">
        <v>538</v>
      </c>
      <c r="EK24" t="s">
        <v>246</v>
      </c>
      <c r="EL24" t="s">
        <v>907</v>
      </c>
      <c r="EM24" t="s">
        <v>904</v>
      </c>
      <c r="EN24" t="s">
        <v>908</v>
      </c>
    </row>
    <row r="25" spans="1:158">
      <c r="A25" t="s">
        <v>210</v>
      </c>
      <c r="B25" t="s">
        <v>211</v>
      </c>
      <c r="C25" t="s">
        <v>212</v>
      </c>
      <c r="D25" t="s">
        <v>213</v>
      </c>
      <c r="E25" t="s">
        <v>909</v>
      </c>
      <c r="F25" t="s">
        <v>910</v>
      </c>
      <c r="G25">
        <v>8087363810</v>
      </c>
      <c r="H25" t="s">
        <v>164</v>
      </c>
      <c r="I25" t="s">
        <v>911</v>
      </c>
      <c r="J25" t="s">
        <v>166</v>
      </c>
      <c r="K25" t="s">
        <v>912</v>
      </c>
      <c r="L25" t="s">
        <v>913</v>
      </c>
      <c r="M25" t="s">
        <v>914</v>
      </c>
      <c r="N25" t="s">
        <v>170</v>
      </c>
      <c r="AI25" t="s">
        <v>915</v>
      </c>
      <c r="AJ25" t="s">
        <v>916</v>
      </c>
      <c r="AK25" t="s">
        <v>917</v>
      </c>
      <c r="AL25">
        <v>75.73</v>
      </c>
      <c r="AN25">
        <v>2006</v>
      </c>
      <c r="AO25" t="s">
        <v>174</v>
      </c>
      <c r="AP25" t="s">
        <v>918</v>
      </c>
      <c r="AQ25" t="s">
        <v>916</v>
      </c>
      <c r="AR25" t="s">
        <v>919</v>
      </c>
      <c r="AS25">
        <v>79.17</v>
      </c>
      <c r="AU25">
        <v>2008</v>
      </c>
      <c r="AV25" t="s">
        <v>170</v>
      </c>
      <c r="BC25" t="s">
        <v>174</v>
      </c>
      <c r="BD25" t="s">
        <v>920</v>
      </c>
      <c r="BE25" t="s">
        <v>921</v>
      </c>
      <c r="BF25" t="s">
        <v>922</v>
      </c>
      <c r="BG25">
        <v>69.3</v>
      </c>
      <c r="BH25">
        <v>6.93</v>
      </c>
      <c r="BI25">
        <v>2012</v>
      </c>
      <c r="BJ25">
        <v>1</v>
      </c>
      <c r="BL25">
        <v>9</v>
      </c>
      <c r="BN25" t="s">
        <v>174</v>
      </c>
      <c r="BO25" t="s">
        <v>920</v>
      </c>
      <c r="BP25" t="s">
        <v>921</v>
      </c>
      <c r="BQ25" t="s">
        <v>923</v>
      </c>
      <c r="BR25">
        <v>80.0</v>
      </c>
      <c r="BS25">
        <v>8.0</v>
      </c>
      <c r="BT25">
        <v>2015</v>
      </c>
      <c r="BU25">
        <v>14</v>
      </c>
      <c r="BW25">
        <v>7</v>
      </c>
      <c r="BY25" t="s">
        <v>170</v>
      </c>
      <c r="CF25" t="s">
        <v>174</v>
      </c>
      <c r="CG25" t="s">
        <v>924</v>
      </c>
      <c r="CH25" t="s">
        <v>925</v>
      </c>
      <c r="CI25" t="s">
        <v>193</v>
      </c>
      <c r="CJ25">
        <v>2023</v>
      </c>
      <c r="CL25" t="s">
        <v>174</v>
      </c>
      <c r="CM25" t="s">
        <v>926</v>
      </c>
      <c r="CN25" t="s">
        <v>174</v>
      </c>
      <c r="CO25" t="s">
        <v>927</v>
      </c>
      <c r="CP25" t="s">
        <v>928</v>
      </c>
      <c r="CQ25" t="s">
        <v>174</v>
      </c>
      <c r="CR25">
        <v>5</v>
      </c>
      <c r="CS25">
        <v>0</v>
      </c>
      <c r="CT25">
        <v>1</v>
      </c>
      <c r="CU25" t="s">
        <v>929</v>
      </c>
      <c r="CV25" t="s">
        <v>170</v>
      </c>
      <c r="CZ25" t="s">
        <v>170</v>
      </c>
      <c r="DB25" t="s">
        <v>930</v>
      </c>
      <c r="DC25" t="s">
        <v>931</v>
      </c>
      <c r="DD25" t="s">
        <v>170</v>
      </c>
      <c r="DF25" t="s">
        <v>174</v>
      </c>
      <c r="DG25" t="s">
        <v>932</v>
      </c>
      <c r="DH25" t="s">
        <v>933</v>
      </c>
      <c r="DI25" t="s">
        <v>934</v>
      </c>
      <c r="DJ25" t="s">
        <v>935</v>
      </c>
      <c r="DK25">
        <v>9</v>
      </c>
      <c r="DL25" t="s">
        <v>174</v>
      </c>
      <c r="DM25" t="s">
        <v>927</v>
      </c>
      <c r="DN25" t="s">
        <v>174</v>
      </c>
      <c r="DO25" t="s">
        <v>936</v>
      </c>
      <c r="DP25" t="s">
        <v>937</v>
      </c>
      <c r="DQ25" t="s">
        <v>202</v>
      </c>
      <c r="DR25" t="str">
        <f>HYPERLINK("https://nconnect.nicmar.ac.in/pdf/57_resume_1771432787.pdf/Y2FyZWVy","View Resume")</f>
        <v>0</v>
      </c>
      <c r="DS25" t="s">
        <v>571</v>
      </c>
      <c r="DT25" t="s">
        <v>938</v>
      </c>
      <c r="DU25" t="s">
        <v>939</v>
      </c>
      <c r="DV25" t="s">
        <v>940</v>
      </c>
      <c r="DW25" t="s">
        <v>207</v>
      </c>
      <c r="DX25" t="s">
        <v>419</v>
      </c>
      <c r="DY25" t="s">
        <v>941</v>
      </c>
      <c r="DZ25" t="s">
        <v>942</v>
      </c>
      <c r="EA25" t="s">
        <v>943</v>
      </c>
      <c r="EB25" t="s">
        <v>211</v>
      </c>
      <c r="EC25" t="s">
        <v>944</v>
      </c>
      <c r="ED25" t="s">
        <v>246</v>
      </c>
      <c r="EE25" t="s">
        <v>758</v>
      </c>
      <c r="EF25" t="s">
        <v>424</v>
      </c>
      <c r="EG25" t="s">
        <v>945</v>
      </c>
      <c r="EH25" t="s">
        <v>946</v>
      </c>
      <c r="EI25" t="s">
        <v>947</v>
      </c>
      <c r="EJ25" t="s">
        <v>333</v>
      </c>
      <c r="EK25" t="s">
        <v>246</v>
      </c>
      <c r="EL25" t="s">
        <v>948</v>
      </c>
      <c r="EM25" t="s">
        <v>758</v>
      </c>
      <c r="EN25" t="s">
        <v>949</v>
      </c>
      <c r="EO25" t="s">
        <v>946</v>
      </c>
      <c r="EP25" t="s">
        <v>950</v>
      </c>
      <c r="EQ25" t="s">
        <v>333</v>
      </c>
      <c r="ER25" t="s">
        <v>246</v>
      </c>
      <c r="ES25" t="s">
        <v>951</v>
      </c>
      <c r="ET25" t="s">
        <v>948</v>
      </c>
      <c r="EU25" t="s">
        <v>949</v>
      </c>
      <c r="EV25" t="s">
        <v>946</v>
      </c>
      <c r="EW25" t="s">
        <v>952</v>
      </c>
      <c r="EX25" t="s">
        <v>333</v>
      </c>
      <c r="EY25" t="s">
        <v>246</v>
      </c>
      <c r="EZ25" t="s">
        <v>953</v>
      </c>
      <c r="FA25" t="s">
        <v>429</v>
      </c>
      <c r="FB25" t="s">
        <v>908</v>
      </c>
    </row>
    <row r="26" spans="1:158">
      <c r="A26" t="s">
        <v>540</v>
      </c>
      <c r="B26" t="s">
        <v>159</v>
      </c>
      <c r="C26" t="s">
        <v>472</v>
      </c>
      <c r="D26" t="s">
        <v>541</v>
      </c>
      <c r="E26" t="s">
        <v>954</v>
      </c>
      <c r="F26" t="s">
        <v>955</v>
      </c>
      <c r="G26">
        <v>7708414888</v>
      </c>
      <c r="H26" t="s">
        <v>271</v>
      </c>
      <c r="I26" t="s">
        <v>956</v>
      </c>
      <c r="J26" t="s">
        <v>957</v>
      </c>
      <c r="K26" t="s">
        <v>958</v>
      </c>
      <c r="L26" t="s">
        <v>959</v>
      </c>
      <c r="M26" t="s">
        <v>960</v>
      </c>
      <c r="N26" t="s">
        <v>170</v>
      </c>
      <c r="AI26" t="s">
        <v>961</v>
      </c>
      <c r="AJ26" t="s">
        <v>962</v>
      </c>
      <c r="AK26" t="s">
        <v>963</v>
      </c>
      <c r="AL26">
        <v>83</v>
      </c>
      <c r="AN26">
        <v>2005</v>
      </c>
      <c r="AO26" t="s">
        <v>174</v>
      </c>
      <c r="AP26" t="s">
        <v>964</v>
      </c>
      <c r="AQ26" t="s">
        <v>962</v>
      </c>
      <c r="AR26" t="s">
        <v>965</v>
      </c>
      <c r="AS26">
        <v>84</v>
      </c>
      <c r="AU26">
        <v>2007</v>
      </c>
      <c r="AV26" t="s">
        <v>170</v>
      </c>
      <c r="BC26" t="s">
        <v>174</v>
      </c>
      <c r="BD26" t="s">
        <v>484</v>
      </c>
      <c r="BE26" t="s">
        <v>966</v>
      </c>
      <c r="BF26" t="s">
        <v>486</v>
      </c>
      <c r="BG26">
        <v>75</v>
      </c>
      <c r="BH26">
        <v>7.5</v>
      </c>
      <c r="BI26">
        <v>2011</v>
      </c>
      <c r="BJ26">
        <v>2</v>
      </c>
      <c r="BL26">
        <v>9</v>
      </c>
      <c r="BN26" t="s">
        <v>174</v>
      </c>
      <c r="BO26" t="s">
        <v>967</v>
      </c>
      <c r="BP26" t="s">
        <v>968</v>
      </c>
      <c r="BQ26" t="s">
        <v>969</v>
      </c>
      <c r="BR26">
        <v>90</v>
      </c>
      <c r="BS26">
        <v>9.1</v>
      </c>
      <c r="BT26">
        <v>2013</v>
      </c>
      <c r="BU26">
        <v>12</v>
      </c>
      <c r="BW26">
        <v>12</v>
      </c>
      <c r="BY26" t="s">
        <v>170</v>
      </c>
      <c r="CF26" t="s">
        <v>174</v>
      </c>
      <c r="CG26" t="s">
        <v>970</v>
      </c>
      <c r="CH26" t="s">
        <v>971</v>
      </c>
      <c r="CI26" t="s">
        <v>373</v>
      </c>
      <c r="CK26" t="s">
        <v>170</v>
      </c>
      <c r="CL26" t="s">
        <v>174</v>
      </c>
      <c r="CM26" t="s">
        <v>972</v>
      </c>
      <c r="CN26" t="s">
        <v>174</v>
      </c>
      <c r="CO26" t="s">
        <v>973</v>
      </c>
      <c r="CP26" t="s">
        <v>974</v>
      </c>
      <c r="CQ26" t="s">
        <v>170</v>
      </c>
      <c r="CV26" t="s">
        <v>170</v>
      </c>
      <c r="CZ26" t="s">
        <v>170</v>
      </c>
      <c r="DB26" t="s">
        <v>975</v>
      </c>
      <c r="DC26" t="s">
        <v>976</v>
      </c>
      <c r="DD26" t="s">
        <v>170</v>
      </c>
      <c r="DF26" t="s">
        <v>170</v>
      </c>
      <c r="DL26" t="s">
        <v>170</v>
      </c>
      <c r="DN26" t="s">
        <v>170</v>
      </c>
      <c r="DP26" t="s">
        <v>977</v>
      </c>
      <c r="DQ26" t="s">
        <v>202</v>
      </c>
      <c r="DR26" t="str">
        <f>HYPERLINK("https://nconnect.nicmar.ac.in/pdf/49_resume_1771434545.pdf/Y2FyZWVy","View Resume")</f>
        <v>0</v>
      </c>
      <c r="DS26" t="s">
        <v>978</v>
      </c>
      <c r="DT26" t="s">
        <v>971</v>
      </c>
      <c r="DU26" t="s">
        <v>979</v>
      </c>
      <c r="DV26" t="s">
        <v>980</v>
      </c>
      <c r="DW26" t="s">
        <v>246</v>
      </c>
      <c r="DX26" t="s">
        <v>981</v>
      </c>
      <c r="DY26" t="s">
        <v>209</v>
      </c>
      <c r="DZ26" t="s">
        <v>908</v>
      </c>
      <c r="EA26" t="s">
        <v>982</v>
      </c>
      <c r="EB26" t="s">
        <v>979</v>
      </c>
      <c r="EC26" t="s">
        <v>980</v>
      </c>
      <c r="ED26" t="s">
        <v>246</v>
      </c>
      <c r="EE26" t="s">
        <v>983</v>
      </c>
      <c r="EF26" t="s">
        <v>984</v>
      </c>
      <c r="EG26" t="s">
        <v>985</v>
      </c>
      <c r="EH26" t="s">
        <v>986</v>
      </c>
      <c r="EI26" t="s">
        <v>211</v>
      </c>
      <c r="EJ26" t="s">
        <v>987</v>
      </c>
      <c r="EK26" t="s">
        <v>246</v>
      </c>
      <c r="EL26" t="s">
        <v>988</v>
      </c>
      <c r="EM26" t="s">
        <v>989</v>
      </c>
      <c r="EN26" t="s">
        <v>990</v>
      </c>
      <c r="EO26" t="s">
        <v>991</v>
      </c>
      <c r="EP26" t="s">
        <v>211</v>
      </c>
      <c r="EQ26" t="s">
        <v>992</v>
      </c>
      <c r="ER26" t="s">
        <v>246</v>
      </c>
      <c r="ES26" t="s">
        <v>579</v>
      </c>
      <c r="ET26" t="s">
        <v>993</v>
      </c>
      <c r="EU26" t="s">
        <v>470</v>
      </c>
      <c r="EV26" t="s">
        <v>971</v>
      </c>
      <c r="EW26" t="s">
        <v>994</v>
      </c>
      <c r="EX26" t="s">
        <v>980</v>
      </c>
      <c r="EY26" t="s">
        <v>246</v>
      </c>
      <c r="EZ26" t="s">
        <v>995</v>
      </c>
      <c r="FA26" t="s">
        <v>996</v>
      </c>
      <c r="FB26" t="s">
        <v>248</v>
      </c>
    </row>
    <row r="27" spans="1:158">
      <c r="A27" t="s">
        <v>826</v>
      </c>
      <c r="B27" t="s">
        <v>211</v>
      </c>
      <c r="C27" t="s">
        <v>267</v>
      </c>
      <c r="D27" t="s">
        <v>827</v>
      </c>
      <c r="E27" t="s">
        <v>997</v>
      </c>
      <c r="F27" t="s">
        <v>998</v>
      </c>
      <c r="G27">
        <v>9763404557</v>
      </c>
      <c r="H27" t="s">
        <v>271</v>
      </c>
      <c r="I27" t="s">
        <v>999</v>
      </c>
      <c r="J27" t="s">
        <v>166</v>
      </c>
      <c r="K27" t="s">
        <v>1000</v>
      </c>
      <c r="L27" t="s">
        <v>1001</v>
      </c>
      <c r="M27" t="s">
        <v>1002</v>
      </c>
      <c r="N27" t="s">
        <v>170</v>
      </c>
      <c r="AI27" t="s">
        <v>1003</v>
      </c>
      <c r="AJ27" t="s">
        <v>549</v>
      </c>
      <c r="AK27" t="s">
        <v>378</v>
      </c>
      <c r="AL27">
        <v>84.66</v>
      </c>
      <c r="AN27">
        <v>2005</v>
      </c>
      <c r="AO27" t="s">
        <v>174</v>
      </c>
      <c r="AP27" t="s">
        <v>1004</v>
      </c>
      <c r="AQ27" t="s">
        <v>549</v>
      </c>
      <c r="AR27" t="s">
        <v>439</v>
      </c>
      <c r="AS27">
        <v>77.17</v>
      </c>
      <c r="AU27">
        <v>2007</v>
      </c>
      <c r="AV27" t="s">
        <v>170</v>
      </c>
      <c r="BC27" t="s">
        <v>174</v>
      </c>
      <c r="BD27" t="s">
        <v>441</v>
      </c>
      <c r="BE27" t="s">
        <v>1005</v>
      </c>
      <c r="BF27" t="s">
        <v>1006</v>
      </c>
      <c r="BG27">
        <v>77.83</v>
      </c>
      <c r="BI27">
        <v>2010</v>
      </c>
      <c r="BJ27">
        <v>19</v>
      </c>
      <c r="BK27" t="s">
        <v>1007</v>
      </c>
      <c r="BL27">
        <v>11</v>
      </c>
      <c r="BN27" t="s">
        <v>174</v>
      </c>
      <c r="BO27" t="s">
        <v>441</v>
      </c>
      <c r="BP27" t="s">
        <v>1008</v>
      </c>
      <c r="BQ27" t="s">
        <v>1006</v>
      </c>
      <c r="BR27">
        <v>73.53</v>
      </c>
      <c r="BT27">
        <v>2012</v>
      </c>
      <c r="BU27">
        <v>31</v>
      </c>
      <c r="BV27" t="s">
        <v>1009</v>
      </c>
      <c r="BW27">
        <v>11</v>
      </c>
      <c r="BY27" t="s">
        <v>170</v>
      </c>
      <c r="CF27" t="s">
        <v>170</v>
      </c>
      <c r="CI27" t="s">
        <v>373</v>
      </c>
      <c r="CK27" t="s">
        <v>170</v>
      </c>
      <c r="CL27" t="s">
        <v>174</v>
      </c>
      <c r="CM27" t="s">
        <v>1010</v>
      </c>
      <c r="CN27" t="s">
        <v>174</v>
      </c>
      <c r="CO27" t="s">
        <v>1011</v>
      </c>
      <c r="CP27" t="s">
        <v>1012</v>
      </c>
      <c r="CQ27" t="s">
        <v>174</v>
      </c>
      <c r="CR27">
        <v>0</v>
      </c>
      <c r="CS27">
        <v>0</v>
      </c>
      <c r="CT27">
        <v>1</v>
      </c>
      <c r="CU27" t="s">
        <v>1013</v>
      </c>
      <c r="CV27" t="s">
        <v>170</v>
      </c>
      <c r="CZ27" t="s">
        <v>170</v>
      </c>
      <c r="DB27" t="s">
        <v>1014</v>
      </c>
      <c r="DC27" t="s">
        <v>1015</v>
      </c>
      <c r="DD27" t="s">
        <v>174</v>
      </c>
      <c r="DE27" t="s">
        <v>1016</v>
      </c>
      <c r="DF27" t="s">
        <v>174</v>
      </c>
      <c r="DG27">
        <v>1</v>
      </c>
      <c r="DH27">
        <v>5</v>
      </c>
      <c r="DI27">
        <v>1</v>
      </c>
      <c r="DJ27" t="s">
        <v>378</v>
      </c>
      <c r="DK27">
        <v>9</v>
      </c>
      <c r="DL27" t="s">
        <v>170</v>
      </c>
      <c r="DN27" t="s">
        <v>170</v>
      </c>
      <c r="DP27" t="s">
        <v>1017</v>
      </c>
      <c r="DQ27" t="s">
        <v>202</v>
      </c>
      <c r="DR27" t="str">
        <f>HYPERLINK("https://nconnect.nicmar.ac.in/pdf/53_resume_1771435162.pdf/Y2FyZWVy","View Resume")</f>
        <v>0</v>
      </c>
      <c r="DS27" t="s">
        <v>1018</v>
      </c>
      <c r="DT27" t="s">
        <v>1019</v>
      </c>
      <c r="DU27" t="s">
        <v>1020</v>
      </c>
      <c r="DV27" t="s">
        <v>1021</v>
      </c>
      <c r="DW27" t="s">
        <v>207</v>
      </c>
      <c r="DX27" t="s">
        <v>1022</v>
      </c>
      <c r="DY27" t="s">
        <v>1023</v>
      </c>
      <c r="DZ27" t="s">
        <v>870</v>
      </c>
      <c r="EA27" t="s">
        <v>1024</v>
      </c>
      <c r="EB27" t="s">
        <v>211</v>
      </c>
      <c r="EC27" t="s">
        <v>819</v>
      </c>
      <c r="ED27" t="s">
        <v>246</v>
      </c>
      <c r="EE27" t="s">
        <v>1025</v>
      </c>
      <c r="EF27" t="s">
        <v>1026</v>
      </c>
      <c r="EG27" t="s">
        <v>1027</v>
      </c>
      <c r="EH27" t="s">
        <v>441</v>
      </c>
      <c r="EI27" t="s">
        <v>211</v>
      </c>
      <c r="EJ27" t="s">
        <v>819</v>
      </c>
      <c r="EK27" t="s">
        <v>246</v>
      </c>
      <c r="EL27" t="s">
        <v>1028</v>
      </c>
      <c r="EM27" t="s">
        <v>385</v>
      </c>
      <c r="EN27" t="s">
        <v>945</v>
      </c>
      <c r="EO27" t="s">
        <v>1029</v>
      </c>
      <c r="EP27" t="s">
        <v>211</v>
      </c>
      <c r="EQ27" t="s">
        <v>819</v>
      </c>
      <c r="ER27" t="s">
        <v>246</v>
      </c>
      <c r="ES27" t="s">
        <v>1030</v>
      </c>
      <c r="ET27" t="s">
        <v>209</v>
      </c>
      <c r="EU27" t="s">
        <v>1031</v>
      </c>
    </row>
    <row r="28" spans="1:158">
      <c r="A28" t="s">
        <v>356</v>
      </c>
      <c r="B28" t="s">
        <v>211</v>
      </c>
      <c r="C28" t="s">
        <v>267</v>
      </c>
      <c r="D28" t="s">
        <v>357</v>
      </c>
      <c r="E28" t="s">
        <v>1032</v>
      </c>
      <c r="F28" t="s">
        <v>1033</v>
      </c>
      <c r="G28">
        <v>9795226369</v>
      </c>
      <c r="H28" t="s">
        <v>271</v>
      </c>
      <c r="I28" t="s">
        <v>1034</v>
      </c>
      <c r="J28" t="s">
        <v>166</v>
      </c>
      <c r="K28" t="s">
        <v>1035</v>
      </c>
      <c r="L28" t="s">
        <v>1036</v>
      </c>
      <c r="M28" t="s">
        <v>1037</v>
      </c>
      <c r="N28" t="s">
        <v>170</v>
      </c>
      <c r="AI28" t="s">
        <v>1038</v>
      </c>
      <c r="AJ28" t="s">
        <v>1039</v>
      </c>
      <c r="AK28" t="s">
        <v>1040</v>
      </c>
      <c r="AL28">
        <v>62</v>
      </c>
      <c r="AN28">
        <v>2004</v>
      </c>
      <c r="AO28" t="s">
        <v>174</v>
      </c>
      <c r="AP28" t="s">
        <v>1038</v>
      </c>
      <c r="AQ28" t="s">
        <v>1039</v>
      </c>
      <c r="AR28" t="s">
        <v>1041</v>
      </c>
      <c r="AS28">
        <v>67</v>
      </c>
      <c r="AU28">
        <v>2006</v>
      </c>
      <c r="AV28" t="s">
        <v>174</v>
      </c>
      <c r="AW28" t="s">
        <v>1042</v>
      </c>
      <c r="AX28" t="s">
        <v>1043</v>
      </c>
      <c r="AY28" t="s">
        <v>1044</v>
      </c>
      <c r="AZ28">
        <v>75</v>
      </c>
      <c r="BB28">
        <v>2011</v>
      </c>
      <c r="BC28" t="s">
        <v>174</v>
      </c>
      <c r="BD28" t="s">
        <v>1045</v>
      </c>
      <c r="BE28" t="s">
        <v>1046</v>
      </c>
      <c r="BF28" t="s">
        <v>1047</v>
      </c>
      <c r="BG28">
        <v>73</v>
      </c>
      <c r="BI28">
        <v>2009</v>
      </c>
      <c r="BJ28">
        <v>19</v>
      </c>
      <c r="BK28" t="s">
        <v>1048</v>
      </c>
      <c r="BL28">
        <v>11</v>
      </c>
      <c r="BN28" t="s">
        <v>174</v>
      </c>
      <c r="BO28" t="s">
        <v>1049</v>
      </c>
      <c r="BP28" t="s">
        <v>1050</v>
      </c>
      <c r="BQ28" t="s">
        <v>1051</v>
      </c>
      <c r="BR28">
        <v>75</v>
      </c>
      <c r="BT28">
        <v>2023</v>
      </c>
      <c r="BU28">
        <v>31</v>
      </c>
      <c r="BV28" t="s">
        <v>529</v>
      </c>
      <c r="BW28">
        <v>53</v>
      </c>
      <c r="BX28" t="s">
        <v>1052</v>
      </c>
      <c r="BY28" t="s">
        <v>170</v>
      </c>
      <c r="CF28" t="s">
        <v>170</v>
      </c>
      <c r="CL28" t="s">
        <v>174</v>
      </c>
      <c r="CM28" t="s">
        <v>1053</v>
      </c>
      <c r="CN28" t="s">
        <v>174</v>
      </c>
      <c r="CO28" t="s">
        <v>1054</v>
      </c>
      <c r="CP28" t="s">
        <v>1055</v>
      </c>
      <c r="CQ28" t="s">
        <v>174</v>
      </c>
      <c r="CR28">
        <v>0</v>
      </c>
      <c r="CS28">
        <v>0</v>
      </c>
      <c r="CT28">
        <v>5</v>
      </c>
      <c r="CV28" t="s">
        <v>170</v>
      </c>
      <c r="CZ28" t="s">
        <v>170</v>
      </c>
      <c r="DB28" t="s">
        <v>1056</v>
      </c>
      <c r="DC28" t="s">
        <v>1057</v>
      </c>
      <c r="DD28" t="s">
        <v>174</v>
      </c>
      <c r="DE28" t="s">
        <v>1058</v>
      </c>
      <c r="DF28" t="s">
        <v>170</v>
      </c>
      <c r="DL28" t="s">
        <v>174</v>
      </c>
      <c r="DM28" t="s">
        <v>1059</v>
      </c>
      <c r="DN28" t="s">
        <v>170</v>
      </c>
      <c r="DP28" t="s">
        <v>1060</v>
      </c>
      <c r="DQ28" t="s">
        <v>202</v>
      </c>
      <c r="DR28" t="str">
        <f>HYPERLINK("https://nconnect.nicmar.ac.in/pdf/68_resume_1771436581.pdf/Y2FyZWVy","View Resume")</f>
        <v>0</v>
      </c>
      <c r="DS28" t="s">
        <v>265</v>
      </c>
      <c r="DT28" t="s">
        <v>1061</v>
      </c>
      <c r="DU28" t="s">
        <v>1062</v>
      </c>
      <c r="DV28" t="s">
        <v>819</v>
      </c>
      <c r="DW28" t="s">
        <v>246</v>
      </c>
      <c r="DX28" t="s">
        <v>901</v>
      </c>
      <c r="DY28" t="s">
        <v>209</v>
      </c>
      <c r="DZ28" t="s">
        <v>265</v>
      </c>
    </row>
    <row r="29" spans="1:158">
      <c r="A29" t="s">
        <v>1063</v>
      </c>
      <c r="B29" t="s">
        <v>508</v>
      </c>
      <c r="C29" t="s">
        <v>212</v>
      </c>
      <c r="D29" t="s">
        <v>213</v>
      </c>
      <c r="E29" t="s">
        <v>1064</v>
      </c>
      <c r="F29" t="s">
        <v>1065</v>
      </c>
      <c r="G29">
        <v>7351683118</v>
      </c>
      <c r="H29" t="s">
        <v>164</v>
      </c>
      <c r="I29" t="s">
        <v>1066</v>
      </c>
      <c r="J29" t="s">
        <v>166</v>
      </c>
      <c r="K29" t="s">
        <v>1067</v>
      </c>
      <c r="L29" t="s">
        <v>1068</v>
      </c>
      <c r="M29" t="s">
        <v>1069</v>
      </c>
      <c r="N29" t="s">
        <v>170</v>
      </c>
      <c r="AI29" t="s">
        <v>1070</v>
      </c>
      <c r="AJ29" t="s">
        <v>1071</v>
      </c>
      <c r="AK29" t="s">
        <v>1072</v>
      </c>
      <c r="AL29">
        <v>66</v>
      </c>
      <c r="AN29">
        <v>1996</v>
      </c>
      <c r="AO29" t="s">
        <v>174</v>
      </c>
      <c r="AP29" t="s">
        <v>1073</v>
      </c>
      <c r="AQ29" t="s">
        <v>1074</v>
      </c>
      <c r="AR29" t="s">
        <v>1075</v>
      </c>
      <c r="AS29">
        <v>75</v>
      </c>
      <c r="AU29">
        <v>2000</v>
      </c>
      <c r="AV29" t="s">
        <v>170</v>
      </c>
      <c r="BC29" t="s">
        <v>174</v>
      </c>
      <c r="BD29" t="s">
        <v>1076</v>
      </c>
      <c r="BE29" t="s">
        <v>1077</v>
      </c>
      <c r="BF29" t="s">
        <v>486</v>
      </c>
      <c r="BG29">
        <v>54.2</v>
      </c>
      <c r="BI29">
        <v>2006</v>
      </c>
      <c r="BJ29">
        <v>2</v>
      </c>
      <c r="BL29">
        <v>9</v>
      </c>
      <c r="BN29" t="s">
        <v>174</v>
      </c>
      <c r="BO29" t="s">
        <v>1076</v>
      </c>
      <c r="BP29" t="s">
        <v>1078</v>
      </c>
      <c r="BQ29" t="s">
        <v>1079</v>
      </c>
      <c r="BR29">
        <v>65</v>
      </c>
      <c r="BT29">
        <v>2010</v>
      </c>
      <c r="BU29">
        <v>14</v>
      </c>
      <c r="BW29">
        <v>47</v>
      </c>
      <c r="BY29" t="s">
        <v>170</v>
      </c>
      <c r="CF29" t="s">
        <v>174</v>
      </c>
      <c r="CG29" t="s">
        <v>1080</v>
      </c>
      <c r="CH29" t="s">
        <v>1081</v>
      </c>
      <c r="CI29" t="s">
        <v>193</v>
      </c>
      <c r="CJ29">
        <v>2024</v>
      </c>
      <c r="CL29" t="s">
        <v>170</v>
      </c>
      <c r="CN29" t="s">
        <v>174</v>
      </c>
      <c r="CO29" t="s">
        <v>1082</v>
      </c>
      <c r="CP29" t="s">
        <v>1083</v>
      </c>
      <c r="CQ29" t="s">
        <v>174</v>
      </c>
      <c r="CR29" t="s">
        <v>1084</v>
      </c>
      <c r="CS29">
        <v>0</v>
      </c>
      <c r="CT29">
        <v>2</v>
      </c>
      <c r="CU29" t="s">
        <v>1085</v>
      </c>
      <c r="CV29" t="s">
        <v>170</v>
      </c>
      <c r="CZ29" t="s">
        <v>170</v>
      </c>
      <c r="DB29" t="s">
        <v>1086</v>
      </c>
      <c r="DC29" t="s">
        <v>1087</v>
      </c>
      <c r="DD29" t="s">
        <v>174</v>
      </c>
      <c r="DE29" t="s">
        <v>1088</v>
      </c>
      <c r="DF29" t="s">
        <v>174</v>
      </c>
      <c r="DG29">
        <v>3</v>
      </c>
      <c r="DH29">
        <v>0</v>
      </c>
      <c r="DI29">
        <v>1</v>
      </c>
      <c r="DJ29">
        <v>2</v>
      </c>
      <c r="DK29">
        <v>6</v>
      </c>
      <c r="DL29" t="s">
        <v>174</v>
      </c>
      <c r="DM29" t="s">
        <v>1089</v>
      </c>
      <c r="DN29" t="s">
        <v>170</v>
      </c>
      <c r="DP29" t="s">
        <v>1090</v>
      </c>
      <c r="DQ29" t="s">
        <v>202</v>
      </c>
      <c r="DR29" t="str">
        <f>HYPERLINK("https://nconnect.nicmar.ac.in/pdf/66_resume_1771437898.pdf/Y2FyZWVy","View Resume")</f>
        <v>0</v>
      </c>
      <c r="DS29" t="s">
        <v>1091</v>
      </c>
      <c r="DT29" t="s">
        <v>1092</v>
      </c>
      <c r="DU29" t="s">
        <v>1093</v>
      </c>
      <c r="DV29" t="s">
        <v>418</v>
      </c>
      <c r="DW29" t="s">
        <v>246</v>
      </c>
      <c r="DX29" t="s">
        <v>758</v>
      </c>
      <c r="DY29" t="s">
        <v>1094</v>
      </c>
      <c r="DZ29" t="s">
        <v>990</v>
      </c>
      <c r="EA29" t="s">
        <v>1095</v>
      </c>
      <c r="EB29" t="s">
        <v>1096</v>
      </c>
      <c r="EC29" t="s">
        <v>418</v>
      </c>
      <c r="ED29" t="s">
        <v>246</v>
      </c>
      <c r="EE29" t="s">
        <v>788</v>
      </c>
      <c r="EF29" t="s">
        <v>758</v>
      </c>
      <c r="EG29" t="s">
        <v>1097</v>
      </c>
      <c r="EH29" t="s">
        <v>1098</v>
      </c>
      <c r="EI29" t="s">
        <v>351</v>
      </c>
      <c r="EJ29" t="s">
        <v>418</v>
      </c>
      <c r="EK29" t="s">
        <v>246</v>
      </c>
      <c r="EL29" t="s">
        <v>1099</v>
      </c>
      <c r="EM29" t="s">
        <v>793</v>
      </c>
      <c r="EN29" t="s">
        <v>945</v>
      </c>
      <c r="EO29" t="s">
        <v>1100</v>
      </c>
      <c r="EP29" t="s">
        <v>1101</v>
      </c>
      <c r="EQ29" t="s">
        <v>418</v>
      </c>
      <c r="ER29" t="s">
        <v>246</v>
      </c>
      <c r="ES29" t="s">
        <v>995</v>
      </c>
      <c r="ET29" t="s">
        <v>996</v>
      </c>
      <c r="EU29" t="s">
        <v>248</v>
      </c>
    </row>
    <row r="30" spans="1:158">
      <c r="A30" t="s">
        <v>210</v>
      </c>
      <c r="B30" t="s">
        <v>211</v>
      </c>
      <c r="C30" t="s">
        <v>212</v>
      </c>
      <c r="D30" t="s">
        <v>213</v>
      </c>
      <c r="E30" t="s">
        <v>1102</v>
      </c>
      <c r="F30" t="s">
        <v>1103</v>
      </c>
      <c r="G30">
        <v>9791667012</v>
      </c>
      <c r="H30" t="s">
        <v>164</v>
      </c>
      <c r="I30" t="s">
        <v>1104</v>
      </c>
      <c r="J30" t="s">
        <v>166</v>
      </c>
      <c r="K30" t="s">
        <v>1105</v>
      </c>
      <c r="L30" t="s">
        <v>1106</v>
      </c>
      <c r="M30" t="s">
        <v>1107</v>
      </c>
      <c r="N30" t="s">
        <v>170</v>
      </c>
      <c r="AI30" t="s">
        <v>1108</v>
      </c>
      <c r="AJ30" t="s">
        <v>1109</v>
      </c>
      <c r="AK30" t="s">
        <v>1110</v>
      </c>
      <c r="AL30">
        <v>78.18</v>
      </c>
      <c r="AN30">
        <v>2005</v>
      </c>
      <c r="AO30" t="s">
        <v>174</v>
      </c>
      <c r="AP30" t="s">
        <v>1111</v>
      </c>
      <c r="AQ30" t="s">
        <v>1112</v>
      </c>
      <c r="AR30" t="s">
        <v>1113</v>
      </c>
      <c r="AS30">
        <v>81.66</v>
      </c>
      <c r="AU30">
        <v>2007</v>
      </c>
      <c r="AV30" t="s">
        <v>170</v>
      </c>
      <c r="BC30" t="s">
        <v>174</v>
      </c>
      <c r="BD30" t="s">
        <v>1114</v>
      </c>
      <c r="BE30" t="s">
        <v>1115</v>
      </c>
      <c r="BF30" t="s">
        <v>1116</v>
      </c>
      <c r="BG30">
        <v>71.0</v>
      </c>
      <c r="BH30">
        <v>7.1</v>
      </c>
      <c r="BI30">
        <v>2011</v>
      </c>
      <c r="BJ30">
        <v>2</v>
      </c>
      <c r="BL30">
        <v>9</v>
      </c>
      <c r="BN30" t="s">
        <v>174</v>
      </c>
      <c r="BO30" t="s">
        <v>1117</v>
      </c>
      <c r="BP30" t="s">
        <v>1118</v>
      </c>
      <c r="BQ30" t="s">
        <v>1119</v>
      </c>
      <c r="BR30">
        <v>74.29</v>
      </c>
      <c r="BS30">
        <v>7.42</v>
      </c>
      <c r="BT30">
        <v>2015</v>
      </c>
      <c r="BU30">
        <v>31</v>
      </c>
      <c r="BV30" t="s">
        <v>1120</v>
      </c>
      <c r="BW30">
        <v>47</v>
      </c>
      <c r="BY30" t="s">
        <v>170</v>
      </c>
      <c r="CF30" t="s">
        <v>174</v>
      </c>
      <c r="CG30" t="s">
        <v>1121</v>
      </c>
      <c r="CH30" t="s">
        <v>1122</v>
      </c>
      <c r="CI30" t="s">
        <v>193</v>
      </c>
      <c r="CJ30">
        <v>2025</v>
      </c>
      <c r="CL30" t="s">
        <v>174</v>
      </c>
      <c r="CM30" t="s">
        <v>1123</v>
      </c>
      <c r="CN30" t="s">
        <v>174</v>
      </c>
      <c r="CO30" t="s">
        <v>1124</v>
      </c>
      <c r="CP30" t="s">
        <v>1125</v>
      </c>
      <c r="CQ30" t="s">
        <v>174</v>
      </c>
      <c r="CR30" t="s">
        <v>1126</v>
      </c>
      <c r="CS30" t="s">
        <v>1127</v>
      </c>
      <c r="CT30">
        <v>15</v>
      </c>
      <c r="CU30" t="s">
        <v>1128</v>
      </c>
      <c r="CV30" t="s">
        <v>170</v>
      </c>
      <c r="CZ30" t="s">
        <v>170</v>
      </c>
      <c r="DB30" t="s">
        <v>1129</v>
      </c>
      <c r="DC30" t="s">
        <v>1130</v>
      </c>
      <c r="DD30" t="s">
        <v>174</v>
      </c>
      <c r="DE30" t="s">
        <v>1131</v>
      </c>
      <c r="DF30" t="s">
        <v>170</v>
      </c>
      <c r="DL30" t="s">
        <v>174</v>
      </c>
      <c r="DM30" t="s">
        <v>1132</v>
      </c>
      <c r="DN30" t="s">
        <v>170</v>
      </c>
      <c r="DP30" t="s">
        <v>1090</v>
      </c>
      <c r="DQ30" t="s">
        <v>202</v>
      </c>
      <c r="DR30" t="str">
        <f>HYPERLINK("https://nconnect.nicmar.ac.in/pdf/55_resume_1771437908.pdf/Y2FyZWVy","View Resume")</f>
        <v>0</v>
      </c>
      <c r="DS30" t="s">
        <v>1133</v>
      </c>
      <c r="DT30" t="s">
        <v>1134</v>
      </c>
      <c r="DU30" t="s">
        <v>211</v>
      </c>
      <c r="DV30" t="s">
        <v>1135</v>
      </c>
      <c r="DW30" t="s">
        <v>246</v>
      </c>
      <c r="DX30" t="s">
        <v>1136</v>
      </c>
      <c r="DY30" t="s">
        <v>824</v>
      </c>
      <c r="DZ30" t="s">
        <v>1133</v>
      </c>
    </row>
    <row r="31" spans="1:158">
      <c r="A31" t="s">
        <v>1137</v>
      </c>
      <c r="B31" t="s">
        <v>211</v>
      </c>
      <c r="C31" t="s">
        <v>1138</v>
      </c>
      <c r="D31" t="s">
        <v>1139</v>
      </c>
      <c r="E31" t="s">
        <v>1140</v>
      </c>
      <c r="F31" t="s">
        <v>1141</v>
      </c>
      <c r="G31">
        <v>7061260821</v>
      </c>
      <c r="H31" t="s">
        <v>271</v>
      </c>
      <c r="I31" t="s">
        <v>1142</v>
      </c>
      <c r="J31" t="s">
        <v>166</v>
      </c>
      <c r="K31" t="s">
        <v>1143</v>
      </c>
      <c r="L31" t="s">
        <v>1144</v>
      </c>
      <c r="M31" t="s">
        <v>1145</v>
      </c>
      <c r="N31" t="s">
        <v>170</v>
      </c>
      <c r="AI31" t="s">
        <v>1146</v>
      </c>
      <c r="AJ31" t="s">
        <v>1147</v>
      </c>
      <c r="AK31" t="s">
        <v>1148</v>
      </c>
      <c r="AL31">
        <v>74.8</v>
      </c>
      <c r="AN31">
        <v>2010</v>
      </c>
      <c r="AO31" t="s">
        <v>174</v>
      </c>
      <c r="AP31" t="s">
        <v>1149</v>
      </c>
      <c r="AQ31" t="s">
        <v>1150</v>
      </c>
      <c r="AR31" t="s">
        <v>1151</v>
      </c>
      <c r="AS31">
        <v>51</v>
      </c>
      <c r="AU31">
        <v>2012</v>
      </c>
      <c r="AV31" t="s">
        <v>170</v>
      </c>
      <c r="BC31" t="s">
        <v>174</v>
      </c>
      <c r="BD31" t="s">
        <v>1152</v>
      </c>
      <c r="BE31" t="s">
        <v>1153</v>
      </c>
      <c r="BF31" t="s">
        <v>1154</v>
      </c>
      <c r="BG31">
        <v>60</v>
      </c>
      <c r="BH31">
        <v>6.25</v>
      </c>
      <c r="BI31">
        <v>2018</v>
      </c>
      <c r="BJ31">
        <v>8</v>
      </c>
      <c r="BL31">
        <v>2</v>
      </c>
      <c r="BN31" t="s">
        <v>174</v>
      </c>
      <c r="BO31" t="s">
        <v>1155</v>
      </c>
      <c r="BP31" t="s">
        <v>1156</v>
      </c>
      <c r="BQ31" t="s">
        <v>1157</v>
      </c>
      <c r="BR31">
        <v>91.29</v>
      </c>
      <c r="BS31">
        <v>9.61</v>
      </c>
      <c r="BT31">
        <v>2020</v>
      </c>
      <c r="BU31">
        <v>31</v>
      </c>
      <c r="BV31" t="s">
        <v>1158</v>
      </c>
      <c r="BW31">
        <v>53</v>
      </c>
      <c r="BX31" t="s">
        <v>1159</v>
      </c>
      <c r="BY31" t="s">
        <v>170</v>
      </c>
      <c r="CF31" t="s">
        <v>174</v>
      </c>
      <c r="CG31" t="s">
        <v>1160</v>
      </c>
      <c r="CH31" t="s">
        <v>1155</v>
      </c>
      <c r="CI31" t="s">
        <v>193</v>
      </c>
      <c r="CJ31">
        <v>2024</v>
      </c>
      <c r="CL31" t="s">
        <v>170</v>
      </c>
      <c r="CN31" t="s">
        <v>174</v>
      </c>
      <c r="CO31" t="s">
        <v>1161</v>
      </c>
      <c r="CP31" t="s">
        <v>1162</v>
      </c>
      <c r="CQ31" t="s">
        <v>174</v>
      </c>
      <c r="CR31">
        <v>1</v>
      </c>
      <c r="CS31">
        <v>1</v>
      </c>
      <c r="CT31">
        <v>1</v>
      </c>
      <c r="CV31" t="s">
        <v>170</v>
      </c>
      <c r="CZ31" t="s">
        <v>170</v>
      </c>
      <c r="DB31" t="s">
        <v>1163</v>
      </c>
      <c r="DC31" t="s">
        <v>1164</v>
      </c>
      <c r="DD31" t="s">
        <v>170</v>
      </c>
      <c r="DF31" t="s">
        <v>170</v>
      </c>
      <c r="DL31" t="s">
        <v>170</v>
      </c>
      <c r="DN31" t="s">
        <v>170</v>
      </c>
      <c r="DP31" t="s">
        <v>1165</v>
      </c>
      <c r="DQ31" t="s">
        <v>202</v>
      </c>
      <c r="DR31" t="str">
        <f>HYPERLINK("https://nconnect.nicmar.ac.in/pdf/67_resume_1771437799.pdf/Y2FyZWVy","View Resume")</f>
        <v>0</v>
      </c>
      <c r="DS31" t="s">
        <v>502</v>
      </c>
      <c r="DT31" t="s">
        <v>1166</v>
      </c>
      <c r="DU31" t="s">
        <v>211</v>
      </c>
      <c r="DV31" t="s">
        <v>1167</v>
      </c>
      <c r="DW31" t="s">
        <v>246</v>
      </c>
      <c r="DX31" t="s">
        <v>501</v>
      </c>
      <c r="DY31" t="s">
        <v>209</v>
      </c>
      <c r="DZ31" t="s">
        <v>502</v>
      </c>
    </row>
    <row r="32" spans="1:158">
      <c r="A32" t="s">
        <v>587</v>
      </c>
      <c r="B32" t="s">
        <v>159</v>
      </c>
      <c r="C32" t="s">
        <v>267</v>
      </c>
      <c r="D32" t="s">
        <v>357</v>
      </c>
      <c r="E32" t="s">
        <v>1168</v>
      </c>
      <c r="F32" t="s">
        <v>1169</v>
      </c>
      <c r="G32">
        <v>9923017290</v>
      </c>
      <c r="H32" t="s">
        <v>164</v>
      </c>
      <c r="I32" t="s">
        <v>1170</v>
      </c>
      <c r="J32" t="s">
        <v>166</v>
      </c>
      <c r="K32" t="s">
        <v>1171</v>
      </c>
      <c r="L32" t="s">
        <v>1172</v>
      </c>
      <c r="M32" t="s">
        <v>1173</v>
      </c>
      <c r="N32" t="s">
        <v>170</v>
      </c>
      <c r="AI32" t="s">
        <v>1174</v>
      </c>
      <c r="AJ32" t="s">
        <v>1175</v>
      </c>
      <c r="AK32" t="s">
        <v>1176</v>
      </c>
      <c r="AL32">
        <v>90</v>
      </c>
      <c r="AN32">
        <v>1993</v>
      </c>
      <c r="AO32" t="s">
        <v>174</v>
      </c>
      <c r="AP32" t="s">
        <v>1174</v>
      </c>
      <c r="AQ32" t="s">
        <v>1177</v>
      </c>
      <c r="AR32" t="s">
        <v>1178</v>
      </c>
      <c r="AS32">
        <v>63</v>
      </c>
      <c r="AU32">
        <v>1995</v>
      </c>
      <c r="AV32" t="s">
        <v>174</v>
      </c>
      <c r="AW32" t="s">
        <v>1179</v>
      </c>
      <c r="AX32" t="s">
        <v>401</v>
      </c>
      <c r="AY32" t="s">
        <v>713</v>
      </c>
      <c r="AZ32">
        <v>67</v>
      </c>
      <c r="BB32">
        <v>2013</v>
      </c>
      <c r="BC32" t="s">
        <v>174</v>
      </c>
      <c r="BD32" t="s">
        <v>1180</v>
      </c>
      <c r="BE32" t="s">
        <v>1181</v>
      </c>
      <c r="BF32" t="s">
        <v>1182</v>
      </c>
      <c r="BG32">
        <v>58</v>
      </c>
      <c r="BI32">
        <v>1998</v>
      </c>
      <c r="BJ32">
        <v>19</v>
      </c>
      <c r="BK32" t="s">
        <v>1182</v>
      </c>
      <c r="BL32">
        <v>53</v>
      </c>
      <c r="BM32" t="s">
        <v>1183</v>
      </c>
      <c r="BN32" t="s">
        <v>174</v>
      </c>
      <c r="BO32" t="s">
        <v>401</v>
      </c>
      <c r="BP32" t="s">
        <v>1184</v>
      </c>
      <c r="BQ32" t="s">
        <v>1185</v>
      </c>
      <c r="BR32">
        <v>62</v>
      </c>
      <c r="BT32">
        <v>2002</v>
      </c>
      <c r="BU32">
        <v>31</v>
      </c>
      <c r="BV32" t="s">
        <v>529</v>
      </c>
      <c r="BW32">
        <v>33</v>
      </c>
      <c r="BY32" t="s">
        <v>174</v>
      </c>
      <c r="BZ32" t="s">
        <v>185</v>
      </c>
      <c r="CA32" t="s">
        <v>185</v>
      </c>
      <c r="CB32" t="s">
        <v>1186</v>
      </c>
      <c r="CC32">
        <v>68</v>
      </c>
      <c r="CE32">
        <v>2012</v>
      </c>
      <c r="CF32" t="s">
        <v>174</v>
      </c>
      <c r="CG32" t="s">
        <v>713</v>
      </c>
      <c r="CH32" t="s">
        <v>1187</v>
      </c>
      <c r="CI32" t="s">
        <v>373</v>
      </c>
      <c r="CK32" t="s">
        <v>170</v>
      </c>
      <c r="CL32" t="s">
        <v>174</v>
      </c>
      <c r="CM32" t="s">
        <v>1188</v>
      </c>
      <c r="CN32" t="s">
        <v>174</v>
      </c>
      <c r="CO32" t="s">
        <v>1189</v>
      </c>
      <c r="CP32" t="s">
        <v>1176</v>
      </c>
      <c r="CQ32" t="s">
        <v>170</v>
      </c>
      <c r="CU32" t="s">
        <v>1190</v>
      </c>
      <c r="CV32" t="s">
        <v>170</v>
      </c>
      <c r="CZ32" t="s">
        <v>170</v>
      </c>
      <c r="DB32" t="s">
        <v>1191</v>
      </c>
      <c r="DC32" t="s">
        <v>1192</v>
      </c>
      <c r="DD32" t="s">
        <v>174</v>
      </c>
      <c r="DE32" t="s">
        <v>1193</v>
      </c>
      <c r="DF32" t="s">
        <v>170</v>
      </c>
      <c r="DL32" t="s">
        <v>170</v>
      </c>
      <c r="DN32" t="s">
        <v>170</v>
      </c>
      <c r="DP32" t="s">
        <v>1194</v>
      </c>
      <c r="DQ32" t="s">
        <v>202</v>
      </c>
      <c r="DR32" t="str">
        <f>HYPERLINK("https://nconnect.nicmar.ac.in/pdf/63_resume_1771438570.pdf/Y2FyZWVy","View Resume")</f>
        <v>0</v>
      </c>
      <c r="DS32" t="s">
        <v>1195</v>
      </c>
      <c r="DT32" t="s">
        <v>1196</v>
      </c>
      <c r="DU32" t="s">
        <v>1197</v>
      </c>
      <c r="DV32" t="s">
        <v>819</v>
      </c>
      <c r="DW32" t="s">
        <v>207</v>
      </c>
      <c r="DX32" t="s">
        <v>1198</v>
      </c>
      <c r="DY32" t="s">
        <v>1199</v>
      </c>
      <c r="DZ32" t="s">
        <v>1200</v>
      </c>
      <c r="EA32" t="s">
        <v>1201</v>
      </c>
      <c r="EB32" t="s">
        <v>1202</v>
      </c>
      <c r="EC32" t="s">
        <v>1203</v>
      </c>
      <c r="ED32" t="s">
        <v>207</v>
      </c>
      <c r="EE32" t="s">
        <v>1204</v>
      </c>
      <c r="EF32" t="s">
        <v>1205</v>
      </c>
      <c r="EG32" t="s">
        <v>1206</v>
      </c>
      <c r="EH32" t="s">
        <v>1207</v>
      </c>
      <c r="EI32" t="s">
        <v>1208</v>
      </c>
      <c r="EJ32" t="s">
        <v>1209</v>
      </c>
      <c r="EK32" t="s">
        <v>207</v>
      </c>
      <c r="EL32" t="s">
        <v>1210</v>
      </c>
      <c r="EM32" t="s">
        <v>1211</v>
      </c>
      <c r="EN32" t="s">
        <v>420</v>
      </c>
      <c r="EO32" t="s">
        <v>1212</v>
      </c>
      <c r="EP32" t="s">
        <v>1213</v>
      </c>
      <c r="EQ32" t="s">
        <v>1214</v>
      </c>
      <c r="ER32" t="s">
        <v>207</v>
      </c>
      <c r="ES32" t="s">
        <v>1215</v>
      </c>
      <c r="ET32" t="s">
        <v>1210</v>
      </c>
      <c r="EU32" t="s">
        <v>1216</v>
      </c>
    </row>
    <row r="33" spans="1:158">
      <c r="A33" t="s">
        <v>210</v>
      </c>
      <c r="B33" t="s">
        <v>211</v>
      </c>
      <c r="C33" t="s">
        <v>212</v>
      </c>
      <c r="D33" t="s">
        <v>213</v>
      </c>
      <c r="E33" t="s">
        <v>1217</v>
      </c>
      <c r="F33" t="s">
        <v>1218</v>
      </c>
      <c r="G33">
        <v>9494350750</v>
      </c>
      <c r="H33" t="s">
        <v>164</v>
      </c>
      <c r="I33" t="s">
        <v>1219</v>
      </c>
      <c r="J33" t="s">
        <v>217</v>
      </c>
      <c r="K33" t="s">
        <v>1220</v>
      </c>
      <c r="L33" t="s">
        <v>1221</v>
      </c>
      <c r="M33" t="s">
        <v>1222</v>
      </c>
      <c r="N33" t="s">
        <v>170</v>
      </c>
      <c r="AI33" t="s">
        <v>1223</v>
      </c>
      <c r="AJ33" t="s">
        <v>1224</v>
      </c>
      <c r="AK33" t="s">
        <v>1225</v>
      </c>
      <c r="AL33">
        <v>77.5</v>
      </c>
      <c r="AN33">
        <v>2007</v>
      </c>
      <c r="AO33" t="s">
        <v>174</v>
      </c>
      <c r="AP33" t="s">
        <v>1226</v>
      </c>
      <c r="AQ33" t="s">
        <v>1227</v>
      </c>
      <c r="AR33" t="s">
        <v>1228</v>
      </c>
      <c r="AS33">
        <v>81.2</v>
      </c>
      <c r="AU33">
        <v>2009</v>
      </c>
      <c r="AV33" t="s">
        <v>170</v>
      </c>
      <c r="BC33" t="s">
        <v>174</v>
      </c>
      <c r="BD33" t="s">
        <v>1229</v>
      </c>
      <c r="BE33" t="s">
        <v>1230</v>
      </c>
      <c r="BF33" t="s">
        <v>1231</v>
      </c>
      <c r="BG33">
        <v>68.17</v>
      </c>
      <c r="BI33">
        <v>2013</v>
      </c>
      <c r="BJ33">
        <v>2</v>
      </c>
      <c r="BL33">
        <v>9</v>
      </c>
      <c r="BN33" t="s">
        <v>174</v>
      </c>
      <c r="BO33" t="s">
        <v>1229</v>
      </c>
      <c r="BP33" t="s">
        <v>1232</v>
      </c>
      <c r="BQ33" t="s">
        <v>1233</v>
      </c>
      <c r="BR33">
        <v>76.13</v>
      </c>
      <c r="BT33">
        <v>2018</v>
      </c>
      <c r="BU33">
        <v>14</v>
      </c>
      <c r="BW33">
        <v>47</v>
      </c>
      <c r="BY33" t="s">
        <v>170</v>
      </c>
      <c r="CF33" t="s">
        <v>174</v>
      </c>
      <c r="CG33" t="s">
        <v>213</v>
      </c>
      <c r="CH33" t="s">
        <v>1234</v>
      </c>
      <c r="CI33" t="s">
        <v>193</v>
      </c>
      <c r="CJ33">
        <v>2025</v>
      </c>
      <c r="CL33" t="s">
        <v>170</v>
      </c>
      <c r="CN33" t="s">
        <v>170</v>
      </c>
      <c r="CP33" t="s">
        <v>1235</v>
      </c>
      <c r="CQ33" t="s">
        <v>174</v>
      </c>
      <c r="CR33">
        <v>2</v>
      </c>
      <c r="CS33">
        <v>0</v>
      </c>
      <c r="CT33">
        <v>3</v>
      </c>
      <c r="CU33" t="s">
        <v>1236</v>
      </c>
      <c r="CV33" t="s">
        <v>170</v>
      </c>
      <c r="CZ33" t="s">
        <v>170</v>
      </c>
      <c r="DB33" t="s">
        <v>1237</v>
      </c>
      <c r="DC33" t="s">
        <v>1238</v>
      </c>
      <c r="DD33" t="s">
        <v>170</v>
      </c>
      <c r="DF33" t="s">
        <v>170</v>
      </c>
      <c r="DL33" t="s">
        <v>170</v>
      </c>
      <c r="DN33" t="s">
        <v>170</v>
      </c>
      <c r="DP33" t="s">
        <v>1239</v>
      </c>
      <c r="DQ33" t="s">
        <v>202</v>
      </c>
      <c r="DR33" t="str">
        <f>HYPERLINK("https://nconnect.nicmar.ac.in/pdf/73_resume_1771438974.pdf/Y2FyZWVy","View Resume")</f>
        <v>0</v>
      </c>
      <c r="DS33" t="s">
        <v>1027</v>
      </c>
      <c r="DT33" t="s">
        <v>1240</v>
      </c>
      <c r="DU33" t="s">
        <v>1241</v>
      </c>
      <c r="DV33" t="s">
        <v>1242</v>
      </c>
      <c r="DW33" t="s">
        <v>246</v>
      </c>
      <c r="DX33" t="s">
        <v>1243</v>
      </c>
      <c r="DY33" t="s">
        <v>1244</v>
      </c>
      <c r="DZ33" t="s">
        <v>1027</v>
      </c>
    </row>
    <row r="34" spans="1:158">
      <c r="A34" t="s">
        <v>1245</v>
      </c>
      <c r="B34" t="s">
        <v>159</v>
      </c>
      <c r="C34" t="s">
        <v>1138</v>
      </c>
      <c r="D34" t="s">
        <v>1246</v>
      </c>
      <c r="E34" t="s">
        <v>1247</v>
      </c>
      <c r="F34" t="s">
        <v>1248</v>
      </c>
      <c r="G34">
        <v>9667737005</v>
      </c>
      <c r="H34" t="s">
        <v>164</v>
      </c>
      <c r="I34" t="s">
        <v>1249</v>
      </c>
      <c r="J34" t="s">
        <v>166</v>
      </c>
      <c r="K34" t="s">
        <v>1250</v>
      </c>
      <c r="L34" t="s">
        <v>1251</v>
      </c>
      <c r="M34" t="s">
        <v>1252</v>
      </c>
      <c r="N34" t="s">
        <v>170</v>
      </c>
      <c r="AI34" t="s">
        <v>1253</v>
      </c>
      <c r="AJ34" t="s">
        <v>1254</v>
      </c>
      <c r="AK34" t="s">
        <v>1255</v>
      </c>
      <c r="AL34">
        <v>69</v>
      </c>
      <c r="AM34">
        <v>6.9</v>
      </c>
      <c r="AN34">
        <v>1999</v>
      </c>
      <c r="AO34" t="s">
        <v>174</v>
      </c>
      <c r="AP34" t="s">
        <v>1256</v>
      </c>
      <c r="AQ34" t="s">
        <v>1257</v>
      </c>
      <c r="AR34" t="s">
        <v>1258</v>
      </c>
      <c r="AS34">
        <v>73.8</v>
      </c>
      <c r="AT34">
        <v>7.38</v>
      </c>
      <c r="AU34">
        <v>2001</v>
      </c>
      <c r="AV34" t="s">
        <v>170</v>
      </c>
      <c r="BC34" t="s">
        <v>174</v>
      </c>
      <c r="BD34" t="s">
        <v>1259</v>
      </c>
      <c r="BE34" t="s">
        <v>1260</v>
      </c>
      <c r="BF34" t="s">
        <v>1261</v>
      </c>
      <c r="BG34">
        <v>56.7</v>
      </c>
      <c r="BH34">
        <v>5.7</v>
      </c>
      <c r="BI34">
        <v>2006</v>
      </c>
      <c r="BJ34">
        <v>19</v>
      </c>
      <c r="BK34" t="s">
        <v>1262</v>
      </c>
      <c r="BL34">
        <v>11</v>
      </c>
      <c r="BM34" t="s">
        <v>1263</v>
      </c>
      <c r="BN34" t="s">
        <v>174</v>
      </c>
      <c r="BO34" t="s">
        <v>1264</v>
      </c>
      <c r="BP34" t="s">
        <v>1265</v>
      </c>
      <c r="BQ34" t="s">
        <v>1266</v>
      </c>
      <c r="BR34">
        <v>67</v>
      </c>
      <c r="BS34">
        <v>6.7</v>
      </c>
      <c r="BT34">
        <v>2021</v>
      </c>
      <c r="BU34">
        <v>31</v>
      </c>
      <c r="BV34" t="s">
        <v>1266</v>
      </c>
      <c r="BW34">
        <v>33</v>
      </c>
      <c r="BY34" t="s">
        <v>174</v>
      </c>
      <c r="BZ34" t="s">
        <v>1267</v>
      </c>
      <c r="CA34" t="s">
        <v>1268</v>
      </c>
      <c r="CB34" t="s">
        <v>1269</v>
      </c>
      <c r="CC34">
        <v>85</v>
      </c>
      <c r="CD34">
        <v>8.5</v>
      </c>
      <c r="CE34">
        <v>2027</v>
      </c>
      <c r="CF34" t="s">
        <v>174</v>
      </c>
      <c r="CG34" t="s">
        <v>1270</v>
      </c>
      <c r="CH34" t="s">
        <v>1267</v>
      </c>
      <c r="CI34" t="s">
        <v>373</v>
      </c>
      <c r="CK34" t="s">
        <v>174</v>
      </c>
      <c r="CL34" t="s">
        <v>174</v>
      </c>
      <c r="CM34" t="s">
        <v>1271</v>
      </c>
      <c r="CN34" t="s">
        <v>174</v>
      </c>
      <c r="CO34" t="s">
        <v>1272</v>
      </c>
      <c r="CP34" t="s">
        <v>1273</v>
      </c>
      <c r="CQ34" t="s">
        <v>170</v>
      </c>
      <c r="CV34" t="s">
        <v>170</v>
      </c>
      <c r="CZ34" t="s">
        <v>170</v>
      </c>
      <c r="DB34" t="s">
        <v>1274</v>
      </c>
      <c r="DC34" t="s">
        <v>1275</v>
      </c>
      <c r="DD34" t="s">
        <v>174</v>
      </c>
      <c r="DE34" t="s">
        <v>1276</v>
      </c>
      <c r="DF34" t="s">
        <v>174</v>
      </c>
      <c r="DG34" t="s">
        <v>1277</v>
      </c>
      <c r="DH34" t="s">
        <v>1278</v>
      </c>
      <c r="DI34" t="s">
        <v>174</v>
      </c>
      <c r="DJ34" t="s">
        <v>1279</v>
      </c>
      <c r="DK34">
        <v>8</v>
      </c>
      <c r="DL34" t="s">
        <v>174</v>
      </c>
      <c r="DM34" t="s">
        <v>1272</v>
      </c>
      <c r="DN34" t="s">
        <v>174</v>
      </c>
      <c r="DO34" t="s">
        <v>1280</v>
      </c>
      <c r="DP34" t="s">
        <v>1281</v>
      </c>
      <c r="DQ34" t="s">
        <v>202</v>
      </c>
      <c r="DR34" t="str">
        <f>HYPERLINK("https://nconnect.nicmar.ac.in/pdf/76_resume_1771439489.pdf/Y2FyZWVy","View Resume")</f>
        <v>0</v>
      </c>
      <c r="DS34" t="s">
        <v>292</v>
      </c>
      <c r="DT34" t="s">
        <v>1282</v>
      </c>
      <c r="DU34" t="s">
        <v>1283</v>
      </c>
      <c r="DV34" t="s">
        <v>819</v>
      </c>
      <c r="DW34" t="s">
        <v>246</v>
      </c>
      <c r="DX34" t="s">
        <v>1199</v>
      </c>
      <c r="DY34" t="s">
        <v>1199</v>
      </c>
      <c r="DZ34" t="s">
        <v>292</v>
      </c>
    </row>
    <row r="35" spans="1:158">
      <c r="A35" t="s">
        <v>1284</v>
      </c>
      <c r="B35" t="s">
        <v>211</v>
      </c>
      <c r="C35" t="s">
        <v>267</v>
      </c>
      <c r="D35" t="s">
        <v>1285</v>
      </c>
      <c r="E35" t="s">
        <v>1286</v>
      </c>
      <c r="F35" t="s">
        <v>1287</v>
      </c>
      <c r="G35">
        <v>9219782517</v>
      </c>
      <c r="H35" t="s">
        <v>164</v>
      </c>
      <c r="I35" t="s">
        <v>1288</v>
      </c>
      <c r="J35" t="s">
        <v>217</v>
      </c>
      <c r="K35" t="s">
        <v>218</v>
      </c>
      <c r="L35" t="s">
        <v>1289</v>
      </c>
      <c r="M35" t="s">
        <v>1290</v>
      </c>
      <c r="N35" t="s">
        <v>170</v>
      </c>
      <c r="AI35" t="s">
        <v>1291</v>
      </c>
      <c r="AJ35" t="s">
        <v>1292</v>
      </c>
      <c r="AK35" t="s">
        <v>1293</v>
      </c>
      <c r="AL35">
        <v>77.9</v>
      </c>
      <c r="AM35">
        <v>8.2</v>
      </c>
      <c r="AN35">
        <v>2013</v>
      </c>
      <c r="AO35" t="s">
        <v>174</v>
      </c>
      <c r="AP35" t="s">
        <v>1294</v>
      </c>
      <c r="AQ35" t="s">
        <v>1295</v>
      </c>
      <c r="AR35" t="s">
        <v>1296</v>
      </c>
      <c r="AS35">
        <v>76.2</v>
      </c>
      <c r="AU35">
        <v>2015</v>
      </c>
      <c r="AV35" t="s">
        <v>170</v>
      </c>
      <c r="BC35" t="s">
        <v>174</v>
      </c>
      <c r="BD35" t="s">
        <v>1297</v>
      </c>
      <c r="BE35" t="s">
        <v>1298</v>
      </c>
      <c r="BF35" t="s">
        <v>1299</v>
      </c>
      <c r="BG35">
        <v>80.31</v>
      </c>
      <c r="BH35">
        <v>8.03</v>
      </c>
      <c r="BI35">
        <v>2020</v>
      </c>
      <c r="BJ35">
        <v>19</v>
      </c>
      <c r="BK35" t="s">
        <v>1300</v>
      </c>
      <c r="BL35">
        <v>53</v>
      </c>
      <c r="BM35" t="s">
        <v>1299</v>
      </c>
      <c r="BN35" t="s">
        <v>174</v>
      </c>
      <c r="BO35" t="s">
        <v>1301</v>
      </c>
      <c r="BP35" t="s">
        <v>1302</v>
      </c>
      <c r="BQ35" t="s">
        <v>1303</v>
      </c>
      <c r="BR35">
        <v>84.36</v>
      </c>
      <c r="BS35">
        <v>8.88</v>
      </c>
      <c r="BT35">
        <v>2022</v>
      </c>
      <c r="BU35">
        <v>31</v>
      </c>
      <c r="BV35" t="s">
        <v>1304</v>
      </c>
      <c r="BW35">
        <v>53</v>
      </c>
      <c r="BX35" t="s">
        <v>1303</v>
      </c>
      <c r="BY35" t="s">
        <v>170</v>
      </c>
      <c r="CF35" t="s">
        <v>174</v>
      </c>
      <c r="CG35" t="s">
        <v>1305</v>
      </c>
      <c r="CH35" t="s">
        <v>1301</v>
      </c>
      <c r="CI35" t="s">
        <v>373</v>
      </c>
      <c r="CK35" t="s">
        <v>170</v>
      </c>
      <c r="CL35" t="s">
        <v>174</v>
      </c>
      <c r="CM35" t="s">
        <v>1306</v>
      </c>
      <c r="CN35" t="s">
        <v>174</v>
      </c>
      <c r="CO35" t="s">
        <v>1307</v>
      </c>
      <c r="CP35" t="s">
        <v>670</v>
      </c>
      <c r="CQ35" t="s">
        <v>174</v>
      </c>
      <c r="CR35">
        <v>0</v>
      </c>
      <c r="CS35">
        <v>1</v>
      </c>
      <c r="CT35">
        <v>15</v>
      </c>
      <c r="CU35" t="s">
        <v>1308</v>
      </c>
      <c r="CV35" t="s">
        <v>170</v>
      </c>
      <c r="CZ35" t="s">
        <v>170</v>
      </c>
      <c r="DB35" t="s">
        <v>1309</v>
      </c>
      <c r="DC35" t="s">
        <v>1310</v>
      </c>
      <c r="DD35" t="s">
        <v>174</v>
      </c>
      <c r="DE35" t="s">
        <v>1311</v>
      </c>
      <c r="DF35" t="s">
        <v>174</v>
      </c>
      <c r="DG35" t="s">
        <v>1312</v>
      </c>
      <c r="DH35" t="s">
        <v>1313</v>
      </c>
      <c r="DI35" t="s">
        <v>1314</v>
      </c>
      <c r="DJ35" t="s">
        <v>1315</v>
      </c>
      <c r="DK35">
        <v>8</v>
      </c>
      <c r="DL35" t="s">
        <v>170</v>
      </c>
      <c r="DN35" t="s">
        <v>170</v>
      </c>
      <c r="DP35" t="s">
        <v>1316</v>
      </c>
      <c r="DQ35" t="s">
        <v>202</v>
      </c>
      <c r="DR35" t="str">
        <f>HYPERLINK("https://nconnect.nicmar.ac.in/pdf/81_resume_1771441842.pdf/Y2FyZWVy","View Resume")</f>
        <v>0</v>
      </c>
      <c r="DS35" t="s">
        <v>1317</v>
      </c>
      <c r="DT35" t="s">
        <v>1318</v>
      </c>
      <c r="DU35" t="s">
        <v>211</v>
      </c>
      <c r="DV35" t="s">
        <v>1209</v>
      </c>
      <c r="DW35" t="s">
        <v>246</v>
      </c>
      <c r="DX35" t="s">
        <v>1319</v>
      </c>
      <c r="DY35" t="s">
        <v>209</v>
      </c>
      <c r="DZ35" t="s">
        <v>575</v>
      </c>
      <c r="EA35" t="s">
        <v>1320</v>
      </c>
      <c r="EB35" t="s">
        <v>211</v>
      </c>
      <c r="EC35" t="s">
        <v>1321</v>
      </c>
      <c r="ED35" t="s">
        <v>246</v>
      </c>
      <c r="EE35" t="s">
        <v>1322</v>
      </c>
      <c r="EF35" t="s">
        <v>1319</v>
      </c>
      <c r="EG35" t="s">
        <v>430</v>
      </c>
    </row>
    <row r="36" spans="1:158">
      <c r="A36" t="s">
        <v>295</v>
      </c>
      <c r="B36" t="s">
        <v>211</v>
      </c>
      <c r="C36" t="s">
        <v>267</v>
      </c>
      <c r="D36" t="s">
        <v>296</v>
      </c>
      <c r="E36" t="s">
        <v>1323</v>
      </c>
      <c r="F36" t="s">
        <v>1324</v>
      </c>
      <c r="G36">
        <v>8800946011</v>
      </c>
      <c r="H36" t="s">
        <v>164</v>
      </c>
      <c r="I36" t="s">
        <v>1325</v>
      </c>
      <c r="J36" t="s">
        <v>217</v>
      </c>
      <c r="K36" t="s">
        <v>798</v>
      </c>
      <c r="L36" t="s">
        <v>1326</v>
      </c>
      <c r="M36" t="s">
        <v>1327</v>
      </c>
      <c r="N36" t="s">
        <v>170</v>
      </c>
      <c r="AI36" t="s">
        <v>1328</v>
      </c>
      <c r="AJ36" t="s">
        <v>1329</v>
      </c>
      <c r="AK36" t="s">
        <v>1330</v>
      </c>
      <c r="AL36">
        <v>75.17</v>
      </c>
      <c r="AN36">
        <v>2008</v>
      </c>
      <c r="AO36" t="s">
        <v>174</v>
      </c>
      <c r="AP36" t="s">
        <v>1331</v>
      </c>
      <c r="AQ36" t="s">
        <v>1332</v>
      </c>
      <c r="AR36" t="s">
        <v>1333</v>
      </c>
      <c r="AS36">
        <v>67.75</v>
      </c>
      <c r="AU36">
        <v>2010</v>
      </c>
      <c r="AV36" t="s">
        <v>170</v>
      </c>
      <c r="BC36" t="s">
        <v>174</v>
      </c>
      <c r="BD36" t="s">
        <v>1297</v>
      </c>
      <c r="BE36" t="s">
        <v>1334</v>
      </c>
      <c r="BF36" t="s">
        <v>1335</v>
      </c>
      <c r="BG36">
        <v>56.36</v>
      </c>
      <c r="BI36">
        <v>2013</v>
      </c>
      <c r="BJ36">
        <v>19</v>
      </c>
      <c r="BK36" t="s">
        <v>808</v>
      </c>
      <c r="BL36">
        <v>27</v>
      </c>
      <c r="BN36" t="s">
        <v>174</v>
      </c>
      <c r="BO36" t="s">
        <v>1297</v>
      </c>
      <c r="BP36" t="s">
        <v>1336</v>
      </c>
      <c r="BQ36" t="s">
        <v>1337</v>
      </c>
      <c r="BR36">
        <v>62.77</v>
      </c>
      <c r="BT36">
        <v>2016</v>
      </c>
      <c r="BU36">
        <v>31</v>
      </c>
      <c r="BV36" t="s">
        <v>529</v>
      </c>
      <c r="BW36">
        <v>33</v>
      </c>
      <c r="BY36" t="s">
        <v>170</v>
      </c>
      <c r="CF36" t="s">
        <v>174</v>
      </c>
      <c r="CG36" t="s">
        <v>1185</v>
      </c>
      <c r="CH36" t="s">
        <v>1338</v>
      </c>
      <c r="CI36" t="s">
        <v>373</v>
      </c>
      <c r="CK36" t="s">
        <v>174</v>
      </c>
      <c r="CL36" t="s">
        <v>170</v>
      </c>
      <c r="CN36" t="s">
        <v>174</v>
      </c>
      <c r="CO36" t="s">
        <v>1339</v>
      </c>
      <c r="CP36" t="s">
        <v>1340</v>
      </c>
      <c r="CQ36" t="s">
        <v>174</v>
      </c>
      <c r="CR36">
        <v>1</v>
      </c>
      <c r="CS36">
        <v>5</v>
      </c>
      <c r="CT36">
        <v>0</v>
      </c>
      <c r="CU36" t="s">
        <v>1341</v>
      </c>
      <c r="CV36" t="s">
        <v>170</v>
      </c>
      <c r="CZ36" t="s">
        <v>170</v>
      </c>
      <c r="DB36">
        <v>0</v>
      </c>
      <c r="DC36" t="s">
        <v>326</v>
      </c>
      <c r="DD36" t="s">
        <v>170</v>
      </c>
      <c r="DF36" t="s">
        <v>174</v>
      </c>
      <c r="DG36">
        <v>5</v>
      </c>
      <c r="DH36">
        <v>0</v>
      </c>
      <c r="DI36">
        <v>0</v>
      </c>
      <c r="DJ36" t="s">
        <v>1342</v>
      </c>
      <c r="DK36">
        <v>7</v>
      </c>
      <c r="DL36" t="s">
        <v>170</v>
      </c>
      <c r="DN36" t="s">
        <v>170</v>
      </c>
      <c r="DP36" t="s">
        <v>1343</v>
      </c>
      <c r="DQ36" t="s">
        <v>202</v>
      </c>
      <c r="DR36" t="str">
        <f>HYPERLINK("https://nconnect.nicmar.ac.in/pdf/82_resume_1771442100.pdf/Y2FyZWVy","View Resume")</f>
        <v>0</v>
      </c>
      <c r="DS36" t="s">
        <v>265</v>
      </c>
      <c r="DT36" t="s">
        <v>1344</v>
      </c>
      <c r="DU36" t="s">
        <v>1345</v>
      </c>
      <c r="DV36" t="s">
        <v>383</v>
      </c>
      <c r="DW36" t="s">
        <v>207</v>
      </c>
      <c r="DX36" t="s">
        <v>1346</v>
      </c>
      <c r="DY36" t="s">
        <v>1347</v>
      </c>
      <c r="DZ36" t="s">
        <v>265</v>
      </c>
    </row>
    <row r="37" spans="1:158">
      <c r="A37" t="s">
        <v>1348</v>
      </c>
      <c r="B37" t="s">
        <v>211</v>
      </c>
      <c r="C37" t="s">
        <v>267</v>
      </c>
      <c r="D37" t="s">
        <v>1349</v>
      </c>
      <c r="E37" t="s">
        <v>1350</v>
      </c>
      <c r="F37" t="s">
        <v>1351</v>
      </c>
      <c r="G37">
        <v>7758003865</v>
      </c>
      <c r="H37" t="s">
        <v>271</v>
      </c>
      <c r="I37" t="s">
        <v>1352</v>
      </c>
      <c r="J37" t="s">
        <v>166</v>
      </c>
      <c r="K37" t="s">
        <v>1353</v>
      </c>
      <c r="L37" t="s">
        <v>1354</v>
      </c>
      <c r="M37" t="s">
        <v>1355</v>
      </c>
      <c r="N37" t="s">
        <v>170</v>
      </c>
      <c r="AI37" t="s">
        <v>1356</v>
      </c>
      <c r="AJ37" t="s">
        <v>1357</v>
      </c>
      <c r="AK37" t="s">
        <v>1358</v>
      </c>
      <c r="AL37">
        <v>69.14</v>
      </c>
      <c r="AN37">
        <v>1996</v>
      </c>
      <c r="AO37" t="s">
        <v>174</v>
      </c>
      <c r="AP37" t="s">
        <v>1359</v>
      </c>
      <c r="AQ37" t="s">
        <v>1360</v>
      </c>
      <c r="AR37" t="s">
        <v>1361</v>
      </c>
      <c r="AS37">
        <v>61.5</v>
      </c>
      <c r="AU37">
        <v>1996</v>
      </c>
      <c r="AV37" t="s">
        <v>170</v>
      </c>
      <c r="BC37" t="s">
        <v>174</v>
      </c>
      <c r="BD37" t="s">
        <v>1362</v>
      </c>
      <c r="BE37" t="s">
        <v>1359</v>
      </c>
      <c r="BF37" t="s">
        <v>1363</v>
      </c>
      <c r="BG37">
        <v>67.36</v>
      </c>
      <c r="BI37">
        <v>1999</v>
      </c>
      <c r="BJ37">
        <v>19</v>
      </c>
      <c r="BK37" t="s">
        <v>1364</v>
      </c>
      <c r="BL37">
        <v>53</v>
      </c>
      <c r="BM37" t="s">
        <v>1365</v>
      </c>
      <c r="BN37" t="s">
        <v>174</v>
      </c>
      <c r="BO37" t="s">
        <v>1366</v>
      </c>
      <c r="BP37" t="s">
        <v>1367</v>
      </c>
      <c r="BQ37" t="s">
        <v>1368</v>
      </c>
      <c r="BR37">
        <v>80.75</v>
      </c>
      <c r="BT37">
        <v>2010</v>
      </c>
      <c r="BU37">
        <v>31</v>
      </c>
      <c r="BV37" t="s">
        <v>1369</v>
      </c>
      <c r="BW37">
        <v>53</v>
      </c>
      <c r="BX37" t="s">
        <v>1370</v>
      </c>
      <c r="BY37" t="s">
        <v>174</v>
      </c>
      <c r="BZ37" t="s">
        <v>1371</v>
      </c>
      <c r="CA37" t="s">
        <v>1371</v>
      </c>
      <c r="CB37" t="s">
        <v>1372</v>
      </c>
      <c r="CC37">
        <v>60</v>
      </c>
      <c r="CE37">
        <v>2012</v>
      </c>
      <c r="CF37" t="s">
        <v>174</v>
      </c>
      <c r="CG37" t="s">
        <v>1373</v>
      </c>
      <c r="CH37" t="s">
        <v>1374</v>
      </c>
      <c r="CI37" t="s">
        <v>373</v>
      </c>
      <c r="CK37" t="s">
        <v>170</v>
      </c>
      <c r="CL37" t="s">
        <v>174</v>
      </c>
      <c r="CM37" t="s">
        <v>1375</v>
      </c>
      <c r="CN37" t="s">
        <v>174</v>
      </c>
      <c r="CO37" t="s">
        <v>1376</v>
      </c>
      <c r="CP37" t="s">
        <v>1358</v>
      </c>
      <c r="CQ37" t="s">
        <v>174</v>
      </c>
      <c r="CR37" t="s">
        <v>376</v>
      </c>
      <c r="CS37">
        <v>0</v>
      </c>
      <c r="CU37" t="s">
        <v>1377</v>
      </c>
      <c r="CV37" t="s">
        <v>170</v>
      </c>
      <c r="CZ37" t="s">
        <v>170</v>
      </c>
      <c r="DC37" t="s">
        <v>1378</v>
      </c>
      <c r="DD37" t="s">
        <v>170</v>
      </c>
      <c r="DF37" t="s">
        <v>170</v>
      </c>
      <c r="DG37" t="s">
        <v>1379</v>
      </c>
      <c r="DI37" t="s">
        <v>1380</v>
      </c>
      <c r="DJ37" t="s">
        <v>170</v>
      </c>
      <c r="DK37">
        <v>6</v>
      </c>
      <c r="DL37" t="s">
        <v>174</v>
      </c>
      <c r="DM37" t="s">
        <v>1381</v>
      </c>
      <c r="DN37" t="s">
        <v>170</v>
      </c>
      <c r="DP37" t="s">
        <v>1382</v>
      </c>
      <c r="DQ37" t="str">
        <f>HYPERLINK("https://nconnect.nicmar.ac.in/storage/profile/699bfd976ddca.png","Download")</f>
        <v>0</v>
      </c>
      <c r="DR37" t="str">
        <f>HYPERLINK("https://nconnect.nicmar.ac.in/pdf/71_resume_1771831038.pdf/Y2FyZWVy","View Resume")</f>
        <v>0</v>
      </c>
      <c r="DS37" t="s">
        <v>1383</v>
      </c>
      <c r="DT37" t="s">
        <v>1384</v>
      </c>
      <c r="DU37" t="s">
        <v>211</v>
      </c>
      <c r="DV37" t="s">
        <v>1385</v>
      </c>
      <c r="DW37" t="s">
        <v>246</v>
      </c>
      <c r="DX37" t="s">
        <v>1386</v>
      </c>
      <c r="DY37" t="s">
        <v>1387</v>
      </c>
      <c r="DZ37" t="s">
        <v>1388</v>
      </c>
      <c r="EA37" t="s">
        <v>1389</v>
      </c>
      <c r="EB37" t="s">
        <v>1390</v>
      </c>
      <c r="EC37" t="s">
        <v>1391</v>
      </c>
      <c r="ED37" t="s">
        <v>246</v>
      </c>
      <c r="EE37" t="s">
        <v>1392</v>
      </c>
      <c r="EF37" t="s">
        <v>989</v>
      </c>
      <c r="EG37" t="s">
        <v>265</v>
      </c>
      <c r="EH37" t="s">
        <v>1393</v>
      </c>
      <c r="EI37" t="s">
        <v>1390</v>
      </c>
      <c r="EJ37" t="s">
        <v>1394</v>
      </c>
      <c r="EK37" t="s">
        <v>246</v>
      </c>
      <c r="EL37" t="s">
        <v>1395</v>
      </c>
      <c r="EM37" t="s">
        <v>1396</v>
      </c>
      <c r="EN37" t="s">
        <v>466</v>
      </c>
    </row>
    <row r="38" spans="1:158">
      <c r="A38" t="s">
        <v>826</v>
      </c>
      <c r="B38" t="s">
        <v>211</v>
      </c>
      <c r="C38" t="s">
        <v>267</v>
      </c>
      <c r="D38" t="s">
        <v>827</v>
      </c>
      <c r="E38" t="s">
        <v>1397</v>
      </c>
      <c r="F38" t="s">
        <v>1398</v>
      </c>
      <c r="G38">
        <v>9860919443</v>
      </c>
      <c r="H38" t="s">
        <v>271</v>
      </c>
      <c r="I38" t="s">
        <v>1399</v>
      </c>
      <c r="J38" t="s">
        <v>166</v>
      </c>
      <c r="K38" t="s">
        <v>1400</v>
      </c>
      <c r="L38" t="s">
        <v>1401</v>
      </c>
      <c r="M38" t="s">
        <v>1402</v>
      </c>
      <c r="N38" t="s">
        <v>170</v>
      </c>
      <c r="AI38" t="s">
        <v>1403</v>
      </c>
      <c r="AJ38" t="s">
        <v>1404</v>
      </c>
      <c r="AK38" t="s">
        <v>1405</v>
      </c>
      <c r="AL38">
        <v>65</v>
      </c>
      <c r="AN38">
        <v>1999</v>
      </c>
      <c r="AO38" t="s">
        <v>174</v>
      </c>
      <c r="AP38" t="s">
        <v>1406</v>
      </c>
      <c r="AQ38" t="s">
        <v>1404</v>
      </c>
      <c r="AR38" t="s">
        <v>1407</v>
      </c>
      <c r="AS38">
        <v>66</v>
      </c>
      <c r="AU38">
        <v>2001</v>
      </c>
      <c r="AV38" t="s">
        <v>170</v>
      </c>
      <c r="BC38" t="s">
        <v>174</v>
      </c>
      <c r="BD38" t="s">
        <v>1408</v>
      </c>
      <c r="BE38" t="s">
        <v>1409</v>
      </c>
      <c r="BF38" t="s">
        <v>1410</v>
      </c>
      <c r="BG38">
        <v>66.5</v>
      </c>
      <c r="BI38">
        <v>2007</v>
      </c>
      <c r="BJ38">
        <v>19</v>
      </c>
      <c r="BK38" t="s">
        <v>1411</v>
      </c>
      <c r="BL38">
        <v>11</v>
      </c>
      <c r="BN38" t="s">
        <v>174</v>
      </c>
      <c r="BO38" t="s">
        <v>1412</v>
      </c>
      <c r="BP38" t="s">
        <v>1413</v>
      </c>
      <c r="BQ38" t="s">
        <v>1414</v>
      </c>
      <c r="BR38">
        <v>77.9</v>
      </c>
      <c r="BT38">
        <v>2014</v>
      </c>
      <c r="BU38">
        <v>31</v>
      </c>
      <c r="BV38" t="s">
        <v>1415</v>
      </c>
      <c r="BW38">
        <v>11</v>
      </c>
      <c r="BY38" t="s">
        <v>170</v>
      </c>
      <c r="CF38" t="s">
        <v>174</v>
      </c>
      <c r="CG38" t="s">
        <v>1416</v>
      </c>
      <c r="CH38" t="s">
        <v>1417</v>
      </c>
      <c r="CI38" t="s">
        <v>373</v>
      </c>
      <c r="CK38" t="s">
        <v>170</v>
      </c>
      <c r="CL38" t="s">
        <v>174</v>
      </c>
      <c r="CM38" t="s">
        <v>1418</v>
      </c>
      <c r="CN38" t="s">
        <v>174</v>
      </c>
      <c r="CO38" t="s">
        <v>1419</v>
      </c>
      <c r="CP38" t="s">
        <v>1420</v>
      </c>
      <c r="CQ38" t="s">
        <v>174</v>
      </c>
      <c r="CR38" t="s">
        <v>1421</v>
      </c>
      <c r="CS38" t="s">
        <v>378</v>
      </c>
      <c r="CT38" t="s">
        <v>677</v>
      </c>
      <c r="CV38" t="s">
        <v>170</v>
      </c>
      <c r="CZ38" t="s">
        <v>170</v>
      </c>
      <c r="DB38" t="s">
        <v>1422</v>
      </c>
      <c r="DC38" t="s">
        <v>1423</v>
      </c>
      <c r="DD38" t="s">
        <v>170</v>
      </c>
      <c r="DF38" t="s">
        <v>174</v>
      </c>
      <c r="DG38">
        <v>5</v>
      </c>
      <c r="DH38">
        <v>3</v>
      </c>
      <c r="DI38">
        <v>2</v>
      </c>
      <c r="DJ38" t="s">
        <v>1424</v>
      </c>
      <c r="DK38">
        <v>10</v>
      </c>
      <c r="DL38" t="s">
        <v>170</v>
      </c>
      <c r="DN38" t="s">
        <v>170</v>
      </c>
      <c r="DP38" t="s">
        <v>1425</v>
      </c>
      <c r="DQ38" t="s">
        <v>202</v>
      </c>
      <c r="DR38" t="str">
        <f>HYPERLINK("https://nconnect.nicmar.ac.in/pdf/32_resume_1771459737.pdf/Y2FyZWVy","View Resume")</f>
        <v>0</v>
      </c>
      <c r="DS38" t="s">
        <v>908</v>
      </c>
      <c r="DT38" t="s">
        <v>1426</v>
      </c>
      <c r="DU38" t="s">
        <v>255</v>
      </c>
      <c r="DV38" t="s">
        <v>1427</v>
      </c>
      <c r="DW38" t="s">
        <v>246</v>
      </c>
      <c r="DX38" t="s">
        <v>981</v>
      </c>
      <c r="DY38" t="s">
        <v>209</v>
      </c>
      <c r="DZ38" t="s">
        <v>908</v>
      </c>
    </row>
    <row r="39" spans="1:158">
      <c r="A39" t="s">
        <v>471</v>
      </c>
      <c r="B39" t="s">
        <v>211</v>
      </c>
      <c r="C39" t="s">
        <v>472</v>
      </c>
      <c r="D39" t="s">
        <v>473</v>
      </c>
      <c r="E39" t="s">
        <v>1428</v>
      </c>
      <c r="F39" t="s">
        <v>1429</v>
      </c>
      <c r="G39">
        <v>9797397402</v>
      </c>
      <c r="H39" t="s">
        <v>271</v>
      </c>
      <c r="I39" t="s">
        <v>1430</v>
      </c>
      <c r="J39" t="s">
        <v>1431</v>
      </c>
      <c r="K39" t="s">
        <v>1432</v>
      </c>
      <c r="L39" t="s">
        <v>1433</v>
      </c>
      <c r="M39" t="s">
        <v>1434</v>
      </c>
      <c r="N39" t="s">
        <v>170</v>
      </c>
      <c r="AI39" t="s">
        <v>1435</v>
      </c>
      <c r="AJ39" t="s">
        <v>1436</v>
      </c>
      <c r="AK39" t="s">
        <v>1437</v>
      </c>
      <c r="AL39">
        <v>0.0</v>
      </c>
      <c r="AM39">
        <v>9.8</v>
      </c>
      <c r="AN39">
        <v>2011</v>
      </c>
      <c r="AO39" t="s">
        <v>174</v>
      </c>
      <c r="AP39" t="s">
        <v>1438</v>
      </c>
      <c r="AQ39" t="s">
        <v>1439</v>
      </c>
      <c r="AR39" t="s">
        <v>1440</v>
      </c>
      <c r="AS39">
        <v>87</v>
      </c>
      <c r="AT39">
        <v>0.0</v>
      </c>
      <c r="AU39">
        <v>2013</v>
      </c>
      <c r="AV39" t="s">
        <v>170</v>
      </c>
      <c r="BC39" t="s">
        <v>174</v>
      </c>
      <c r="BD39" t="s">
        <v>1441</v>
      </c>
      <c r="BE39" t="s">
        <v>1442</v>
      </c>
      <c r="BF39" t="s">
        <v>1443</v>
      </c>
      <c r="BG39">
        <v>0.0</v>
      </c>
      <c r="BH39">
        <v>9.8</v>
      </c>
      <c r="BI39">
        <v>2017</v>
      </c>
      <c r="BJ39">
        <v>1</v>
      </c>
      <c r="BL39">
        <v>9</v>
      </c>
      <c r="BN39" t="s">
        <v>174</v>
      </c>
      <c r="BO39" t="s">
        <v>1444</v>
      </c>
      <c r="BP39" t="s">
        <v>1444</v>
      </c>
      <c r="BQ39" t="s">
        <v>1445</v>
      </c>
      <c r="BR39">
        <v>0.0</v>
      </c>
      <c r="BS39">
        <v>3.8</v>
      </c>
      <c r="BT39">
        <v>2019</v>
      </c>
      <c r="BU39">
        <v>14</v>
      </c>
      <c r="BW39">
        <v>15</v>
      </c>
      <c r="BY39" t="s">
        <v>174</v>
      </c>
      <c r="BZ39" t="s">
        <v>1446</v>
      </c>
      <c r="CA39" t="s">
        <v>1446</v>
      </c>
      <c r="CB39" t="s">
        <v>1447</v>
      </c>
      <c r="CC39">
        <v>0.0</v>
      </c>
      <c r="CD39">
        <v>4.0</v>
      </c>
      <c r="CE39">
        <v>2020</v>
      </c>
      <c r="CF39" t="s">
        <v>174</v>
      </c>
      <c r="CG39" t="s">
        <v>969</v>
      </c>
      <c r="CH39" t="s">
        <v>1448</v>
      </c>
      <c r="CI39" t="s">
        <v>193</v>
      </c>
      <c r="CJ39">
        <v>2025</v>
      </c>
      <c r="CL39" t="s">
        <v>174</v>
      </c>
      <c r="CM39" t="s">
        <v>1449</v>
      </c>
      <c r="CN39" t="s">
        <v>174</v>
      </c>
      <c r="CO39" t="s">
        <v>1450</v>
      </c>
      <c r="CP39" t="s">
        <v>1451</v>
      </c>
      <c r="CQ39" t="s">
        <v>174</v>
      </c>
      <c r="CR39">
        <v>7</v>
      </c>
      <c r="CS39">
        <v>3</v>
      </c>
      <c r="CT39">
        <v>6</v>
      </c>
      <c r="CU39" t="s">
        <v>1452</v>
      </c>
      <c r="CV39" t="s">
        <v>170</v>
      </c>
      <c r="CZ39" t="s">
        <v>170</v>
      </c>
      <c r="DB39" t="s">
        <v>1453</v>
      </c>
      <c r="DC39" t="s">
        <v>326</v>
      </c>
      <c r="DD39" t="s">
        <v>174</v>
      </c>
      <c r="DE39" t="s">
        <v>1454</v>
      </c>
      <c r="DF39" t="s">
        <v>170</v>
      </c>
      <c r="DL39" t="s">
        <v>174</v>
      </c>
      <c r="DM39" t="s">
        <v>1450</v>
      </c>
      <c r="DN39" t="s">
        <v>174</v>
      </c>
      <c r="DO39" t="s">
        <v>1455</v>
      </c>
      <c r="DP39" t="s">
        <v>1456</v>
      </c>
      <c r="DQ39" t="s">
        <v>202</v>
      </c>
      <c r="DR39" t="str">
        <f>HYPERLINK("https://nconnect.nicmar.ac.in/pdf/75_resume_1771462971.pdf/Y2FyZWVy","View Resume")</f>
        <v>0</v>
      </c>
      <c r="DS39" t="s">
        <v>1457</v>
      </c>
      <c r="DT39" t="s">
        <v>1448</v>
      </c>
      <c r="DU39" t="s">
        <v>1458</v>
      </c>
      <c r="DV39" t="s">
        <v>1459</v>
      </c>
      <c r="DW39" t="s">
        <v>246</v>
      </c>
      <c r="DX39" t="s">
        <v>465</v>
      </c>
      <c r="DY39" t="s">
        <v>209</v>
      </c>
      <c r="DZ39" t="s">
        <v>466</v>
      </c>
      <c r="EA39" t="s">
        <v>1460</v>
      </c>
      <c r="EB39" t="s">
        <v>1461</v>
      </c>
      <c r="EC39" t="s">
        <v>1462</v>
      </c>
      <c r="ED39" t="s">
        <v>207</v>
      </c>
      <c r="EE39" t="s">
        <v>1463</v>
      </c>
      <c r="EF39" t="s">
        <v>1199</v>
      </c>
      <c r="EG39" t="s">
        <v>1464</v>
      </c>
      <c r="EH39" t="s">
        <v>1465</v>
      </c>
      <c r="EI39" t="s">
        <v>1466</v>
      </c>
      <c r="EJ39" t="s">
        <v>1467</v>
      </c>
      <c r="EK39" t="s">
        <v>207</v>
      </c>
      <c r="EL39" t="s">
        <v>1028</v>
      </c>
      <c r="EM39" t="s">
        <v>251</v>
      </c>
      <c r="EN39" t="s">
        <v>248</v>
      </c>
      <c r="EO39" t="s">
        <v>1468</v>
      </c>
      <c r="EP39" t="s">
        <v>1469</v>
      </c>
      <c r="EQ39" t="s">
        <v>1462</v>
      </c>
      <c r="ER39" t="s">
        <v>207</v>
      </c>
      <c r="ES39" t="s">
        <v>989</v>
      </c>
      <c r="ET39" t="s">
        <v>1470</v>
      </c>
      <c r="EU39" t="s">
        <v>466</v>
      </c>
    </row>
    <row r="40" spans="1:158">
      <c r="A40" t="s">
        <v>1471</v>
      </c>
      <c r="B40" t="s">
        <v>508</v>
      </c>
      <c r="C40" t="s">
        <v>212</v>
      </c>
      <c r="D40" t="s">
        <v>1472</v>
      </c>
      <c r="E40" t="s">
        <v>1428</v>
      </c>
      <c r="F40" t="s">
        <v>1429</v>
      </c>
      <c r="G40">
        <v>9797397402</v>
      </c>
      <c r="H40" t="s">
        <v>271</v>
      </c>
      <c r="I40" t="s">
        <v>1430</v>
      </c>
      <c r="J40" t="s">
        <v>1431</v>
      </c>
      <c r="K40" t="s">
        <v>1432</v>
      </c>
      <c r="L40" t="s">
        <v>1433</v>
      </c>
      <c r="M40" t="s">
        <v>1434</v>
      </c>
      <c r="N40" t="s">
        <v>170</v>
      </c>
      <c r="AI40" t="s">
        <v>1435</v>
      </c>
      <c r="AJ40" t="s">
        <v>1436</v>
      </c>
      <c r="AK40" t="s">
        <v>1437</v>
      </c>
      <c r="AL40">
        <v>0.0</v>
      </c>
      <c r="AM40">
        <v>9.8</v>
      </c>
      <c r="AN40">
        <v>2011</v>
      </c>
      <c r="AO40" t="s">
        <v>174</v>
      </c>
      <c r="AP40" t="s">
        <v>1438</v>
      </c>
      <c r="AQ40" t="s">
        <v>1439</v>
      </c>
      <c r="AR40" t="s">
        <v>1440</v>
      </c>
      <c r="AS40">
        <v>87</v>
      </c>
      <c r="AT40">
        <v>0.0</v>
      </c>
      <c r="AU40">
        <v>2013</v>
      </c>
      <c r="AV40" t="s">
        <v>170</v>
      </c>
      <c r="BC40" t="s">
        <v>174</v>
      </c>
      <c r="BD40" t="s">
        <v>1441</v>
      </c>
      <c r="BE40" t="s">
        <v>1442</v>
      </c>
      <c r="BF40" t="s">
        <v>1443</v>
      </c>
      <c r="BG40">
        <v>0.0</v>
      </c>
      <c r="BH40">
        <v>9.8</v>
      </c>
      <c r="BI40">
        <v>2017</v>
      </c>
      <c r="BJ40">
        <v>1</v>
      </c>
      <c r="BL40">
        <v>9</v>
      </c>
      <c r="BN40" t="s">
        <v>174</v>
      </c>
      <c r="BO40" t="s">
        <v>1444</v>
      </c>
      <c r="BP40" t="s">
        <v>1444</v>
      </c>
      <c r="BQ40" t="s">
        <v>1445</v>
      </c>
      <c r="BR40">
        <v>0.0</v>
      </c>
      <c r="BS40">
        <v>3.8</v>
      </c>
      <c r="BT40">
        <v>2019</v>
      </c>
      <c r="BU40">
        <v>14</v>
      </c>
      <c r="BW40">
        <v>15</v>
      </c>
      <c r="BY40" t="s">
        <v>174</v>
      </c>
      <c r="BZ40" t="s">
        <v>1446</v>
      </c>
      <c r="CA40" t="s">
        <v>1446</v>
      </c>
      <c r="CB40" t="s">
        <v>1447</v>
      </c>
      <c r="CC40">
        <v>0.0</v>
      </c>
      <c r="CD40">
        <v>4.0</v>
      </c>
      <c r="CE40">
        <v>2020</v>
      </c>
      <c r="CF40" t="s">
        <v>174</v>
      </c>
      <c r="CG40" t="s">
        <v>969</v>
      </c>
      <c r="CH40" t="s">
        <v>1448</v>
      </c>
      <c r="CI40" t="s">
        <v>193</v>
      </c>
      <c r="CJ40">
        <v>2025</v>
      </c>
      <c r="CL40" t="s">
        <v>174</v>
      </c>
      <c r="CM40" t="s">
        <v>1449</v>
      </c>
      <c r="CN40" t="s">
        <v>174</v>
      </c>
      <c r="CO40" t="s">
        <v>1450</v>
      </c>
      <c r="CP40" t="s">
        <v>1451</v>
      </c>
      <c r="CQ40" t="s">
        <v>174</v>
      </c>
      <c r="CR40">
        <v>7</v>
      </c>
      <c r="CS40">
        <v>3</v>
      </c>
      <c r="CT40">
        <v>6</v>
      </c>
      <c r="CU40" t="s">
        <v>1452</v>
      </c>
      <c r="CV40" t="s">
        <v>170</v>
      </c>
      <c r="CZ40" t="s">
        <v>170</v>
      </c>
      <c r="DB40" t="s">
        <v>1453</v>
      </c>
      <c r="DC40" t="s">
        <v>326</v>
      </c>
      <c r="DD40" t="s">
        <v>174</v>
      </c>
      <c r="DE40" t="s">
        <v>1454</v>
      </c>
      <c r="DF40" t="s">
        <v>170</v>
      </c>
      <c r="DL40" t="s">
        <v>174</v>
      </c>
      <c r="DM40" t="s">
        <v>1450</v>
      </c>
      <c r="DN40" t="s">
        <v>174</v>
      </c>
      <c r="DO40" t="s">
        <v>1455</v>
      </c>
      <c r="DP40" t="s">
        <v>1473</v>
      </c>
      <c r="DQ40" t="s">
        <v>202</v>
      </c>
      <c r="DR40" t="str">
        <f>HYPERLINK("https://nconnect.nicmar.ac.in/pdf/75_resume_1771462971.pdf/Y2FyZWVy","View Resume")</f>
        <v>0</v>
      </c>
      <c r="DS40" t="s">
        <v>1457</v>
      </c>
      <c r="DT40" t="s">
        <v>1448</v>
      </c>
      <c r="DU40" t="s">
        <v>1458</v>
      </c>
      <c r="DV40" t="s">
        <v>1459</v>
      </c>
      <c r="DW40" t="s">
        <v>246</v>
      </c>
      <c r="DX40" t="s">
        <v>465</v>
      </c>
      <c r="DY40" t="s">
        <v>209</v>
      </c>
      <c r="DZ40" t="s">
        <v>466</v>
      </c>
      <c r="EA40" t="s">
        <v>1460</v>
      </c>
      <c r="EB40" t="s">
        <v>1461</v>
      </c>
      <c r="EC40" t="s">
        <v>1462</v>
      </c>
      <c r="ED40" t="s">
        <v>207</v>
      </c>
      <c r="EE40" t="s">
        <v>1463</v>
      </c>
      <c r="EF40" t="s">
        <v>1199</v>
      </c>
      <c r="EG40" t="s">
        <v>1464</v>
      </c>
      <c r="EH40" t="s">
        <v>1465</v>
      </c>
      <c r="EI40" t="s">
        <v>1466</v>
      </c>
      <c r="EJ40" t="s">
        <v>1467</v>
      </c>
      <c r="EK40" t="s">
        <v>207</v>
      </c>
      <c r="EL40" t="s">
        <v>1028</v>
      </c>
      <c r="EM40" t="s">
        <v>251</v>
      </c>
      <c r="EN40" t="s">
        <v>248</v>
      </c>
      <c r="EO40" t="s">
        <v>1468</v>
      </c>
      <c r="EP40" t="s">
        <v>1469</v>
      </c>
      <c r="EQ40" t="s">
        <v>1462</v>
      </c>
      <c r="ER40" t="s">
        <v>207</v>
      </c>
      <c r="ES40" t="s">
        <v>989</v>
      </c>
      <c r="ET40" t="s">
        <v>1470</v>
      </c>
      <c r="EU40" t="s">
        <v>466</v>
      </c>
    </row>
    <row r="41" spans="1:158">
      <c r="A41" t="s">
        <v>585</v>
      </c>
      <c r="B41" t="s">
        <v>211</v>
      </c>
      <c r="C41" t="s">
        <v>472</v>
      </c>
      <c r="D41" t="s">
        <v>586</v>
      </c>
      <c r="E41" t="s">
        <v>1428</v>
      </c>
      <c r="F41" t="s">
        <v>1429</v>
      </c>
      <c r="G41">
        <v>9797397402</v>
      </c>
      <c r="H41" t="s">
        <v>271</v>
      </c>
      <c r="I41" t="s">
        <v>1430</v>
      </c>
      <c r="J41" t="s">
        <v>1431</v>
      </c>
      <c r="K41" t="s">
        <v>1432</v>
      </c>
      <c r="L41" t="s">
        <v>1433</v>
      </c>
      <c r="M41" t="s">
        <v>1434</v>
      </c>
      <c r="N41" t="s">
        <v>170</v>
      </c>
      <c r="AI41" t="s">
        <v>1435</v>
      </c>
      <c r="AJ41" t="s">
        <v>1436</v>
      </c>
      <c r="AK41" t="s">
        <v>1437</v>
      </c>
      <c r="AL41">
        <v>0.0</v>
      </c>
      <c r="AM41">
        <v>9.8</v>
      </c>
      <c r="AN41">
        <v>2011</v>
      </c>
      <c r="AO41" t="s">
        <v>174</v>
      </c>
      <c r="AP41" t="s">
        <v>1438</v>
      </c>
      <c r="AQ41" t="s">
        <v>1439</v>
      </c>
      <c r="AR41" t="s">
        <v>1440</v>
      </c>
      <c r="AS41">
        <v>87</v>
      </c>
      <c r="AT41">
        <v>0.0</v>
      </c>
      <c r="AU41">
        <v>2013</v>
      </c>
      <c r="AV41" t="s">
        <v>170</v>
      </c>
      <c r="BC41" t="s">
        <v>174</v>
      </c>
      <c r="BD41" t="s">
        <v>1441</v>
      </c>
      <c r="BE41" t="s">
        <v>1442</v>
      </c>
      <c r="BF41" t="s">
        <v>1443</v>
      </c>
      <c r="BG41">
        <v>0.0</v>
      </c>
      <c r="BH41">
        <v>9.8</v>
      </c>
      <c r="BI41">
        <v>2017</v>
      </c>
      <c r="BJ41">
        <v>1</v>
      </c>
      <c r="BL41">
        <v>9</v>
      </c>
      <c r="BN41" t="s">
        <v>174</v>
      </c>
      <c r="BO41" t="s">
        <v>1444</v>
      </c>
      <c r="BP41" t="s">
        <v>1444</v>
      </c>
      <c r="BQ41" t="s">
        <v>1445</v>
      </c>
      <c r="BR41">
        <v>0.0</v>
      </c>
      <c r="BS41">
        <v>3.8</v>
      </c>
      <c r="BT41">
        <v>2019</v>
      </c>
      <c r="BU41">
        <v>14</v>
      </c>
      <c r="BW41">
        <v>15</v>
      </c>
      <c r="BY41" t="s">
        <v>174</v>
      </c>
      <c r="BZ41" t="s">
        <v>1446</v>
      </c>
      <c r="CA41" t="s">
        <v>1446</v>
      </c>
      <c r="CB41" t="s">
        <v>1447</v>
      </c>
      <c r="CC41">
        <v>0.0</v>
      </c>
      <c r="CD41">
        <v>4.0</v>
      </c>
      <c r="CE41">
        <v>2020</v>
      </c>
      <c r="CF41" t="s">
        <v>174</v>
      </c>
      <c r="CG41" t="s">
        <v>969</v>
      </c>
      <c r="CH41" t="s">
        <v>1448</v>
      </c>
      <c r="CI41" t="s">
        <v>193</v>
      </c>
      <c r="CJ41">
        <v>2025</v>
      </c>
      <c r="CL41" t="s">
        <v>174</v>
      </c>
      <c r="CM41" t="s">
        <v>1449</v>
      </c>
      <c r="CN41" t="s">
        <v>174</v>
      </c>
      <c r="CO41" t="s">
        <v>1450</v>
      </c>
      <c r="CP41" t="s">
        <v>1451</v>
      </c>
      <c r="CQ41" t="s">
        <v>174</v>
      </c>
      <c r="CR41">
        <v>7</v>
      </c>
      <c r="CS41">
        <v>3</v>
      </c>
      <c r="CT41">
        <v>6</v>
      </c>
      <c r="CU41" t="s">
        <v>1452</v>
      </c>
      <c r="CV41" t="s">
        <v>170</v>
      </c>
      <c r="CZ41" t="s">
        <v>170</v>
      </c>
      <c r="DB41" t="s">
        <v>1453</v>
      </c>
      <c r="DC41" t="s">
        <v>326</v>
      </c>
      <c r="DD41" t="s">
        <v>174</v>
      </c>
      <c r="DE41" t="s">
        <v>1454</v>
      </c>
      <c r="DF41" t="s">
        <v>170</v>
      </c>
      <c r="DL41" t="s">
        <v>174</v>
      </c>
      <c r="DM41" t="s">
        <v>1450</v>
      </c>
      <c r="DN41" t="s">
        <v>174</v>
      </c>
      <c r="DO41" t="s">
        <v>1455</v>
      </c>
      <c r="DP41" t="s">
        <v>1474</v>
      </c>
      <c r="DQ41" t="s">
        <v>202</v>
      </c>
      <c r="DR41" t="str">
        <f>HYPERLINK("https://nconnect.nicmar.ac.in/pdf/75_resume_1771462971.pdf/Y2FyZWVy","View Resume")</f>
        <v>0</v>
      </c>
      <c r="DS41" t="s">
        <v>1457</v>
      </c>
      <c r="DT41" t="s">
        <v>1448</v>
      </c>
      <c r="DU41" t="s">
        <v>1458</v>
      </c>
      <c r="DV41" t="s">
        <v>1459</v>
      </c>
      <c r="DW41" t="s">
        <v>246</v>
      </c>
      <c r="DX41" t="s">
        <v>465</v>
      </c>
      <c r="DY41" t="s">
        <v>209</v>
      </c>
      <c r="DZ41" t="s">
        <v>466</v>
      </c>
      <c r="EA41" t="s">
        <v>1460</v>
      </c>
      <c r="EB41" t="s">
        <v>1461</v>
      </c>
      <c r="EC41" t="s">
        <v>1462</v>
      </c>
      <c r="ED41" t="s">
        <v>207</v>
      </c>
      <c r="EE41" t="s">
        <v>1463</v>
      </c>
      <c r="EF41" t="s">
        <v>1199</v>
      </c>
      <c r="EG41" t="s">
        <v>1464</v>
      </c>
      <c r="EH41" t="s">
        <v>1465</v>
      </c>
      <c r="EI41" t="s">
        <v>1466</v>
      </c>
      <c r="EJ41" t="s">
        <v>1467</v>
      </c>
      <c r="EK41" t="s">
        <v>207</v>
      </c>
      <c r="EL41" t="s">
        <v>1028</v>
      </c>
      <c r="EM41" t="s">
        <v>251</v>
      </c>
      <c r="EN41" t="s">
        <v>248</v>
      </c>
      <c r="EO41" t="s">
        <v>1468</v>
      </c>
      <c r="EP41" t="s">
        <v>1469</v>
      </c>
      <c r="EQ41" t="s">
        <v>1462</v>
      </c>
      <c r="ER41" t="s">
        <v>207</v>
      </c>
      <c r="ES41" t="s">
        <v>989</v>
      </c>
      <c r="ET41" t="s">
        <v>1470</v>
      </c>
      <c r="EU41" t="s">
        <v>466</v>
      </c>
    </row>
    <row r="42" spans="1:158">
      <c r="A42" t="s">
        <v>158</v>
      </c>
      <c r="B42" t="s">
        <v>159</v>
      </c>
      <c r="C42" t="s">
        <v>160</v>
      </c>
      <c r="D42" t="s">
        <v>161</v>
      </c>
      <c r="E42" t="s">
        <v>1475</v>
      </c>
      <c r="F42" t="s">
        <v>1476</v>
      </c>
      <c r="G42">
        <v>7038655213</v>
      </c>
      <c r="H42" t="s">
        <v>164</v>
      </c>
      <c r="I42" t="s">
        <v>1477</v>
      </c>
      <c r="J42" t="s">
        <v>166</v>
      </c>
      <c r="K42" t="s">
        <v>1478</v>
      </c>
      <c r="L42" t="s">
        <v>1479</v>
      </c>
      <c r="M42" t="s">
        <v>1480</v>
      </c>
      <c r="N42" t="s">
        <v>170</v>
      </c>
      <c r="AI42" t="s">
        <v>1481</v>
      </c>
      <c r="AJ42" t="s">
        <v>1482</v>
      </c>
      <c r="AK42" t="s">
        <v>1483</v>
      </c>
      <c r="AL42">
        <v>70</v>
      </c>
      <c r="AN42">
        <v>2008</v>
      </c>
      <c r="AO42" t="s">
        <v>174</v>
      </c>
      <c r="AP42" t="s">
        <v>1484</v>
      </c>
      <c r="AQ42" t="s">
        <v>1485</v>
      </c>
      <c r="AR42" t="s">
        <v>1486</v>
      </c>
      <c r="AS42">
        <v>80.58</v>
      </c>
      <c r="AU42">
        <v>2010</v>
      </c>
      <c r="AV42" t="s">
        <v>170</v>
      </c>
      <c r="BC42" t="s">
        <v>174</v>
      </c>
      <c r="BD42" t="s">
        <v>1487</v>
      </c>
      <c r="BE42" t="s">
        <v>1488</v>
      </c>
      <c r="BF42" t="s">
        <v>551</v>
      </c>
      <c r="BG42">
        <v>75.1</v>
      </c>
      <c r="BI42">
        <v>2014</v>
      </c>
      <c r="BJ42">
        <v>2</v>
      </c>
      <c r="BL42">
        <v>9</v>
      </c>
      <c r="BN42" t="s">
        <v>174</v>
      </c>
      <c r="BO42" t="s">
        <v>1489</v>
      </c>
      <c r="BP42" t="s">
        <v>1489</v>
      </c>
      <c r="BQ42" t="s">
        <v>1490</v>
      </c>
      <c r="BR42">
        <v>63</v>
      </c>
      <c r="BT42">
        <v>2020</v>
      </c>
      <c r="BU42">
        <v>24</v>
      </c>
      <c r="BW42">
        <v>50</v>
      </c>
      <c r="BY42" t="s">
        <v>170</v>
      </c>
      <c r="CF42" t="s">
        <v>170</v>
      </c>
      <c r="CL42" t="s">
        <v>170</v>
      </c>
      <c r="CN42" t="s">
        <v>170</v>
      </c>
      <c r="CP42" t="s">
        <v>1491</v>
      </c>
      <c r="CQ42" t="s">
        <v>170</v>
      </c>
      <c r="CV42" t="s">
        <v>170</v>
      </c>
      <c r="CZ42" t="s">
        <v>170</v>
      </c>
      <c r="DB42" t="s">
        <v>170</v>
      </c>
      <c r="DC42" t="s">
        <v>1492</v>
      </c>
      <c r="DD42" t="s">
        <v>170</v>
      </c>
      <c r="DE42" t="s">
        <v>1493</v>
      </c>
      <c r="DF42" t="s">
        <v>170</v>
      </c>
      <c r="DL42" t="s">
        <v>170</v>
      </c>
      <c r="DN42" t="s">
        <v>170</v>
      </c>
      <c r="DP42" t="s">
        <v>1494</v>
      </c>
      <c r="DQ42" t="s">
        <v>202</v>
      </c>
      <c r="DR42" t="str">
        <f>HYPERLINK("https://nconnect.nicmar.ac.in/pdf/89_resume_1771463848.pdf/Y2FyZWVy","View Resume")</f>
        <v>0</v>
      </c>
      <c r="DS42" t="s">
        <v>1495</v>
      </c>
      <c r="DT42" t="s">
        <v>1496</v>
      </c>
      <c r="DU42" t="s">
        <v>1493</v>
      </c>
      <c r="DV42" t="s">
        <v>1497</v>
      </c>
      <c r="DW42" t="s">
        <v>207</v>
      </c>
      <c r="DX42" t="s">
        <v>505</v>
      </c>
      <c r="DY42" t="s">
        <v>209</v>
      </c>
      <c r="DZ42" t="s">
        <v>1498</v>
      </c>
      <c r="EA42" t="s">
        <v>1499</v>
      </c>
      <c r="EB42" t="s">
        <v>1500</v>
      </c>
      <c r="EC42" t="s">
        <v>1501</v>
      </c>
      <c r="ED42" t="s">
        <v>207</v>
      </c>
      <c r="EE42" t="s">
        <v>1502</v>
      </c>
      <c r="EF42" t="s">
        <v>951</v>
      </c>
      <c r="EG42" t="s">
        <v>942</v>
      </c>
      <c r="EH42" t="s">
        <v>1503</v>
      </c>
      <c r="EI42" t="s">
        <v>1504</v>
      </c>
      <c r="EJ42" t="s">
        <v>1497</v>
      </c>
      <c r="EK42" t="s">
        <v>207</v>
      </c>
      <c r="EL42" t="s">
        <v>334</v>
      </c>
      <c r="EM42" t="s">
        <v>989</v>
      </c>
      <c r="EN42" t="s">
        <v>1505</v>
      </c>
    </row>
    <row r="43" spans="1:158">
      <c r="A43" t="s">
        <v>1063</v>
      </c>
      <c r="B43" t="s">
        <v>508</v>
      </c>
      <c r="C43" t="s">
        <v>212</v>
      </c>
      <c r="D43" t="s">
        <v>213</v>
      </c>
      <c r="E43" t="s">
        <v>1506</v>
      </c>
      <c r="F43" t="s">
        <v>1507</v>
      </c>
      <c r="G43">
        <v>9944224485</v>
      </c>
      <c r="H43" t="s">
        <v>164</v>
      </c>
      <c r="I43" t="s">
        <v>1508</v>
      </c>
      <c r="J43" t="s">
        <v>166</v>
      </c>
      <c r="K43" t="s">
        <v>763</v>
      </c>
      <c r="L43" t="s">
        <v>1509</v>
      </c>
      <c r="M43" t="s">
        <v>1510</v>
      </c>
      <c r="N43" t="s">
        <v>174</v>
      </c>
      <c r="O43" t="s">
        <v>1511</v>
      </c>
      <c r="P43" t="s">
        <v>1512</v>
      </c>
      <c r="AI43" t="s">
        <v>1513</v>
      </c>
      <c r="AJ43" t="s">
        <v>1514</v>
      </c>
      <c r="AK43" t="s">
        <v>1515</v>
      </c>
      <c r="AL43">
        <v>55</v>
      </c>
      <c r="AN43">
        <v>2000</v>
      </c>
      <c r="AO43" t="s">
        <v>170</v>
      </c>
      <c r="AV43" t="s">
        <v>174</v>
      </c>
      <c r="AW43" t="s">
        <v>1516</v>
      </c>
      <c r="AX43" t="s">
        <v>1517</v>
      </c>
      <c r="AY43" t="s">
        <v>1518</v>
      </c>
      <c r="AZ43">
        <v>89</v>
      </c>
      <c r="BB43">
        <v>2003</v>
      </c>
      <c r="BC43" t="s">
        <v>174</v>
      </c>
      <c r="BD43" t="s">
        <v>1519</v>
      </c>
      <c r="BE43" t="s">
        <v>1520</v>
      </c>
      <c r="BF43" t="s">
        <v>1521</v>
      </c>
      <c r="BG43">
        <v>71</v>
      </c>
      <c r="BI43">
        <v>2007</v>
      </c>
      <c r="BJ43">
        <v>2</v>
      </c>
      <c r="BL43">
        <v>9</v>
      </c>
      <c r="BN43" t="s">
        <v>174</v>
      </c>
      <c r="BO43" t="s">
        <v>1522</v>
      </c>
      <c r="BP43" t="s">
        <v>1523</v>
      </c>
      <c r="BQ43" t="s">
        <v>1524</v>
      </c>
      <c r="BR43">
        <v>84</v>
      </c>
      <c r="BS43">
        <v>8.4</v>
      </c>
      <c r="BT43">
        <v>2009</v>
      </c>
      <c r="BU43">
        <v>14</v>
      </c>
      <c r="BW43">
        <v>47</v>
      </c>
      <c r="BY43" t="s">
        <v>170</v>
      </c>
      <c r="CF43" t="s">
        <v>174</v>
      </c>
      <c r="CG43" t="s">
        <v>213</v>
      </c>
      <c r="CH43" t="s">
        <v>1525</v>
      </c>
      <c r="CI43" t="s">
        <v>193</v>
      </c>
      <c r="CJ43">
        <v>2015</v>
      </c>
      <c r="CL43" t="s">
        <v>174</v>
      </c>
      <c r="CM43" t="s">
        <v>1526</v>
      </c>
      <c r="CN43" t="s">
        <v>174</v>
      </c>
      <c r="CO43" t="s">
        <v>1527</v>
      </c>
      <c r="CP43" t="s">
        <v>1528</v>
      </c>
      <c r="CQ43" t="s">
        <v>174</v>
      </c>
      <c r="CR43" t="s">
        <v>1529</v>
      </c>
      <c r="CS43">
        <v>10</v>
      </c>
      <c r="CT43">
        <v>10</v>
      </c>
      <c r="CU43" t="s">
        <v>1530</v>
      </c>
      <c r="CV43" t="s">
        <v>170</v>
      </c>
      <c r="CZ43" t="s">
        <v>174</v>
      </c>
      <c r="DA43" t="s">
        <v>1531</v>
      </c>
      <c r="DB43" t="s">
        <v>1532</v>
      </c>
      <c r="DC43" t="s">
        <v>1533</v>
      </c>
      <c r="DD43" t="s">
        <v>170</v>
      </c>
      <c r="DF43" t="s">
        <v>170</v>
      </c>
      <c r="DL43" t="s">
        <v>174</v>
      </c>
      <c r="DM43" t="s">
        <v>1527</v>
      </c>
      <c r="DN43" t="s">
        <v>174</v>
      </c>
      <c r="DO43" t="s">
        <v>1534</v>
      </c>
      <c r="DP43" t="s">
        <v>1535</v>
      </c>
      <c r="DQ43" t="s">
        <v>202</v>
      </c>
      <c r="DR43" t="str">
        <f>HYPERLINK("https://nconnect.nicmar.ac.in/pdf/88_resume_1771465920.pdf/Y2FyZWVy","View Resume")</f>
        <v>0</v>
      </c>
      <c r="DS43" t="s">
        <v>1536</v>
      </c>
      <c r="DT43" t="s">
        <v>1537</v>
      </c>
      <c r="DU43" t="s">
        <v>1538</v>
      </c>
      <c r="DV43" t="s">
        <v>418</v>
      </c>
      <c r="DW43" t="s">
        <v>246</v>
      </c>
      <c r="DX43" t="s">
        <v>247</v>
      </c>
      <c r="DY43" t="s">
        <v>209</v>
      </c>
      <c r="DZ43" t="s">
        <v>248</v>
      </c>
      <c r="EA43" t="s">
        <v>1539</v>
      </c>
      <c r="EB43" t="s">
        <v>1540</v>
      </c>
      <c r="EC43" t="s">
        <v>1541</v>
      </c>
      <c r="ED43" t="s">
        <v>246</v>
      </c>
      <c r="EE43" t="s">
        <v>758</v>
      </c>
      <c r="EF43" t="s">
        <v>247</v>
      </c>
      <c r="EG43" t="s">
        <v>1027</v>
      </c>
      <c r="EH43" t="s">
        <v>1542</v>
      </c>
      <c r="EI43" t="s">
        <v>1540</v>
      </c>
      <c r="EJ43" t="s">
        <v>1543</v>
      </c>
      <c r="EK43" t="s">
        <v>246</v>
      </c>
      <c r="EL43" t="s">
        <v>1544</v>
      </c>
      <c r="EM43" t="s">
        <v>1387</v>
      </c>
      <c r="EN43" t="s">
        <v>344</v>
      </c>
      <c r="EO43" t="s">
        <v>1545</v>
      </c>
      <c r="EP43" t="s">
        <v>1546</v>
      </c>
      <c r="EQ43" t="s">
        <v>1547</v>
      </c>
      <c r="ER43" t="s">
        <v>246</v>
      </c>
      <c r="ES43" t="s">
        <v>428</v>
      </c>
      <c r="ET43" t="s">
        <v>1548</v>
      </c>
      <c r="EU43" t="s">
        <v>1549</v>
      </c>
    </row>
    <row r="44" spans="1:158">
      <c r="A44" t="s">
        <v>266</v>
      </c>
      <c r="B44" t="s">
        <v>211</v>
      </c>
      <c r="C44" t="s">
        <v>267</v>
      </c>
      <c r="D44" t="s">
        <v>268</v>
      </c>
      <c r="E44" t="s">
        <v>1550</v>
      </c>
      <c r="F44" t="s">
        <v>1551</v>
      </c>
      <c r="G44">
        <v>9177096356</v>
      </c>
      <c r="H44" t="s">
        <v>164</v>
      </c>
      <c r="I44" t="s">
        <v>1552</v>
      </c>
      <c r="J44" t="s">
        <v>166</v>
      </c>
      <c r="K44" t="s">
        <v>1553</v>
      </c>
      <c r="L44" t="s">
        <v>1554</v>
      </c>
      <c r="M44" t="s">
        <v>1555</v>
      </c>
      <c r="N44" t="s">
        <v>170</v>
      </c>
      <c r="AI44" t="s">
        <v>1556</v>
      </c>
      <c r="AJ44" t="s">
        <v>1224</v>
      </c>
      <c r="AK44" t="s">
        <v>1557</v>
      </c>
      <c r="AL44">
        <v>77</v>
      </c>
      <c r="AN44">
        <v>1998</v>
      </c>
      <c r="AO44" t="s">
        <v>174</v>
      </c>
      <c r="AP44" t="s">
        <v>1558</v>
      </c>
      <c r="AQ44" t="s">
        <v>1227</v>
      </c>
      <c r="AR44" t="s">
        <v>1559</v>
      </c>
      <c r="AS44">
        <v>80</v>
      </c>
      <c r="AU44">
        <v>2000</v>
      </c>
      <c r="AV44" t="s">
        <v>170</v>
      </c>
      <c r="BC44" t="s">
        <v>174</v>
      </c>
      <c r="BD44" t="s">
        <v>1560</v>
      </c>
      <c r="BE44" t="s">
        <v>1561</v>
      </c>
      <c r="BF44" t="s">
        <v>1562</v>
      </c>
      <c r="BG44">
        <v>74.16</v>
      </c>
      <c r="BI44">
        <v>2004</v>
      </c>
      <c r="BJ44">
        <v>19</v>
      </c>
      <c r="BK44" t="s">
        <v>1563</v>
      </c>
      <c r="BL44">
        <v>11</v>
      </c>
      <c r="BN44" t="s">
        <v>174</v>
      </c>
      <c r="BO44" t="s">
        <v>1561</v>
      </c>
      <c r="BP44" t="s">
        <v>1564</v>
      </c>
      <c r="BQ44" t="s">
        <v>296</v>
      </c>
      <c r="BR44">
        <v>63.3</v>
      </c>
      <c r="BT44">
        <v>2006</v>
      </c>
      <c r="BU44">
        <v>31</v>
      </c>
      <c r="BV44" t="s">
        <v>1565</v>
      </c>
      <c r="BW44">
        <v>33</v>
      </c>
      <c r="BY44" t="s">
        <v>174</v>
      </c>
      <c r="BZ44" t="s">
        <v>1561</v>
      </c>
      <c r="CA44" t="s">
        <v>1566</v>
      </c>
      <c r="CB44" t="s">
        <v>1567</v>
      </c>
      <c r="CC44">
        <v>68.5</v>
      </c>
      <c r="CE44">
        <v>2009</v>
      </c>
      <c r="CF44" t="s">
        <v>174</v>
      </c>
      <c r="CG44" t="s">
        <v>1568</v>
      </c>
      <c r="CH44" t="s">
        <v>1561</v>
      </c>
      <c r="CI44" t="s">
        <v>193</v>
      </c>
      <c r="CJ44">
        <v>2013</v>
      </c>
      <c r="CL44" t="s">
        <v>170</v>
      </c>
      <c r="CN44" t="s">
        <v>174</v>
      </c>
      <c r="CO44" t="s">
        <v>1569</v>
      </c>
      <c r="CP44" t="s">
        <v>1570</v>
      </c>
      <c r="CQ44" t="s">
        <v>174</v>
      </c>
      <c r="CR44">
        <v>4</v>
      </c>
      <c r="CS44">
        <v>4</v>
      </c>
      <c r="CT44">
        <v>34</v>
      </c>
      <c r="CU44" t="s">
        <v>1571</v>
      </c>
      <c r="CV44" t="s">
        <v>174</v>
      </c>
      <c r="CW44" t="s">
        <v>1572</v>
      </c>
      <c r="CX44" t="s">
        <v>193</v>
      </c>
      <c r="CY44">
        <v>2026</v>
      </c>
      <c r="CZ44" t="s">
        <v>174</v>
      </c>
      <c r="DA44" t="s">
        <v>1573</v>
      </c>
      <c r="DB44" t="s">
        <v>1574</v>
      </c>
      <c r="DC44" t="s">
        <v>1575</v>
      </c>
      <c r="DD44" t="s">
        <v>174</v>
      </c>
      <c r="DE44" t="s">
        <v>1576</v>
      </c>
      <c r="DF44" t="s">
        <v>174</v>
      </c>
      <c r="DG44">
        <v>11</v>
      </c>
      <c r="DH44">
        <v>1</v>
      </c>
      <c r="DI44">
        <v>2</v>
      </c>
      <c r="DJ44">
        <v>1</v>
      </c>
      <c r="DK44">
        <v>8</v>
      </c>
      <c r="DL44" t="s">
        <v>174</v>
      </c>
      <c r="DM44" t="s">
        <v>1577</v>
      </c>
      <c r="DN44" t="s">
        <v>170</v>
      </c>
      <c r="DP44" t="s">
        <v>1578</v>
      </c>
      <c r="DQ44" t="str">
        <f>HYPERLINK("https://nconnect.nicmar.ac.in/storage/profile/69993803e7de4.png","Download")</f>
        <v>0</v>
      </c>
      <c r="DR44" t="str">
        <f>HYPERLINK("https://nconnect.nicmar.ac.in/pdf/9_resume_1771472117.pdf/Y2FyZWVy","View Resume")</f>
        <v>0</v>
      </c>
      <c r="DS44" t="s">
        <v>1579</v>
      </c>
      <c r="DT44" t="s">
        <v>1580</v>
      </c>
      <c r="DU44" t="s">
        <v>1581</v>
      </c>
      <c r="DV44" t="s">
        <v>1582</v>
      </c>
      <c r="DW44" t="s">
        <v>246</v>
      </c>
      <c r="DX44" t="s">
        <v>821</v>
      </c>
      <c r="DY44" t="s">
        <v>209</v>
      </c>
      <c r="DZ44" t="s">
        <v>344</v>
      </c>
      <c r="EA44" t="s">
        <v>1583</v>
      </c>
      <c r="EB44" t="s">
        <v>508</v>
      </c>
      <c r="EC44" t="s">
        <v>1584</v>
      </c>
      <c r="ED44" t="s">
        <v>246</v>
      </c>
      <c r="EE44" t="s">
        <v>1585</v>
      </c>
      <c r="EF44" t="s">
        <v>821</v>
      </c>
      <c r="EG44" t="s">
        <v>1216</v>
      </c>
      <c r="EH44" t="s">
        <v>1586</v>
      </c>
      <c r="EI44" t="s">
        <v>1587</v>
      </c>
      <c r="EJ44" t="s">
        <v>463</v>
      </c>
      <c r="EK44" t="s">
        <v>246</v>
      </c>
      <c r="EL44" t="s">
        <v>1588</v>
      </c>
      <c r="EM44" t="s">
        <v>1589</v>
      </c>
      <c r="EN44" t="s">
        <v>870</v>
      </c>
      <c r="EO44" t="s">
        <v>1583</v>
      </c>
      <c r="EP44" t="s">
        <v>211</v>
      </c>
      <c r="EQ44" t="s">
        <v>463</v>
      </c>
      <c r="ER44" t="s">
        <v>246</v>
      </c>
      <c r="ES44" t="s">
        <v>1590</v>
      </c>
      <c r="ET44" t="s">
        <v>1591</v>
      </c>
      <c r="EU44" t="s">
        <v>1592</v>
      </c>
      <c r="EV44" t="s">
        <v>1593</v>
      </c>
      <c r="EW44" t="s">
        <v>211</v>
      </c>
      <c r="EX44" t="s">
        <v>1584</v>
      </c>
      <c r="EY44" t="s">
        <v>246</v>
      </c>
      <c r="EZ44" t="s">
        <v>1594</v>
      </c>
      <c r="FA44" t="s">
        <v>1595</v>
      </c>
      <c r="FB44" t="s">
        <v>1596</v>
      </c>
    </row>
    <row r="45" spans="1:158">
      <c r="A45" t="s">
        <v>295</v>
      </c>
      <c r="B45" t="s">
        <v>211</v>
      </c>
      <c r="C45" t="s">
        <v>267</v>
      </c>
      <c r="D45" t="s">
        <v>296</v>
      </c>
      <c r="E45" t="s">
        <v>1550</v>
      </c>
      <c r="F45" t="s">
        <v>1551</v>
      </c>
      <c r="G45">
        <v>9177096356</v>
      </c>
      <c r="H45" t="s">
        <v>164</v>
      </c>
      <c r="I45" t="s">
        <v>1552</v>
      </c>
      <c r="J45" t="s">
        <v>166</v>
      </c>
      <c r="K45" t="s">
        <v>1553</v>
      </c>
      <c r="L45" t="s">
        <v>1554</v>
      </c>
      <c r="M45" t="s">
        <v>1555</v>
      </c>
      <c r="N45" t="s">
        <v>170</v>
      </c>
      <c r="AI45" t="s">
        <v>1556</v>
      </c>
      <c r="AJ45" t="s">
        <v>1224</v>
      </c>
      <c r="AK45" t="s">
        <v>1557</v>
      </c>
      <c r="AL45">
        <v>77</v>
      </c>
      <c r="AN45">
        <v>1998</v>
      </c>
      <c r="AO45" t="s">
        <v>174</v>
      </c>
      <c r="AP45" t="s">
        <v>1558</v>
      </c>
      <c r="AQ45" t="s">
        <v>1227</v>
      </c>
      <c r="AR45" t="s">
        <v>1559</v>
      </c>
      <c r="AS45">
        <v>80</v>
      </c>
      <c r="AU45">
        <v>2000</v>
      </c>
      <c r="AV45" t="s">
        <v>170</v>
      </c>
      <c r="BC45" t="s">
        <v>174</v>
      </c>
      <c r="BD45" t="s">
        <v>1560</v>
      </c>
      <c r="BE45" t="s">
        <v>1561</v>
      </c>
      <c r="BF45" t="s">
        <v>1562</v>
      </c>
      <c r="BG45">
        <v>74.16</v>
      </c>
      <c r="BI45">
        <v>2004</v>
      </c>
      <c r="BJ45">
        <v>19</v>
      </c>
      <c r="BK45" t="s">
        <v>1563</v>
      </c>
      <c r="BL45">
        <v>11</v>
      </c>
      <c r="BN45" t="s">
        <v>174</v>
      </c>
      <c r="BO45" t="s">
        <v>1561</v>
      </c>
      <c r="BP45" t="s">
        <v>1564</v>
      </c>
      <c r="BQ45" t="s">
        <v>296</v>
      </c>
      <c r="BR45">
        <v>63.3</v>
      </c>
      <c r="BT45">
        <v>2006</v>
      </c>
      <c r="BU45">
        <v>31</v>
      </c>
      <c r="BV45" t="s">
        <v>1565</v>
      </c>
      <c r="BW45">
        <v>33</v>
      </c>
      <c r="BY45" t="s">
        <v>174</v>
      </c>
      <c r="BZ45" t="s">
        <v>1561</v>
      </c>
      <c r="CA45" t="s">
        <v>1566</v>
      </c>
      <c r="CB45" t="s">
        <v>1567</v>
      </c>
      <c r="CC45">
        <v>68.5</v>
      </c>
      <c r="CE45">
        <v>2009</v>
      </c>
      <c r="CF45" t="s">
        <v>174</v>
      </c>
      <c r="CG45" t="s">
        <v>1568</v>
      </c>
      <c r="CH45" t="s">
        <v>1561</v>
      </c>
      <c r="CI45" t="s">
        <v>193</v>
      </c>
      <c r="CJ45">
        <v>2013</v>
      </c>
      <c r="CL45" t="s">
        <v>170</v>
      </c>
      <c r="CN45" t="s">
        <v>174</v>
      </c>
      <c r="CO45" t="s">
        <v>1569</v>
      </c>
      <c r="CP45" t="s">
        <v>1570</v>
      </c>
      <c r="CQ45" t="s">
        <v>174</v>
      </c>
      <c r="CR45">
        <v>4</v>
      </c>
      <c r="CS45">
        <v>4</v>
      </c>
      <c r="CT45">
        <v>34</v>
      </c>
      <c r="CU45" t="s">
        <v>1571</v>
      </c>
      <c r="CV45" t="s">
        <v>174</v>
      </c>
      <c r="CW45" t="s">
        <v>1572</v>
      </c>
      <c r="CX45" t="s">
        <v>193</v>
      </c>
      <c r="CY45">
        <v>2026</v>
      </c>
      <c r="CZ45" t="s">
        <v>174</v>
      </c>
      <c r="DA45" t="s">
        <v>1573</v>
      </c>
      <c r="DB45" t="s">
        <v>1574</v>
      </c>
      <c r="DC45" t="s">
        <v>1575</v>
      </c>
      <c r="DD45" t="s">
        <v>174</v>
      </c>
      <c r="DE45" t="s">
        <v>1576</v>
      </c>
      <c r="DF45" t="s">
        <v>174</v>
      </c>
      <c r="DG45">
        <v>11</v>
      </c>
      <c r="DH45">
        <v>1</v>
      </c>
      <c r="DI45">
        <v>2</v>
      </c>
      <c r="DJ45">
        <v>1</v>
      </c>
      <c r="DK45">
        <v>8</v>
      </c>
      <c r="DL45" t="s">
        <v>174</v>
      </c>
      <c r="DM45" t="s">
        <v>1577</v>
      </c>
      <c r="DN45" t="s">
        <v>170</v>
      </c>
      <c r="DP45" t="s">
        <v>1578</v>
      </c>
      <c r="DQ45" t="str">
        <f>HYPERLINK("https://nconnect.nicmar.ac.in/storage/profile/69993803e7de4.png","Download")</f>
        <v>0</v>
      </c>
      <c r="DR45" t="str">
        <f>HYPERLINK("https://nconnect.nicmar.ac.in/pdf/9_resume_1771472117.pdf/Y2FyZWVy","View Resume")</f>
        <v>0</v>
      </c>
      <c r="DS45" t="s">
        <v>1579</v>
      </c>
      <c r="DT45" t="s">
        <v>1580</v>
      </c>
      <c r="DU45" t="s">
        <v>1581</v>
      </c>
      <c r="DV45" t="s">
        <v>1582</v>
      </c>
      <c r="DW45" t="s">
        <v>246</v>
      </c>
      <c r="DX45" t="s">
        <v>821</v>
      </c>
      <c r="DY45" t="s">
        <v>209</v>
      </c>
      <c r="DZ45" t="s">
        <v>344</v>
      </c>
      <c r="EA45" t="s">
        <v>1583</v>
      </c>
      <c r="EB45" t="s">
        <v>508</v>
      </c>
      <c r="EC45" t="s">
        <v>1584</v>
      </c>
      <c r="ED45" t="s">
        <v>246</v>
      </c>
      <c r="EE45" t="s">
        <v>1585</v>
      </c>
      <c r="EF45" t="s">
        <v>821</v>
      </c>
      <c r="EG45" t="s">
        <v>1216</v>
      </c>
      <c r="EH45" t="s">
        <v>1586</v>
      </c>
      <c r="EI45" t="s">
        <v>1587</v>
      </c>
      <c r="EJ45" t="s">
        <v>463</v>
      </c>
      <c r="EK45" t="s">
        <v>246</v>
      </c>
      <c r="EL45" t="s">
        <v>1588</v>
      </c>
      <c r="EM45" t="s">
        <v>1589</v>
      </c>
      <c r="EN45" t="s">
        <v>870</v>
      </c>
      <c r="EO45" t="s">
        <v>1583</v>
      </c>
      <c r="EP45" t="s">
        <v>211</v>
      </c>
      <c r="EQ45" t="s">
        <v>463</v>
      </c>
      <c r="ER45" t="s">
        <v>246</v>
      </c>
      <c r="ES45" t="s">
        <v>1590</v>
      </c>
      <c r="ET45" t="s">
        <v>1591</v>
      </c>
      <c r="EU45" t="s">
        <v>1592</v>
      </c>
      <c r="EV45" t="s">
        <v>1593</v>
      </c>
      <c r="EW45" t="s">
        <v>211</v>
      </c>
      <c r="EX45" t="s">
        <v>1584</v>
      </c>
      <c r="EY45" t="s">
        <v>246</v>
      </c>
      <c r="EZ45" t="s">
        <v>1594</v>
      </c>
      <c r="FA45" t="s">
        <v>1595</v>
      </c>
      <c r="FB45" t="s">
        <v>1596</v>
      </c>
    </row>
    <row r="46" spans="1:158">
      <c r="A46" t="s">
        <v>507</v>
      </c>
      <c r="B46" t="s">
        <v>508</v>
      </c>
      <c r="C46" t="s">
        <v>267</v>
      </c>
      <c r="D46" t="s">
        <v>509</v>
      </c>
      <c r="E46" t="s">
        <v>1597</v>
      </c>
      <c r="F46" t="s">
        <v>1598</v>
      </c>
      <c r="G46">
        <v>8686070425</v>
      </c>
      <c r="H46" t="s">
        <v>164</v>
      </c>
      <c r="I46" t="s">
        <v>1599</v>
      </c>
      <c r="J46" t="s">
        <v>166</v>
      </c>
      <c r="K46" t="s">
        <v>1600</v>
      </c>
      <c r="L46" t="s">
        <v>1601</v>
      </c>
      <c r="M46" t="s">
        <v>1602</v>
      </c>
      <c r="N46" t="s">
        <v>170</v>
      </c>
      <c r="AI46" t="s">
        <v>1603</v>
      </c>
      <c r="AJ46" t="s">
        <v>1604</v>
      </c>
      <c r="AK46" t="s">
        <v>1605</v>
      </c>
      <c r="AL46">
        <v>66.6</v>
      </c>
      <c r="AN46">
        <v>1994</v>
      </c>
      <c r="AO46" t="s">
        <v>174</v>
      </c>
      <c r="AP46" t="s">
        <v>1606</v>
      </c>
      <c r="AQ46" t="s">
        <v>1607</v>
      </c>
      <c r="AR46" t="s">
        <v>1608</v>
      </c>
      <c r="AS46">
        <v>74</v>
      </c>
      <c r="AU46">
        <v>1997</v>
      </c>
      <c r="AV46" t="s">
        <v>170</v>
      </c>
      <c r="BC46" t="s">
        <v>174</v>
      </c>
      <c r="BD46" t="s">
        <v>1609</v>
      </c>
      <c r="BE46" t="s">
        <v>1610</v>
      </c>
      <c r="BF46" t="s">
        <v>1611</v>
      </c>
      <c r="BG46">
        <v>52</v>
      </c>
      <c r="BI46">
        <v>2002</v>
      </c>
      <c r="BJ46">
        <v>19</v>
      </c>
      <c r="BK46" t="s">
        <v>1612</v>
      </c>
      <c r="BL46">
        <v>24</v>
      </c>
      <c r="BN46" t="s">
        <v>174</v>
      </c>
      <c r="BO46" t="s">
        <v>1613</v>
      </c>
      <c r="BP46" t="s">
        <v>1614</v>
      </c>
      <c r="BQ46" t="s">
        <v>1615</v>
      </c>
      <c r="BR46">
        <v>78.5</v>
      </c>
      <c r="BT46">
        <v>2011</v>
      </c>
      <c r="BU46">
        <v>31</v>
      </c>
      <c r="BV46" t="s">
        <v>1616</v>
      </c>
      <c r="BW46">
        <v>23</v>
      </c>
      <c r="BY46" t="s">
        <v>170</v>
      </c>
      <c r="CF46" t="s">
        <v>174</v>
      </c>
      <c r="CG46" t="s">
        <v>1617</v>
      </c>
      <c r="CH46" t="s">
        <v>1618</v>
      </c>
      <c r="CI46" t="s">
        <v>193</v>
      </c>
      <c r="CJ46">
        <v>2021</v>
      </c>
      <c r="CL46" t="s">
        <v>174</v>
      </c>
      <c r="CN46" t="s">
        <v>174</v>
      </c>
      <c r="CO46" t="s">
        <v>1619</v>
      </c>
      <c r="CP46" t="s">
        <v>612</v>
      </c>
      <c r="CQ46" t="s">
        <v>174</v>
      </c>
      <c r="CR46">
        <v>0</v>
      </c>
      <c r="CS46">
        <v>12</v>
      </c>
      <c r="CT46">
        <v>8</v>
      </c>
      <c r="CU46" t="s">
        <v>1620</v>
      </c>
      <c r="CV46" t="s">
        <v>170</v>
      </c>
      <c r="CZ46" t="s">
        <v>170</v>
      </c>
      <c r="DC46" t="s">
        <v>1621</v>
      </c>
      <c r="DD46" t="s">
        <v>174</v>
      </c>
      <c r="DE46" t="s">
        <v>1622</v>
      </c>
      <c r="DF46" t="s">
        <v>170</v>
      </c>
      <c r="DL46" t="s">
        <v>174</v>
      </c>
      <c r="DM46" t="s">
        <v>1619</v>
      </c>
      <c r="DN46" t="s">
        <v>170</v>
      </c>
      <c r="DP46" t="s">
        <v>1623</v>
      </c>
      <c r="DQ46" t="s">
        <v>202</v>
      </c>
      <c r="DR46" t="str">
        <f>HYPERLINK("https://nconnect.nicmar.ac.in/pdf/91_resume_1771473884.pdf/Y2FyZWVy","View Resume")</f>
        <v>0</v>
      </c>
      <c r="DS46" t="s">
        <v>1624</v>
      </c>
      <c r="DT46" t="s">
        <v>1625</v>
      </c>
      <c r="DU46" t="s">
        <v>1626</v>
      </c>
      <c r="DV46" t="s">
        <v>1627</v>
      </c>
      <c r="DW46" t="s">
        <v>246</v>
      </c>
      <c r="DX46" t="s">
        <v>901</v>
      </c>
      <c r="DY46" t="s">
        <v>209</v>
      </c>
      <c r="DZ46" t="s">
        <v>265</v>
      </c>
      <c r="EA46" t="s">
        <v>1628</v>
      </c>
      <c r="EB46" t="s">
        <v>1629</v>
      </c>
      <c r="EC46" t="s">
        <v>1630</v>
      </c>
      <c r="ED46" t="s">
        <v>246</v>
      </c>
      <c r="EE46" t="s">
        <v>995</v>
      </c>
      <c r="EF46" t="s">
        <v>996</v>
      </c>
      <c r="EG46" t="s">
        <v>380</v>
      </c>
      <c r="EH46" t="s">
        <v>1631</v>
      </c>
      <c r="EI46" t="s">
        <v>1629</v>
      </c>
      <c r="EJ46" t="s">
        <v>1630</v>
      </c>
      <c r="EK46" t="s">
        <v>246</v>
      </c>
      <c r="EL46" t="s">
        <v>505</v>
      </c>
      <c r="EM46" t="s">
        <v>424</v>
      </c>
      <c r="EN46" t="s">
        <v>502</v>
      </c>
      <c r="EO46" t="s">
        <v>1632</v>
      </c>
      <c r="EP46" t="s">
        <v>255</v>
      </c>
      <c r="EQ46" t="s">
        <v>1630</v>
      </c>
      <c r="ER46" t="s">
        <v>246</v>
      </c>
      <c r="ES46" t="s">
        <v>1502</v>
      </c>
      <c r="ET46" t="s">
        <v>505</v>
      </c>
      <c r="EU46" t="s">
        <v>502</v>
      </c>
      <c r="EV46" t="s">
        <v>1633</v>
      </c>
      <c r="EW46" t="s">
        <v>255</v>
      </c>
      <c r="EX46" t="s">
        <v>1630</v>
      </c>
      <c r="EY46" t="s">
        <v>246</v>
      </c>
      <c r="EZ46" t="s">
        <v>988</v>
      </c>
      <c r="FA46" t="s">
        <v>1634</v>
      </c>
      <c r="FB46" t="s">
        <v>571</v>
      </c>
    </row>
    <row r="47" spans="1:158">
      <c r="A47" t="s">
        <v>266</v>
      </c>
      <c r="B47" t="s">
        <v>211</v>
      </c>
      <c r="C47" t="s">
        <v>267</v>
      </c>
      <c r="D47" t="s">
        <v>268</v>
      </c>
      <c r="E47" t="s">
        <v>1635</v>
      </c>
      <c r="F47" t="s">
        <v>1636</v>
      </c>
      <c r="G47">
        <v>9760790335</v>
      </c>
      <c r="H47" t="s">
        <v>164</v>
      </c>
      <c r="I47" t="s">
        <v>1637</v>
      </c>
      <c r="J47" t="s">
        <v>217</v>
      </c>
      <c r="K47" t="s">
        <v>1638</v>
      </c>
      <c r="L47" t="s">
        <v>1639</v>
      </c>
      <c r="M47" t="s">
        <v>1640</v>
      </c>
      <c r="N47" t="s">
        <v>170</v>
      </c>
      <c r="AI47" t="s">
        <v>1641</v>
      </c>
      <c r="AJ47" t="s">
        <v>1642</v>
      </c>
      <c r="AK47" t="s">
        <v>1643</v>
      </c>
      <c r="AL47">
        <v>78</v>
      </c>
      <c r="AN47">
        <v>2009</v>
      </c>
      <c r="AO47" t="s">
        <v>174</v>
      </c>
      <c r="AP47" t="s">
        <v>1644</v>
      </c>
      <c r="AQ47" t="s">
        <v>1642</v>
      </c>
      <c r="AR47" t="s">
        <v>1645</v>
      </c>
      <c r="AS47">
        <v>62</v>
      </c>
      <c r="AU47">
        <v>2012</v>
      </c>
      <c r="AV47" t="s">
        <v>170</v>
      </c>
      <c r="BC47" t="s">
        <v>174</v>
      </c>
      <c r="BD47" t="s">
        <v>1646</v>
      </c>
      <c r="BE47" t="s">
        <v>1642</v>
      </c>
      <c r="BF47" t="s">
        <v>1647</v>
      </c>
      <c r="BG47">
        <v>74</v>
      </c>
      <c r="BI47">
        <v>2016</v>
      </c>
      <c r="BJ47">
        <v>19</v>
      </c>
      <c r="BK47" t="s">
        <v>1648</v>
      </c>
      <c r="BL47">
        <v>27</v>
      </c>
      <c r="BN47" t="s">
        <v>174</v>
      </c>
      <c r="BO47" t="s">
        <v>1646</v>
      </c>
      <c r="BP47" t="s">
        <v>1642</v>
      </c>
      <c r="BQ47" t="s">
        <v>1649</v>
      </c>
      <c r="BR47">
        <v>72</v>
      </c>
      <c r="BT47">
        <v>2020</v>
      </c>
      <c r="BU47">
        <v>31</v>
      </c>
      <c r="BV47" t="s">
        <v>529</v>
      </c>
      <c r="BW47">
        <v>32</v>
      </c>
      <c r="BY47" t="s">
        <v>170</v>
      </c>
      <c r="CF47" t="s">
        <v>174</v>
      </c>
      <c r="CG47" t="s">
        <v>1650</v>
      </c>
      <c r="CH47" t="s">
        <v>1651</v>
      </c>
      <c r="CI47" t="s">
        <v>193</v>
      </c>
      <c r="CJ47">
        <v>2025</v>
      </c>
      <c r="CL47" t="s">
        <v>174</v>
      </c>
      <c r="CM47" t="s">
        <v>1652</v>
      </c>
      <c r="CN47" t="s">
        <v>170</v>
      </c>
      <c r="CP47" t="s">
        <v>1643</v>
      </c>
      <c r="CQ47" t="s">
        <v>174</v>
      </c>
      <c r="CR47">
        <v>2</v>
      </c>
      <c r="CS47">
        <v>0</v>
      </c>
      <c r="CT47">
        <v>0</v>
      </c>
      <c r="CU47" t="s">
        <v>1653</v>
      </c>
      <c r="CV47" t="s">
        <v>170</v>
      </c>
      <c r="CZ47" t="s">
        <v>170</v>
      </c>
      <c r="DB47" t="s">
        <v>1654</v>
      </c>
      <c r="DC47" t="s">
        <v>1655</v>
      </c>
      <c r="DD47" t="s">
        <v>174</v>
      </c>
      <c r="DE47" t="s">
        <v>1656</v>
      </c>
      <c r="DF47" t="s">
        <v>170</v>
      </c>
      <c r="DL47" t="s">
        <v>170</v>
      </c>
      <c r="DN47" t="s">
        <v>170</v>
      </c>
      <c r="DP47" t="s">
        <v>1657</v>
      </c>
      <c r="DQ47" t="s">
        <v>202</v>
      </c>
      <c r="DR47" t="str">
        <f>HYPERLINK("https://nconnect.nicmar.ac.in/pdf/101_resume_1771477688.pdf/Y2FyZWVy","View Resume")</f>
        <v>0</v>
      </c>
      <c r="DS47" t="s">
        <v>292</v>
      </c>
    </row>
    <row r="48" spans="1:158">
      <c r="A48" t="s">
        <v>266</v>
      </c>
      <c r="B48" t="s">
        <v>211</v>
      </c>
      <c r="C48" t="s">
        <v>267</v>
      </c>
      <c r="D48" t="s">
        <v>268</v>
      </c>
      <c r="E48" t="s">
        <v>1658</v>
      </c>
      <c r="F48" t="s">
        <v>1659</v>
      </c>
      <c r="G48">
        <v>9914629263</v>
      </c>
      <c r="H48" t="s">
        <v>164</v>
      </c>
      <c r="I48" t="s">
        <v>1660</v>
      </c>
      <c r="J48" t="s">
        <v>166</v>
      </c>
      <c r="K48" t="s">
        <v>798</v>
      </c>
      <c r="L48" t="s">
        <v>1661</v>
      </c>
      <c r="M48" t="s">
        <v>1662</v>
      </c>
      <c r="N48" t="s">
        <v>170</v>
      </c>
      <c r="AI48" t="s">
        <v>1663</v>
      </c>
      <c r="AJ48" t="s">
        <v>1664</v>
      </c>
      <c r="AK48" t="s">
        <v>1255</v>
      </c>
      <c r="AL48">
        <v>73.67</v>
      </c>
      <c r="AN48">
        <v>2006</v>
      </c>
      <c r="AO48" t="s">
        <v>174</v>
      </c>
      <c r="AP48" t="s">
        <v>1665</v>
      </c>
      <c r="AQ48" t="s">
        <v>1664</v>
      </c>
      <c r="AR48" t="s">
        <v>1075</v>
      </c>
      <c r="AS48">
        <v>62.92</v>
      </c>
      <c r="AU48">
        <v>2008</v>
      </c>
      <c r="AV48" t="s">
        <v>170</v>
      </c>
      <c r="BC48" t="s">
        <v>174</v>
      </c>
      <c r="BD48" t="s">
        <v>1666</v>
      </c>
      <c r="BE48" t="s">
        <v>1667</v>
      </c>
      <c r="BF48" t="s">
        <v>1668</v>
      </c>
      <c r="BG48">
        <v>70.11</v>
      </c>
      <c r="BI48">
        <v>2012</v>
      </c>
      <c r="BJ48">
        <v>19</v>
      </c>
      <c r="BK48" t="s">
        <v>1669</v>
      </c>
      <c r="BL48">
        <v>34</v>
      </c>
      <c r="BN48" t="s">
        <v>174</v>
      </c>
      <c r="BO48" t="s">
        <v>1670</v>
      </c>
      <c r="BP48" t="s">
        <v>1671</v>
      </c>
      <c r="BQ48" t="s">
        <v>1668</v>
      </c>
      <c r="BR48">
        <v>88.3</v>
      </c>
      <c r="BS48">
        <v>8.83</v>
      </c>
      <c r="BT48">
        <v>2016</v>
      </c>
      <c r="BU48">
        <v>31</v>
      </c>
      <c r="BV48" t="s">
        <v>1672</v>
      </c>
      <c r="BW48">
        <v>34</v>
      </c>
      <c r="BY48" t="s">
        <v>170</v>
      </c>
      <c r="CF48" t="s">
        <v>174</v>
      </c>
      <c r="CG48" t="s">
        <v>1673</v>
      </c>
      <c r="CH48" t="s">
        <v>1674</v>
      </c>
      <c r="CI48" t="s">
        <v>193</v>
      </c>
      <c r="CJ48">
        <v>2023</v>
      </c>
      <c r="CL48" t="s">
        <v>170</v>
      </c>
      <c r="CN48" t="s">
        <v>174</v>
      </c>
      <c r="CO48" t="s">
        <v>1675</v>
      </c>
      <c r="CP48" t="s">
        <v>1676</v>
      </c>
      <c r="CQ48" t="s">
        <v>174</v>
      </c>
      <c r="CR48">
        <v>2</v>
      </c>
      <c r="CS48">
        <v>1</v>
      </c>
      <c r="CT48">
        <v>2</v>
      </c>
      <c r="CU48" t="s">
        <v>1677</v>
      </c>
      <c r="CV48" t="s">
        <v>170</v>
      </c>
      <c r="CZ48" t="s">
        <v>170</v>
      </c>
      <c r="DB48" t="s">
        <v>1678</v>
      </c>
      <c r="DC48" t="s">
        <v>1679</v>
      </c>
      <c r="DD48" t="s">
        <v>174</v>
      </c>
      <c r="DE48" t="s">
        <v>1680</v>
      </c>
      <c r="DF48" t="s">
        <v>170</v>
      </c>
      <c r="DL48" t="s">
        <v>174</v>
      </c>
      <c r="DM48" t="s">
        <v>1681</v>
      </c>
      <c r="DN48" t="s">
        <v>170</v>
      </c>
      <c r="DP48" t="s">
        <v>1682</v>
      </c>
      <c r="DQ48" t="s">
        <v>202</v>
      </c>
      <c r="DR48" t="str">
        <f>HYPERLINK("https://nconnect.nicmar.ac.in/pdf/102_resume_1771478004.pdf/Y2FyZWVy","View Resume")</f>
        <v>0</v>
      </c>
      <c r="DS48" t="s">
        <v>1683</v>
      </c>
      <c r="DT48" t="s">
        <v>1684</v>
      </c>
      <c r="DU48" t="s">
        <v>1685</v>
      </c>
      <c r="DV48" t="s">
        <v>418</v>
      </c>
      <c r="DW48" t="s">
        <v>246</v>
      </c>
      <c r="DX48" t="s">
        <v>1686</v>
      </c>
      <c r="DY48" t="s">
        <v>209</v>
      </c>
      <c r="DZ48" t="s">
        <v>990</v>
      </c>
      <c r="EA48" t="s">
        <v>1687</v>
      </c>
      <c r="EB48" t="s">
        <v>211</v>
      </c>
      <c r="EC48" t="s">
        <v>1688</v>
      </c>
      <c r="ED48" t="s">
        <v>246</v>
      </c>
      <c r="EE48" t="s">
        <v>984</v>
      </c>
      <c r="EF48" t="s">
        <v>1686</v>
      </c>
      <c r="EG48" t="s">
        <v>1689</v>
      </c>
    </row>
    <row r="49" spans="1:158">
      <c r="A49" t="s">
        <v>794</v>
      </c>
      <c r="B49" t="s">
        <v>211</v>
      </c>
      <c r="C49" t="s">
        <v>267</v>
      </c>
      <c r="D49" t="s">
        <v>509</v>
      </c>
      <c r="E49" t="s">
        <v>1690</v>
      </c>
      <c r="F49" t="s">
        <v>1691</v>
      </c>
      <c r="G49">
        <v>9881153579</v>
      </c>
      <c r="H49" t="s">
        <v>271</v>
      </c>
      <c r="I49" t="s">
        <v>1692</v>
      </c>
      <c r="J49" t="s">
        <v>166</v>
      </c>
      <c r="K49" t="s">
        <v>1693</v>
      </c>
      <c r="L49" t="s">
        <v>1694</v>
      </c>
      <c r="M49" t="s">
        <v>1695</v>
      </c>
      <c r="N49" t="s">
        <v>170</v>
      </c>
      <c r="AI49" t="s">
        <v>1696</v>
      </c>
      <c r="AJ49" t="s">
        <v>1697</v>
      </c>
      <c r="AK49" t="s">
        <v>1698</v>
      </c>
      <c r="AL49">
        <v>89.84</v>
      </c>
      <c r="AN49">
        <v>2009</v>
      </c>
      <c r="AO49" t="s">
        <v>174</v>
      </c>
      <c r="AP49" t="s">
        <v>1699</v>
      </c>
      <c r="AQ49" t="s">
        <v>1700</v>
      </c>
      <c r="AR49" t="s">
        <v>1701</v>
      </c>
      <c r="AS49">
        <v>68</v>
      </c>
      <c r="AU49">
        <v>2011</v>
      </c>
      <c r="AV49" t="s">
        <v>170</v>
      </c>
      <c r="BC49" t="s">
        <v>174</v>
      </c>
      <c r="BD49" t="s">
        <v>441</v>
      </c>
      <c r="BE49" t="s">
        <v>1702</v>
      </c>
      <c r="BF49" t="s">
        <v>443</v>
      </c>
      <c r="BG49">
        <v>78</v>
      </c>
      <c r="BI49">
        <v>2014</v>
      </c>
      <c r="BJ49">
        <v>19</v>
      </c>
      <c r="BK49" t="s">
        <v>1703</v>
      </c>
      <c r="BL49">
        <v>53</v>
      </c>
      <c r="BM49" t="s">
        <v>443</v>
      </c>
      <c r="BN49" t="s">
        <v>174</v>
      </c>
      <c r="BO49" t="s">
        <v>441</v>
      </c>
      <c r="BP49" t="s">
        <v>1702</v>
      </c>
      <c r="BQ49" t="s">
        <v>1704</v>
      </c>
      <c r="BR49">
        <v>72</v>
      </c>
      <c r="BT49">
        <v>2018</v>
      </c>
      <c r="BU49">
        <v>31</v>
      </c>
      <c r="BV49" t="s">
        <v>1705</v>
      </c>
      <c r="BW49">
        <v>17</v>
      </c>
      <c r="BY49" t="s">
        <v>170</v>
      </c>
      <c r="CF49" t="s">
        <v>174</v>
      </c>
      <c r="CG49" t="s">
        <v>1704</v>
      </c>
      <c r="CH49" t="s">
        <v>1706</v>
      </c>
      <c r="CI49" t="s">
        <v>193</v>
      </c>
      <c r="CJ49">
        <v>2025</v>
      </c>
      <c r="CL49" t="s">
        <v>174</v>
      </c>
      <c r="CN49" t="s">
        <v>174</v>
      </c>
      <c r="CO49" t="s">
        <v>1707</v>
      </c>
      <c r="CP49" t="s">
        <v>1708</v>
      </c>
      <c r="CQ49" t="s">
        <v>174</v>
      </c>
      <c r="CR49">
        <v>0</v>
      </c>
      <c r="CS49" t="s">
        <v>1709</v>
      </c>
      <c r="CT49">
        <v>3</v>
      </c>
      <c r="CU49" t="s">
        <v>1710</v>
      </c>
      <c r="CV49" t="s">
        <v>174</v>
      </c>
      <c r="CW49" t="s">
        <v>1711</v>
      </c>
      <c r="CX49" t="s">
        <v>193</v>
      </c>
      <c r="CY49">
        <v>2025</v>
      </c>
      <c r="CZ49" t="s">
        <v>170</v>
      </c>
      <c r="DB49" t="s">
        <v>1712</v>
      </c>
      <c r="DC49" t="s">
        <v>1713</v>
      </c>
      <c r="DD49" t="s">
        <v>170</v>
      </c>
      <c r="DF49" t="s">
        <v>170</v>
      </c>
      <c r="DL49" t="s">
        <v>170</v>
      </c>
      <c r="DN49" t="s">
        <v>170</v>
      </c>
      <c r="DP49" t="s">
        <v>1714</v>
      </c>
      <c r="DQ49" t="s">
        <v>202</v>
      </c>
      <c r="DR49" t="str">
        <f>HYPERLINK("https://nconnect.nicmar.ac.in/pdf/100_resume_1771479382.pdf/Y2FyZWVy","View Resume")</f>
        <v>0</v>
      </c>
      <c r="DS49" t="s">
        <v>571</v>
      </c>
      <c r="DT49" t="s">
        <v>818</v>
      </c>
      <c r="DU49" t="s">
        <v>211</v>
      </c>
      <c r="DV49" t="s">
        <v>819</v>
      </c>
      <c r="DW49" t="s">
        <v>246</v>
      </c>
      <c r="DX49" t="s">
        <v>1094</v>
      </c>
      <c r="DY49" t="s">
        <v>209</v>
      </c>
      <c r="DZ49" t="s">
        <v>575</v>
      </c>
      <c r="EA49" t="s">
        <v>1715</v>
      </c>
      <c r="EB49" t="s">
        <v>211</v>
      </c>
      <c r="EC49" t="s">
        <v>819</v>
      </c>
      <c r="ED49" t="s">
        <v>246</v>
      </c>
      <c r="EE49" t="s">
        <v>1028</v>
      </c>
      <c r="EF49" t="s">
        <v>1395</v>
      </c>
      <c r="EG49" t="s">
        <v>265</v>
      </c>
      <c r="EH49" t="s">
        <v>1716</v>
      </c>
      <c r="EI49" t="s">
        <v>1717</v>
      </c>
      <c r="EJ49" t="s">
        <v>819</v>
      </c>
      <c r="EK49" t="s">
        <v>246</v>
      </c>
      <c r="EL49" t="s">
        <v>1718</v>
      </c>
      <c r="EM49" t="s">
        <v>1719</v>
      </c>
      <c r="EN49" t="s">
        <v>949</v>
      </c>
      <c r="EO49" t="s">
        <v>1720</v>
      </c>
      <c r="EP49" t="s">
        <v>1721</v>
      </c>
      <c r="EQ49" t="s">
        <v>819</v>
      </c>
      <c r="ER49" t="s">
        <v>207</v>
      </c>
      <c r="ES49" t="s">
        <v>1722</v>
      </c>
      <c r="ET49" t="s">
        <v>1347</v>
      </c>
      <c r="EU49" t="s">
        <v>248</v>
      </c>
      <c r="EV49" t="s">
        <v>1723</v>
      </c>
      <c r="EW49" t="s">
        <v>1724</v>
      </c>
      <c r="EX49" t="s">
        <v>819</v>
      </c>
      <c r="EY49" t="s">
        <v>207</v>
      </c>
      <c r="EZ49" t="s">
        <v>1725</v>
      </c>
      <c r="FA49" t="s">
        <v>1726</v>
      </c>
      <c r="FB49" t="s">
        <v>470</v>
      </c>
    </row>
    <row r="50" spans="1:158">
      <c r="A50" t="s">
        <v>1348</v>
      </c>
      <c r="B50" t="s">
        <v>211</v>
      </c>
      <c r="C50" t="s">
        <v>267</v>
      </c>
      <c r="D50" t="s">
        <v>1349</v>
      </c>
      <c r="E50" t="s">
        <v>1690</v>
      </c>
      <c r="F50" t="s">
        <v>1691</v>
      </c>
      <c r="G50">
        <v>9881153579</v>
      </c>
      <c r="H50" t="s">
        <v>271</v>
      </c>
      <c r="I50" t="s">
        <v>1692</v>
      </c>
      <c r="J50" t="s">
        <v>166</v>
      </c>
      <c r="K50" t="s">
        <v>1693</v>
      </c>
      <c r="L50" t="s">
        <v>1694</v>
      </c>
      <c r="M50" t="s">
        <v>1695</v>
      </c>
      <c r="N50" t="s">
        <v>170</v>
      </c>
      <c r="AI50" t="s">
        <v>1696</v>
      </c>
      <c r="AJ50" t="s">
        <v>1697</v>
      </c>
      <c r="AK50" t="s">
        <v>1698</v>
      </c>
      <c r="AL50">
        <v>89.84</v>
      </c>
      <c r="AN50">
        <v>2009</v>
      </c>
      <c r="AO50" t="s">
        <v>174</v>
      </c>
      <c r="AP50" t="s">
        <v>1699</v>
      </c>
      <c r="AQ50" t="s">
        <v>1700</v>
      </c>
      <c r="AR50" t="s">
        <v>1701</v>
      </c>
      <c r="AS50">
        <v>68</v>
      </c>
      <c r="AU50">
        <v>2011</v>
      </c>
      <c r="AV50" t="s">
        <v>170</v>
      </c>
      <c r="BC50" t="s">
        <v>174</v>
      </c>
      <c r="BD50" t="s">
        <v>441</v>
      </c>
      <c r="BE50" t="s">
        <v>1702</v>
      </c>
      <c r="BF50" t="s">
        <v>443</v>
      </c>
      <c r="BG50">
        <v>78</v>
      </c>
      <c r="BI50">
        <v>2014</v>
      </c>
      <c r="BJ50">
        <v>19</v>
      </c>
      <c r="BK50" t="s">
        <v>1703</v>
      </c>
      <c r="BL50">
        <v>53</v>
      </c>
      <c r="BM50" t="s">
        <v>443</v>
      </c>
      <c r="BN50" t="s">
        <v>174</v>
      </c>
      <c r="BO50" t="s">
        <v>441</v>
      </c>
      <c r="BP50" t="s">
        <v>1702</v>
      </c>
      <c r="BQ50" t="s">
        <v>1704</v>
      </c>
      <c r="BR50">
        <v>72</v>
      </c>
      <c r="BT50">
        <v>2018</v>
      </c>
      <c r="BU50">
        <v>31</v>
      </c>
      <c r="BV50" t="s">
        <v>1705</v>
      </c>
      <c r="BW50">
        <v>17</v>
      </c>
      <c r="BY50" t="s">
        <v>170</v>
      </c>
      <c r="CF50" t="s">
        <v>174</v>
      </c>
      <c r="CG50" t="s">
        <v>1704</v>
      </c>
      <c r="CH50" t="s">
        <v>1706</v>
      </c>
      <c r="CI50" t="s">
        <v>193</v>
      </c>
      <c r="CJ50">
        <v>2025</v>
      </c>
      <c r="CL50" t="s">
        <v>174</v>
      </c>
      <c r="CN50" t="s">
        <v>174</v>
      </c>
      <c r="CO50" t="s">
        <v>1707</v>
      </c>
      <c r="CP50" t="s">
        <v>1708</v>
      </c>
      <c r="CQ50" t="s">
        <v>174</v>
      </c>
      <c r="CR50">
        <v>0</v>
      </c>
      <c r="CS50" t="s">
        <v>1709</v>
      </c>
      <c r="CT50">
        <v>3</v>
      </c>
      <c r="CU50" t="s">
        <v>1710</v>
      </c>
      <c r="CV50" t="s">
        <v>174</v>
      </c>
      <c r="CW50" t="s">
        <v>1711</v>
      </c>
      <c r="CX50" t="s">
        <v>193</v>
      </c>
      <c r="CY50">
        <v>2025</v>
      </c>
      <c r="CZ50" t="s">
        <v>170</v>
      </c>
      <c r="DB50" t="s">
        <v>1712</v>
      </c>
      <c r="DC50" t="s">
        <v>1713</v>
      </c>
      <c r="DD50" t="s">
        <v>170</v>
      </c>
      <c r="DF50" t="s">
        <v>170</v>
      </c>
      <c r="DL50" t="s">
        <v>170</v>
      </c>
      <c r="DN50" t="s">
        <v>170</v>
      </c>
      <c r="DP50" t="s">
        <v>1727</v>
      </c>
      <c r="DQ50" t="s">
        <v>202</v>
      </c>
      <c r="DR50" t="str">
        <f>HYPERLINK("https://nconnect.nicmar.ac.in/pdf/100_resume_1771479382.pdf/Y2FyZWVy","View Resume")</f>
        <v>0</v>
      </c>
      <c r="DS50" t="s">
        <v>571</v>
      </c>
      <c r="DT50" t="s">
        <v>818</v>
      </c>
      <c r="DU50" t="s">
        <v>211</v>
      </c>
      <c r="DV50" t="s">
        <v>819</v>
      </c>
      <c r="DW50" t="s">
        <v>246</v>
      </c>
      <c r="DX50" t="s">
        <v>1094</v>
      </c>
      <c r="DY50" t="s">
        <v>209</v>
      </c>
      <c r="DZ50" t="s">
        <v>575</v>
      </c>
      <c r="EA50" t="s">
        <v>1715</v>
      </c>
      <c r="EB50" t="s">
        <v>211</v>
      </c>
      <c r="EC50" t="s">
        <v>819</v>
      </c>
      <c r="ED50" t="s">
        <v>246</v>
      </c>
      <c r="EE50" t="s">
        <v>1028</v>
      </c>
      <c r="EF50" t="s">
        <v>1395</v>
      </c>
      <c r="EG50" t="s">
        <v>265</v>
      </c>
      <c r="EH50" t="s">
        <v>1716</v>
      </c>
      <c r="EI50" t="s">
        <v>1717</v>
      </c>
      <c r="EJ50" t="s">
        <v>819</v>
      </c>
      <c r="EK50" t="s">
        <v>246</v>
      </c>
      <c r="EL50" t="s">
        <v>1718</v>
      </c>
      <c r="EM50" t="s">
        <v>1719</v>
      </c>
      <c r="EN50" t="s">
        <v>949</v>
      </c>
      <c r="EO50" t="s">
        <v>1720</v>
      </c>
      <c r="EP50" t="s">
        <v>1721</v>
      </c>
      <c r="EQ50" t="s">
        <v>819</v>
      </c>
      <c r="ER50" t="s">
        <v>207</v>
      </c>
      <c r="ES50" t="s">
        <v>1722</v>
      </c>
      <c r="ET50" t="s">
        <v>1347</v>
      </c>
      <c r="EU50" t="s">
        <v>248</v>
      </c>
      <c r="EV50" t="s">
        <v>1723</v>
      </c>
      <c r="EW50" t="s">
        <v>1724</v>
      </c>
      <c r="EX50" t="s">
        <v>819</v>
      </c>
      <c r="EY50" t="s">
        <v>207</v>
      </c>
      <c r="EZ50" t="s">
        <v>1725</v>
      </c>
      <c r="FA50" t="s">
        <v>1726</v>
      </c>
      <c r="FB50" t="s">
        <v>470</v>
      </c>
    </row>
    <row r="51" spans="1:158">
      <c r="A51" t="s">
        <v>210</v>
      </c>
      <c r="B51" t="s">
        <v>211</v>
      </c>
      <c r="C51" t="s">
        <v>212</v>
      </c>
      <c r="D51" t="s">
        <v>213</v>
      </c>
      <c r="E51" t="s">
        <v>1728</v>
      </c>
      <c r="F51" t="s">
        <v>1729</v>
      </c>
      <c r="G51">
        <v>7006069264</v>
      </c>
      <c r="H51" t="s">
        <v>164</v>
      </c>
      <c r="I51" t="s">
        <v>1730</v>
      </c>
      <c r="J51" t="s">
        <v>217</v>
      </c>
      <c r="K51" t="s">
        <v>1731</v>
      </c>
      <c r="L51" t="s">
        <v>1732</v>
      </c>
      <c r="M51" t="s">
        <v>1733</v>
      </c>
      <c r="N51" t="s">
        <v>170</v>
      </c>
      <c r="AI51" t="s">
        <v>1734</v>
      </c>
      <c r="AJ51" t="s">
        <v>1735</v>
      </c>
      <c r="AK51" t="s">
        <v>1736</v>
      </c>
      <c r="AL51">
        <v>79.6</v>
      </c>
      <c r="AN51">
        <v>2009</v>
      </c>
      <c r="AO51" t="s">
        <v>174</v>
      </c>
      <c r="AP51" t="s">
        <v>1737</v>
      </c>
      <c r="AQ51" t="s">
        <v>1735</v>
      </c>
      <c r="AR51" t="s">
        <v>1738</v>
      </c>
      <c r="AS51">
        <v>73.6</v>
      </c>
      <c r="AU51">
        <v>2011</v>
      </c>
      <c r="AV51" t="s">
        <v>170</v>
      </c>
      <c r="BC51" t="s">
        <v>174</v>
      </c>
      <c r="BD51" t="s">
        <v>1739</v>
      </c>
      <c r="BE51" t="s">
        <v>1739</v>
      </c>
      <c r="BF51" t="s">
        <v>486</v>
      </c>
      <c r="BG51">
        <v>73.3</v>
      </c>
      <c r="BI51">
        <v>2016</v>
      </c>
      <c r="BJ51">
        <v>1</v>
      </c>
      <c r="BL51">
        <v>9</v>
      </c>
      <c r="BN51" t="s">
        <v>174</v>
      </c>
      <c r="BO51" t="s">
        <v>1740</v>
      </c>
      <c r="BP51" t="s">
        <v>1740</v>
      </c>
      <c r="BQ51" t="s">
        <v>213</v>
      </c>
      <c r="BR51">
        <v>83</v>
      </c>
      <c r="BS51">
        <v>9.14</v>
      </c>
      <c r="BT51">
        <v>2018</v>
      </c>
      <c r="BU51">
        <v>14</v>
      </c>
      <c r="BW51">
        <v>47</v>
      </c>
      <c r="BY51" t="s">
        <v>170</v>
      </c>
      <c r="CF51" t="s">
        <v>174</v>
      </c>
      <c r="CG51" t="s">
        <v>1741</v>
      </c>
      <c r="CH51" t="s">
        <v>1742</v>
      </c>
      <c r="CI51" t="s">
        <v>193</v>
      </c>
      <c r="CJ51">
        <v>2024</v>
      </c>
      <c r="CL51" t="s">
        <v>174</v>
      </c>
      <c r="CM51" t="s">
        <v>1743</v>
      </c>
      <c r="CN51" t="s">
        <v>174</v>
      </c>
      <c r="CO51" t="s">
        <v>1744</v>
      </c>
      <c r="CP51" t="s">
        <v>1745</v>
      </c>
      <c r="CQ51" t="s">
        <v>174</v>
      </c>
      <c r="CR51">
        <v>5</v>
      </c>
      <c r="CS51">
        <v>2</v>
      </c>
      <c r="CT51">
        <v>4</v>
      </c>
      <c r="CU51" t="s">
        <v>1746</v>
      </c>
      <c r="CV51" t="s">
        <v>170</v>
      </c>
      <c r="CZ51" t="s">
        <v>170</v>
      </c>
      <c r="DB51" t="s">
        <v>1747</v>
      </c>
      <c r="DC51" t="s">
        <v>1748</v>
      </c>
      <c r="DD51" t="s">
        <v>170</v>
      </c>
      <c r="DF51" t="s">
        <v>174</v>
      </c>
      <c r="DG51">
        <v>1</v>
      </c>
      <c r="DH51">
        <v>2</v>
      </c>
      <c r="DI51">
        <v>3</v>
      </c>
      <c r="DJ51">
        <v>0</v>
      </c>
      <c r="DK51">
        <v>9</v>
      </c>
      <c r="DL51" t="s">
        <v>174</v>
      </c>
      <c r="DM51" t="s">
        <v>1749</v>
      </c>
      <c r="DN51" t="s">
        <v>170</v>
      </c>
      <c r="DP51" t="s">
        <v>1750</v>
      </c>
      <c r="DQ51" t="s">
        <v>202</v>
      </c>
      <c r="DR51" t="str">
        <f>HYPERLINK("https://nconnect.nicmar.ac.in/pdf/36_resume_1771479806.pdf/Y2FyZWVy","View Resume")</f>
        <v>0</v>
      </c>
      <c r="DS51" t="s">
        <v>575</v>
      </c>
      <c r="DT51" t="s">
        <v>1751</v>
      </c>
      <c r="DU51" t="s">
        <v>211</v>
      </c>
      <c r="DV51" t="s">
        <v>538</v>
      </c>
      <c r="DW51" t="s">
        <v>246</v>
      </c>
      <c r="DX51" t="s">
        <v>1319</v>
      </c>
      <c r="DY51" t="s">
        <v>941</v>
      </c>
      <c r="DZ51" t="s">
        <v>420</v>
      </c>
      <c r="EA51" t="s">
        <v>844</v>
      </c>
      <c r="EB51" t="s">
        <v>211</v>
      </c>
      <c r="EC51" t="s">
        <v>1752</v>
      </c>
      <c r="ED51" t="s">
        <v>246</v>
      </c>
      <c r="EE51" t="s">
        <v>941</v>
      </c>
      <c r="EF51" t="s">
        <v>209</v>
      </c>
      <c r="EG51" t="s">
        <v>949</v>
      </c>
    </row>
    <row r="52" spans="1:158">
      <c r="A52" t="s">
        <v>587</v>
      </c>
      <c r="B52" t="s">
        <v>159</v>
      </c>
      <c r="C52" t="s">
        <v>267</v>
      </c>
      <c r="D52" t="s">
        <v>357</v>
      </c>
      <c r="E52" t="s">
        <v>1753</v>
      </c>
      <c r="F52" t="s">
        <v>1754</v>
      </c>
      <c r="G52">
        <v>9818384078</v>
      </c>
      <c r="H52" t="s">
        <v>164</v>
      </c>
      <c r="I52" t="s">
        <v>1755</v>
      </c>
      <c r="J52" t="s">
        <v>166</v>
      </c>
      <c r="K52" t="s">
        <v>1756</v>
      </c>
      <c r="L52" t="s">
        <v>1757</v>
      </c>
      <c r="M52" t="s">
        <v>1758</v>
      </c>
      <c r="N52" t="s">
        <v>170</v>
      </c>
      <c r="AI52" t="s">
        <v>1759</v>
      </c>
      <c r="AJ52" t="s">
        <v>1760</v>
      </c>
      <c r="AK52" t="s">
        <v>1761</v>
      </c>
      <c r="AL52">
        <v>80</v>
      </c>
      <c r="AN52">
        <v>1996</v>
      </c>
      <c r="AO52" t="s">
        <v>174</v>
      </c>
      <c r="AP52" t="s">
        <v>1760</v>
      </c>
      <c r="AQ52" t="s">
        <v>1762</v>
      </c>
      <c r="AR52" t="s">
        <v>1763</v>
      </c>
      <c r="AS52">
        <v>75</v>
      </c>
      <c r="AU52">
        <v>1998</v>
      </c>
      <c r="AV52" t="s">
        <v>170</v>
      </c>
      <c r="BC52" t="s">
        <v>174</v>
      </c>
      <c r="BD52" t="s">
        <v>1764</v>
      </c>
      <c r="BE52" t="s">
        <v>1764</v>
      </c>
      <c r="BF52" t="s">
        <v>1765</v>
      </c>
      <c r="BG52">
        <v>74</v>
      </c>
      <c r="BI52">
        <v>2003</v>
      </c>
      <c r="BJ52">
        <v>19</v>
      </c>
      <c r="BL52">
        <v>18</v>
      </c>
      <c r="BN52" t="s">
        <v>174</v>
      </c>
      <c r="BO52" t="s">
        <v>1766</v>
      </c>
      <c r="BP52" t="s">
        <v>1766</v>
      </c>
      <c r="BQ52" t="s">
        <v>1767</v>
      </c>
      <c r="BR52">
        <v>71</v>
      </c>
      <c r="BS52">
        <v>7</v>
      </c>
      <c r="BT52">
        <v>2010</v>
      </c>
      <c r="BU52">
        <v>31</v>
      </c>
      <c r="BV52" t="s">
        <v>529</v>
      </c>
      <c r="BW52">
        <v>53</v>
      </c>
      <c r="BX52" t="s">
        <v>1768</v>
      </c>
      <c r="BY52" t="s">
        <v>170</v>
      </c>
      <c r="CF52" t="s">
        <v>170</v>
      </c>
      <c r="CL52" t="s">
        <v>174</v>
      </c>
      <c r="CM52" t="s">
        <v>1769</v>
      </c>
      <c r="CN52" t="s">
        <v>174</v>
      </c>
      <c r="CO52" t="s">
        <v>1770</v>
      </c>
      <c r="CP52" t="s">
        <v>1771</v>
      </c>
      <c r="CQ52" t="s">
        <v>170</v>
      </c>
      <c r="CV52" t="s">
        <v>170</v>
      </c>
      <c r="CZ52" t="s">
        <v>170</v>
      </c>
      <c r="DB52" t="s">
        <v>1772</v>
      </c>
      <c r="DC52" t="s">
        <v>1773</v>
      </c>
      <c r="DD52" t="s">
        <v>174</v>
      </c>
      <c r="DE52" t="s">
        <v>1774</v>
      </c>
      <c r="DF52" t="s">
        <v>170</v>
      </c>
      <c r="DL52" t="s">
        <v>170</v>
      </c>
      <c r="DN52" t="s">
        <v>170</v>
      </c>
      <c r="DP52" t="s">
        <v>1750</v>
      </c>
      <c r="DQ52" t="s">
        <v>202</v>
      </c>
      <c r="DR52" t="str">
        <f>HYPERLINK("https://nconnect.nicmar.ac.in/pdf/13_resume_1771479835.pdf/Y2FyZWVy","View Resume")</f>
        <v>0</v>
      </c>
      <c r="DS52" t="s">
        <v>1775</v>
      </c>
      <c r="DT52" t="s">
        <v>1776</v>
      </c>
      <c r="DU52" t="s">
        <v>1777</v>
      </c>
      <c r="DV52" t="s">
        <v>819</v>
      </c>
      <c r="DW52" t="s">
        <v>207</v>
      </c>
      <c r="DX52" t="s">
        <v>1778</v>
      </c>
      <c r="DY52" t="s">
        <v>1199</v>
      </c>
      <c r="DZ52" t="s">
        <v>1775</v>
      </c>
    </row>
    <row r="53" spans="1:158">
      <c r="A53" t="s">
        <v>1779</v>
      </c>
      <c r="B53" t="s">
        <v>159</v>
      </c>
      <c r="C53" t="s">
        <v>160</v>
      </c>
      <c r="D53" t="s">
        <v>1780</v>
      </c>
      <c r="E53" t="s">
        <v>1781</v>
      </c>
      <c r="F53" t="s">
        <v>1782</v>
      </c>
      <c r="G53">
        <v>8013318406</v>
      </c>
      <c r="H53" t="s">
        <v>164</v>
      </c>
      <c r="I53" t="s">
        <v>1783</v>
      </c>
      <c r="J53" t="s">
        <v>217</v>
      </c>
      <c r="K53" t="s">
        <v>1784</v>
      </c>
      <c r="L53" t="s">
        <v>1785</v>
      </c>
      <c r="M53" t="s">
        <v>1786</v>
      </c>
      <c r="N53" t="s">
        <v>170</v>
      </c>
      <c r="AI53" t="s">
        <v>1787</v>
      </c>
      <c r="AJ53" t="s">
        <v>1788</v>
      </c>
      <c r="AK53" t="s">
        <v>1789</v>
      </c>
      <c r="AL53">
        <v>73</v>
      </c>
      <c r="AN53">
        <v>2009</v>
      </c>
      <c r="AO53" t="s">
        <v>174</v>
      </c>
      <c r="AP53" t="s">
        <v>1787</v>
      </c>
      <c r="AQ53" t="s">
        <v>1790</v>
      </c>
      <c r="AR53" t="s">
        <v>1791</v>
      </c>
      <c r="AS53">
        <v>66.25</v>
      </c>
      <c r="AU53">
        <v>2011</v>
      </c>
      <c r="AV53" t="s">
        <v>170</v>
      </c>
      <c r="BC53" t="s">
        <v>174</v>
      </c>
      <c r="BD53" t="s">
        <v>1792</v>
      </c>
      <c r="BE53" t="s">
        <v>1793</v>
      </c>
      <c r="BF53" t="s">
        <v>1794</v>
      </c>
      <c r="BG53">
        <v>69.3</v>
      </c>
      <c r="BI53">
        <v>2018</v>
      </c>
      <c r="BJ53">
        <v>8</v>
      </c>
      <c r="BL53">
        <v>2</v>
      </c>
      <c r="BN53" t="s">
        <v>174</v>
      </c>
      <c r="BO53" t="s">
        <v>1795</v>
      </c>
      <c r="BP53" t="s">
        <v>1796</v>
      </c>
      <c r="BQ53" t="s">
        <v>1794</v>
      </c>
      <c r="BR53">
        <v>76</v>
      </c>
      <c r="BT53">
        <v>2023</v>
      </c>
      <c r="BU53">
        <v>31</v>
      </c>
      <c r="BV53" t="s">
        <v>1797</v>
      </c>
      <c r="BW53">
        <v>3</v>
      </c>
      <c r="BY53" t="s">
        <v>170</v>
      </c>
      <c r="CF53" t="s">
        <v>170</v>
      </c>
      <c r="CL53" t="s">
        <v>174</v>
      </c>
      <c r="CM53" t="s">
        <v>1798</v>
      </c>
      <c r="CN53" t="s">
        <v>174</v>
      </c>
      <c r="CO53" t="s">
        <v>1799</v>
      </c>
      <c r="CP53" t="s">
        <v>1800</v>
      </c>
      <c r="CQ53" t="s">
        <v>170</v>
      </c>
      <c r="CV53" t="s">
        <v>170</v>
      </c>
      <c r="CZ53" t="s">
        <v>170</v>
      </c>
      <c r="DB53" t="s">
        <v>1801</v>
      </c>
      <c r="DC53" t="s">
        <v>1802</v>
      </c>
      <c r="DD53" t="s">
        <v>170</v>
      </c>
      <c r="DF53" t="s">
        <v>170</v>
      </c>
      <c r="DL53" t="s">
        <v>170</v>
      </c>
      <c r="DN53" t="s">
        <v>174</v>
      </c>
      <c r="DO53" t="s">
        <v>1803</v>
      </c>
      <c r="DP53" t="s">
        <v>1804</v>
      </c>
      <c r="DQ53" t="s">
        <v>202</v>
      </c>
      <c r="DR53" t="str">
        <f>HYPERLINK("https://nconnect.nicmar.ac.in/pdf/106_resume_1771480184.pdf/Y2FyZWVy","View Resume")</f>
        <v>0</v>
      </c>
      <c r="DS53" t="s">
        <v>1805</v>
      </c>
      <c r="DT53" t="s">
        <v>1806</v>
      </c>
      <c r="DU53" t="s">
        <v>1807</v>
      </c>
      <c r="DV53" t="s">
        <v>422</v>
      </c>
      <c r="DW53" t="s">
        <v>207</v>
      </c>
      <c r="DX53" t="s">
        <v>1808</v>
      </c>
      <c r="DY53" t="s">
        <v>1809</v>
      </c>
      <c r="DZ53" t="s">
        <v>355</v>
      </c>
      <c r="EA53" t="s">
        <v>1810</v>
      </c>
      <c r="EB53" t="s">
        <v>1811</v>
      </c>
      <c r="EC53" t="s">
        <v>1812</v>
      </c>
      <c r="ED53" t="s">
        <v>207</v>
      </c>
      <c r="EE53" t="s">
        <v>1813</v>
      </c>
      <c r="EF53" t="s">
        <v>1030</v>
      </c>
      <c r="EG53" t="s">
        <v>466</v>
      </c>
      <c r="EH53" t="s">
        <v>1814</v>
      </c>
      <c r="EI53" t="s">
        <v>1815</v>
      </c>
      <c r="EJ53" t="s">
        <v>1816</v>
      </c>
      <c r="EK53" t="s">
        <v>207</v>
      </c>
      <c r="EL53" t="s">
        <v>1094</v>
      </c>
      <c r="EM53" t="s">
        <v>424</v>
      </c>
      <c r="EN53" t="s">
        <v>466</v>
      </c>
      <c r="EO53" t="s">
        <v>1817</v>
      </c>
      <c r="EP53" t="s">
        <v>211</v>
      </c>
      <c r="EQ53" t="s">
        <v>1818</v>
      </c>
      <c r="ER53" t="s">
        <v>246</v>
      </c>
      <c r="ES53" t="s">
        <v>995</v>
      </c>
      <c r="ET53" t="s">
        <v>209</v>
      </c>
      <c r="EU53" t="s">
        <v>1027</v>
      </c>
    </row>
    <row r="54" spans="1:158">
      <c r="A54" t="s">
        <v>210</v>
      </c>
      <c r="B54" t="s">
        <v>211</v>
      </c>
      <c r="C54" t="s">
        <v>212</v>
      </c>
      <c r="D54" t="s">
        <v>213</v>
      </c>
      <c r="E54" t="s">
        <v>1819</v>
      </c>
      <c r="F54" t="s">
        <v>1820</v>
      </c>
      <c r="G54">
        <v>9505646482</v>
      </c>
      <c r="H54" t="s">
        <v>164</v>
      </c>
      <c r="I54" t="s">
        <v>1821</v>
      </c>
      <c r="J54" t="s">
        <v>217</v>
      </c>
      <c r="K54" t="s">
        <v>658</v>
      </c>
      <c r="L54" t="s">
        <v>1822</v>
      </c>
      <c r="M54" t="s">
        <v>1823</v>
      </c>
      <c r="N54" t="s">
        <v>170</v>
      </c>
      <c r="AI54" t="s">
        <v>1824</v>
      </c>
      <c r="AJ54" t="s">
        <v>1825</v>
      </c>
      <c r="AK54" t="s">
        <v>1826</v>
      </c>
      <c r="AL54">
        <v>97</v>
      </c>
      <c r="AM54">
        <v>9.7</v>
      </c>
      <c r="AN54">
        <v>2012</v>
      </c>
      <c r="AO54" t="s">
        <v>170</v>
      </c>
      <c r="AV54" t="s">
        <v>174</v>
      </c>
      <c r="AW54" t="s">
        <v>1827</v>
      </c>
      <c r="AX54" t="s">
        <v>1828</v>
      </c>
      <c r="AY54" t="s">
        <v>486</v>
      </c>
      <c r="AZ54">
        <v>94.91</v>
      </c>
      <c r="BB54">
        <v>2015</v>
      </c>
      <c r="BC54" t="s">
        <v>174</v>
      </c>
      <c r="BD54" t="s">
        <v>1829</v>
      </c>
      <c r="BE54" t="s">
        <v>1830</v>
      </c>
      <c r="BF54" t="s">
        <v>486</v>
      </c>
      <c r="BG54">
        <v>84.45</v>
      </c>
      <c r="BI54">
        <v>2018</v>
      </c>
      <c r="BJ54">
        <v>1</v>
      </c>
      <c r="BL54">
        <v>9</v>
      </c>
      <c r="BN54" t="s">
        <v>174</v>
      </c>
      <c r="BO54" t="s">
        <v>1831</v>
      </c>
      <c r="BP54" t="s">
        <v>1831</v>
      </c>
      <c r="BQ54" t="s">
        <v>213</v>
      </c>
      <c r="BR54">
        <v>80</v>
      </c>
      <c r="BS54">
        <v>8.43</v>
      </c>
      <c r="BT54">
        <v>2021</v>
      </c>
      <c r="BU54">
        <v>14</v>
      </c>
      <c r="BW54">
        <v>47</v>
      </c>
      <c r="BY54" t="s">
        <v>170</v>
      </c>
      <c r="CF54" t="s">
        <v>174</v>
      </c>
      <c r="CG54" t="s">
        <v>1832</v>
      </c>
      <c r="CH54" t="s">
        <v>1833</v>
      </c>
      <c r="CI54" t="s">
        <v>193</v>
      </c>
      <c r="CJ54">
        <v>2025</v>
      </c>
      <c r="CL54" t="s">
        <v>170</v>
      </c>
      <c r="CN54" t="s">
        <v>174</v>
      </c>
      <c r="CO54" t="s">
        <v>1834</v>
      </c>
      <c r="CP54" t="s">
        <v>1835</v>
      </c>
      <c r="CQ54" t="s">
        <v>174</v>
      </c>
      <c r="CR54">
        <v>5</v>
      </c>
      <c r="CS54">
        <v>0</v>
      </c>
      <c r="CT54">
        <v>4</v>
      </c>
      <c r="CU54" t="s">
        <v>1836</v>
      </c>
      <c r="CV54" t="s">
        <v>174</v>
      </c>
      <c r="CW54" t="s">
        <v>1837</v>
      </c>
      <c r="CX54" t="s">
        <v>193</v>
      </c>
      <c r="CY54">
        <v>2025</v>
      </c>
      <c r="CZ54" t="s">
        <v>170</v>
      </c>
      <c r="DB54" t="s">
        <v>1838</v>
      </c>
      <c r="DC54" t="s">
        <v>326</v>
      </c>
      <c r="DD54" t="s">
        <v>170</v>
      </c>
      <c r="DF54" t="s">
        <v>170</v>
      </c>
      <c r="DL54" t="s">
        <v>170</v>
      </c>
      <c r="DN54" t="s">
        <v>174</v>
      </c>
      <c r="DO54" t="s">
        <v>1839</v>
      </c>
      <c r="DP54" t="s">
        <v>1840</v>
      </c>
      <c r="DQ54" t="s">
        <v>202</v>
      </c>
      <c r="DR54" t="str">
        <f>HYPERLINK("https://nconnect.nicmar.ac.in/pdf/108_resume_1771479868.pdf/Y2FyZWVy","View Resume")</f>
        <v>0</v>
      </c>
      <c r="DS54" t="s">
        <v>292</v>
      </c>
    </row>
    <row r="55" spans="1:158">
      <c r="A55" t="s">
        <v>356</v>
      </c>
      <c r="B55" t="s">
        <v>211</v>
      </c>
      <c r="C55" t="s">
        <v>267</v>
      </c>
      <c r="D55" t="s">
        <v>357</v>
      </c>
      <c r="E55" t="s">
        <v>1841</v>
      </c>
      <c r="F55" t="s">
        <v>1842</v>
      </c>
      <c r="G55">
        <v>9481962722</v>
      </c>
      <c r="H55" t="s">
        <v>164</v>
      </c>
      <c r="I55" t="s">
        <v>1843</v>
      </c>
      <c r="J55" t="s">
        <v>166</v>
      </c>
      <c r="K55" t="s">
        <v>1844</v>
      </c>
      <c r="L55" t="s">
        <v>1845</v>
      </c>
      <c r="M55" t="s">
        <v>1846</v>
      </c>
      <c r="N55" t="s">
        <v>170</v>
      </c>
      <c r="AI55" t="s">
        <v>1847</v>
      </c>
      <c r="AJ55" t="s">
        <v>1848</v>
      </c>
      <c r="AK55" t="s">
        <v>1849</v>
      </c>
      <c r="AL55">
        <v>92.67</v>
      </c>
      <c r="AN55">
        <v>2013</v>
      </c>
      <c r="AO55" t="s">
        <v>174</v>
      </c>
      <c r="AP55" t="s">
        <v>1850</v>
      </c>
      <c r="AQ55" t="s">
        <v>1851</v>
      </c>
      <c r="AR55" t="s">
        <v>1852</v>
      </c>
      <c r="AS55">
        <v>71.33</v>
      </c>
      <c r="AU55">
        <v>2015</v>
      </c>
      <c r="AV55" t="s">
        <v>170</v>
      </c>
      <c r="BC55" t="s">
        <v>174</v>
      </c>
      <c r="BD55" t="s">
        <v>1853</v>
      </c>
      <c r="BE55" t="s">
        <v>1854</v>
      </c>
      <c r="BF55" t="s">
        <v>1855</v>
      </c>
      <c r="BG55">
        <v>70.2</v>
      </c>
      <c r="BI55">
        <v>2019</v>
      </c>
      <c r="BJ55">
        <v>19</v>
      </c>
      <c r="BK55" t="s">
        <v>1856</v>
      </c>
      <c r="BL55">
        <v>53</v>
      </c>
      <c r="BM55" t="s">
        <v>1857</v>
      </c>
      <c r="BN55" t="s">
        <v>174</v>
      </c>
      <c r="BO55" t="s">
        <v>1858</v>
      </c>
      <c r="BP55" t="s">
        <v>1859</v>
      </c>
      <c r="BQ55" t="s">
        <v>1860</v>
      </c>
      <c r="BR55">
        <v>87.8</v>
      </c>
      <c r="BT55">
        <v>2022</v>
      </c>
      <c r="BU55">
        <v>31</v>
      </c>
      <c r="BV55" t="s">
        <v>529</v>
      </c>
      <c r="BW55">
        <v>53</v>
      </c>
      <c r="BX55" t="s">
        <v>1861</v>
      </c>
      <c r="BY55" t="s">
        <v>170</v>
      </c>
      <c r="CF55" t="s">
        <v>174</v>
      </c>
      <c r="CG55" t="s">
        <v>1862</v>
      </c>
      <c r="CH55" t="s">
        <v>1863</v>
      </c>
      <c r="CI55" t="s">
        <v>193</v>
      </c>
      <c r="CJ55">
        <v>2026</v>
      </c>
      <c r="CL55" t="s">
        <v>170</v>
      </c>
      <c r="CN55" t="s">
        <v>174</v>
      </c>
      <c r="CO55" t="s">
        <v>1864</v>
      </c>
      <c r="CP55" t="s">
        <v>1865</v>
      </c>
      <c r="CQ55" t="s">
        <v>174</v>
      </c>
      <c r="CR55">
        <v>5</v>
      </c>
      <c r="CS55">
        <v>0</v>
      </c>
      <c r="CT55">
        <v>2</v>
      </c>
      <c r="CU55" t="s">
        <v>1866</v>
      </c>
      <c r="CV55" t="s">
        <v>170</v>
      </c>
      <c r="CZ55" t="s">
        <v>170</v>
      </c>
      <c r="DB55" t="s">
        <v>1867</v>
      </c>
      <c r="DC55" t="s">
        <v>1868</v>
      </c>
      <c r="DD55" t="s">
        <v>170</v>
      </c>
      <c r="DF55" t="s">
        <v>170</v>
      </c>
      <c r="DL55" t="s">
        <v>174</v>
      </c>
      <c r="DM55" t="s">
        <v>1869</v>
      </c>
      <c r="DN55" t="s">
        <v>174</v>
      </c>
      <c r="DO55" t="s">
        <v>1870</v>
      </c>
      <c r="DP55" t="s">
        <v>1871</v>
      </c>
      <c r="DQ55" t="s">
        <v>202</v>
      </c>
      <c r="DR55" t="str">
        <f>HYPERLINK("https://nconnect.nicmar.ac.in/pdf/110_resume_1771480579.pdf/Y2FyZWVy","View Resume")</f>
        <v>0</v>
      </c>
      <c r="DS55" t="s">
        <v>292</v>
      </c>
    </row>
    <row r="56" spans="1:158">
      <c r="A56" t="s">
        <v>1872</v>
      </c>
      <c r="B56" t="s">
        <v>508</v>
      </c>
      <c r="C56" t="s">
        <v>160</v>
      </c>
      <c r="D56" t="s">
        <v>1873</v>
      </c>
      <c r="E56" t="s">
        <v>1874</v>
      </c>
      <c r="F56" t="s">
        <v>1875</v>
      </c>
      <c r="G56">
        <v>8628879793</v>
      </c>
      <c r="H56" t="s">
        <v>271</v>
      </c>
      <c r="I56" t="s">
        <v>1876</v>
      </c>
      <c r="J56" t="s">
        <v>217</v>
      </c>
      <c r="K56" t="s">
        <v>798</v>
      </c>
      <c r="L56" t="s">
        <v>1877</v>
      </c>
      <c r="M56" t="s">
        <v>1878</v>
      </c>
      <c r="N56" t="s">
        <v>170</v>
      </c>
      <c r="AI56" t="s">
        <v>1879</v>
      </c>
      <c r="AJ56" t="s">
        <v>1880</v>
      </c>
      <c r="AK56" t="s">
        <v>1881</v>
      </c>
      <c r="AL56">
        <v>95</v>
      </c>
      <c r="AM56">
        <v>10</v>
      </c>
      <c r="AN56">
        <v>2017</v>
      </c>
      <c r="AO56" t="s">
        <v>174</v>
      </c>
      <c r="AP56" t="s">
        <v>1882</v>
      </c>
      <c r="AQ56" t="s">
        <v>1880</v>
      </c>
      <c r="AR56" t="s">
        <v>1883</v>
      </c>
      <c r="AS56">
        <v>94</v>
      </c>
      <c r="AT56">
        <v>0</v>
      </c>
      <c r="AU56">
        <v>2019</v>
      </c>
      <c r="AV56" t="s">
        <v>170</v>
      </c>
      <c r="BC56" t="s">
        <v>174</v>
      </c>
      <c r="BD56" t="s">
        <v>1795</v>
      </c>
      <c r="BE56" t="s">
        <v>1884</v>
      </c>
      <c r="BF56" t="s">
        <v>1885</v>
      </c>
      <c r="BG56">
        <v>78</v>
      </c>
      <c r="BH56">
        <v>0</v>
      </c>
      <c r="BI56">
        <v>2024</v>
      </c>
      <c r="BJ56">
        <v>8</v>
      </c>
      <c r="BL56">
        <v>2</v>
      </c>
      <c r="BN56" t="s">
        <v>174</v>
      </c>
      <c r="BO56" t="s">
        <v>1858</v>
      </c>
      <c r="BP56" t="s">
        <v>1886</v>
      </c>
      <c r="BQ56" t="s">
        <v>1887</v>
      </c>
      <c r="BR56">
        <v>84.55</v>
      </c>
      <c r="BS56">
        <v>8.9</v>
      </c>
      <c r="BT56">
        <v>2026</v>
      </c>
      <c r="BU56">
        <v>31</v>
      </c>
      <c r="BW56">
        <v>2</v>
      </c>
      <c r="BY56" t="s">
        <v>170</v>
      </c>
      <c r="CF56" t="s">
        <v>170</v>
      </c>
      <c r="CL56" t="s">
        <v>174</v>
      </c>
      <c r="CM56" t="s">
        <v>1888</v>
      </c>
      <c r="CN56" t="s">
        <v>174</v>
      </c>
      <c r="CO56" t="s">
        <v>1889</v>
      </c>
      <c r="CP56" t="s">
        <v>1890</v>
      </c>
      <c r="CQ56" t="s">
        <v>174</v>
      </c>
      <c r="CR56">
        <v>1</v>
      </c>
      <c r="CS56">
        <v>2</v>
      </c>
      <c r="CT56">
        <v>2</v>
      </c>
      <c r="CU56" t="s">
        <v>1891</v>
      </c>
      <c r="CV56" t="s">
        <v>170</v>
      </c>
      <c r="CZ56" t="s">
        <v>174</v>
      </c>
      <c r="DA56" t="s">
        <v>1892</v>
      </c>
      <c r="DB56" t="s">
        <v>1163</v>
      </c>
      <c r="DC56" t="s">
        <v>1892</v>
      </c>
      <c r="DD56" t="s">
        <v>170</v>
      </c>
      <c r="DE56" t="s">
        <v>1893</v>
      </c>
      <c r="DF56" t="s">
        <v>170</v>
      </c>
      <c r="DL56" t="s">
        <v>170</v>
      </c>
      <c r="DN56" t="s">
        <v>170</v>
      </c>
      <c r="DP56" t="s">
        <v>1894</v>
      </c>
      <c r="DQ56" t="s">
        <v>202</v>
      </c>
      <c r="DR56" t="str">
        <f>HYPERLINK("https://nconnect.nicmar.ac.in/pdf/96_resume_1771480665.pdf/Y2FyZWVy","View Resume")</f>
        <v>0</v>
      </c>
      <c r="DS56" t="s">
        <v>265</v>
      </c>
      <c r="DT56" t="s">
        <v>1895</v>
      </c>
      <c r="DU56" t="s">
        <v>1896</v>
      </c>
      <c r="DV56" t="s">
        <v>1897</v>
      </c>
      <c r="DW56" t="s">
        <v>207</v>
      </c>
      <c r="DX56" t="s">
        <v>951</v>
      </c>
      <c r="DY56" t="s">
        <v>506</v>
      </c>
      <c r="DZ56" t="s">
        <v>265</v>
      </c>
    </row>
    <row r="57" spans="1:158">
      <c r="A57" t="s">
        <v>1898</v>
      </c>
      <c r="B57" t="s">
        <v>211</v>
      </c>
      <c r="C57" t="s">
        <v>267</v>
      </c>
      <c r="D57" t="s">
        <v>1899</v>
      </c>
      <c r="E57" t="s">
        <v>1900</v>
      </c>
      <c r="F57" t="s">
        <v>1901</v>
      </c>
      <c r="G57">
        <v>7259887654</v>
      </c>
      <c r="H57" t="s">
        <v>271</v>
      </c>
      <c r="I57" t="s">
        <v>1902</v>
      </c>
      <c r="J57" t="s">
        <v>166</v>
      </c>
      <c r="K57" t="s">
        <v>763</v>
      </c>
      <c r="L57" t="s">
        <v>1903</v>
      </c>
      <c r="M57" t="s">
        <v>1904</v>
      </c>
      <c r="N57" t="s">
        <v>170</v>
      </c>
      <c r="AI57" t="s">
        <v>1905</v>
      </c>
      <c r="AJ57" t="s">
        <v>1906</v>
      </c>
      <c r="AK57" t="s">
        <v>1907</v>
      </c>
      <c r="AL57">
        <v>83</v>
      </c>
      <c r="AN57">
        <v>1997</v>
      </c>
      <c r="AO57" t="s">
        <v>174</v>
      </c>
      <c r="AP57" t="s">
        <v>1908</v>
      </c>
      <c r="AQ57" t="s">
        <v>819</v>
      </c>
      <c r="AR57" t="s">
        <v>1075</v>
      </c>
      <c r="AS57">
        <v>73</v>
      </c>
      <c r="AU57">
        <v>1999</v>
      </c>
      <c r="AV57" t="s">
        <v>170</v>
      </c>
      <c r="BC57" t="s">
        <v>174</v>
      </c>
      <c r="BD57" t="s">
        <v>1909</v>
      </c>
      <c r="BE57" t="s">
        <v>1910</v>
      </c>
      <c r="BF57" t="s">
        <v>1047</v>
      </c>
      <c r="BG57">
        <v>67</v>
      </c>
      <c r="BI57">
        <v>2002</v>
      </c>
      <c r="BJ57">
        <v>19</v>
      </c>
      <c r="BK57" t="s">
        <v>1911</v>
      </c>
      <c r="BL57">
        <v>11</v>
      </c>
      <c r="BM57" t="s">
        <v>1047</v>
      </c>
      <c r="BN57" t="s">
        <v>174</v>
      </c>
      <c r="BO57" t="s">
        <v>1909</v>
      </c>
      <c r="BP57" t="s">
        <v>819</v>
      </c>
      <c r="BQ57" t="s">
        <v>1912</v>
      </c>
      <c r="BR57">
        <v>65</v>
      </c>
      <c r="BT57">
        <v>2004</v>
      </c>
      <c r="BU57">
        <v>23</v>
      </c>
      <c r="BV57" t="s">
        <v>529</v>
      </c>
      <c r="BW57">
        <v>53</v>
      </c>
      <c r="BX57" t="s">
        <v>1044</v>
      </c>
      <c r="BY57" t="s">
        <v>170</v>
      </c>
      <c r="CF57" t="s">
        <v>170</v>
      </c>
      <c r="CL57" t="s">
        <v>174</v>
      </c>
      <c r="CM57" t="s">
        <v>1913</v>
      </c>
      <c r="CN57" t="s">
        <v>174</v>
      </c>
      <c r="CO57" t="s">
        <v>1914</v>
      </c>
      <c r="CP57" t="s">
        <v>1915</v>
      </c>
      <c r="CQ57" t="s">
        <v>170</v>
      </c>
      <c r="CV57" t="s">
        <v>170</v>
      </c>
      <c r="CZ57" t="s">
        <v>170</v>
      </c>
      <c r="DC57" t="s">
        <v>1916</v>
      </c>
      <c r="DD57" t="s">
        <v>174</v>
      </c>
      <c r="DE57" t="s">
        <v>1917</v>
      </c>
      <c r="DF57" t="s">
        <v>170</v>
      </c>
      <c r="DL57" t="s">
        <v>174</v>
      </c>
      <c r="DM57" t="s">
        <v>1918</v>
      </c>
      <c r="DN57" t="s">
        <v>170</v>
      </c>
      <c r="DP57" t="s">
        <v>1919</v>
      </c>
      <c r="DQ57" t="s">
        <v>202</v>
      </c>
      <c r="DR57" t="str">
        <f>HYPERLINK("https://nconnect.nicmar.ac.in/pdf/43_resume_1771481579.pdf/Y2FyZWVy","View Resume")</f>
        <v>0</v>
      </c>
      <c r="DS57" t="s">
        <v>242</v>
      </c>
      <c r="DT57" t="s">
        <v>1920</v>
      </c>
      <c r="DU57" t="s">
        <v>1921</v>
      </c>
      <c r="DV57" t="s">
        <v>819</v>
      </c>
      <c r="DW57" t="s">
        <v>207</v>
      </c>
      <c r="DX57" t="s">
        <v>428</v>
      </c>
      <c r="DY57" t="s">
        <v>209</v>
      </c>
      <c r="DZ57" t="s">
        <v>242</v>
      </c>
    </row>
    <row r="58" spans="1:158">
      <c r="A58" t="s">
        <v>356</v>
      </c>
      <c r="B58" t="s">
        <v>211</v>
      </c>
      <c r="C58" t="s">
        <v>267</v>
      </c>
      <c r="D58" t="s">
        <v>357</v>
      </c>
      <c r="E58" t="s">
        <v>1900</v>
      </c>
      <c r="F58" t="s">
        <v>1901</v>
      </c>
      <c r="G58">
        <v>7259887654</v>
      </c>
      <c r="H58" t="s">
        <v>271</v>
      </c>
      <c r="I58" t="s">
        <v>1902</v>
      </c>
      <c r="J58" t="s">
        <v>166</v>
      </c>
      <c r="K58" t="s">
        <v>763</v>
      </c>
      <c r="L58" t="s">
        <v>1903</v>
      </c>
      <c r="M58" t="s">
        <v>1904</v>
      </c>
      <c r="N58" t="s">
        <v>170</v>
      </c>
      <c r="AI58" t="s">
        <v>1905</v>
      </c>
      <c r="AJ58" t="s">
        <v>1906</v>
      </c>
      <c r="AK58" t="s">
        <v>1907</v>
      </c>
      <c r="AL58">
        <v>83</v>
      </c>
      <c r="AN58">
        <v>1997</v>
      </c>
      <c r="AO58" t="s">
        <v>174</v>
      </c>
      <c r="AP58" t="s">
        <v>1908</v>
      </c>
      <c r="AQ58" t="s">
        <v>819</v>
      </c>
      <c r="AR58" t="s">
        <v>1075</v>
      </c>
      <c r="AS58">
        <v>73</v>
      </c>
      <c r="AU58">
        <v>1999</v>
      </c>
      <c r="AV58" t="s">
        <v>170</v>
      </c>
      <c r="BC58" t="s">
        <v>174</v>
      </c>
      <c r="BD58" t="s">
        <v>1909</v>
      </c>
      <c r="BE58" t="s">
        <v>1910</v>
      </c>
      <c r="BF58" t="s">
        <v>1047</v>
      </c>
      <c r="BG58">
        <v>67</v>
      </c>
      <c r="BI58">
        <v>2002</v>
      </c>
      <c r="BJ58">
        <v>19</v>
      </c>
      <c r="BK58" t="s">
        <v>1911</v>
      </c>
      <c r="BL58">
        <v>11</v>
      </c>
      <c r="BM58" t="s">
        <v>1047</v>
      </c>
      <c r="BN58" t="s">
        <v>174</v>
      </c>
      <c r="BO58" t="s">
        <v>1909</v>
      </c>
      <c r="BP58" t="s">
        <v>819</v>
      </c>
      <c r="BQ58" t="s">
        <v>1912</v>
      </c>
      <c r="BR58">
        <v>65</v>
      </c>
      <c r="BT58">
        <v>2004</v>
      </c>
      <c r="BU58">
        <v>23</v>
      </c>
      <c r="BV58" t="s">
        <v>529</v>
      </c>
      <c r="BW58">
        <v>53</v>
      </c>
      <c r="BX58" t="s">
        <v>1044</v>
      </c>
      <c r="BY58" t="s">
        <v>170</v>
      </c>
      <c r="CF58" t="s">
        <v>170</v>
      </c>
      <c r="CL58" t="s">
        <v>174</v>
      </c>
      <c r="CM58" t="s">
        <v>1913</v>
      </c>
      <c r="CN58" t="s">
        <v>174</v>
      </c>
      <c r="CO58" t="s">
        <v>1914</v>
      </c>
      <c r="CP58" t="s">
        <v>1915</v>
      </c>
      <c r="CQ58" t="s">
        <v>170</v>
      </c>
      <c r="CV58" t="s">
        <v>170</v>
      </c>
      <c r="CZ58" t="s">
        <v>170</v>
      </c>
      <c r="DC58" t="s">
        <v>1916</v>
      </c>
      <c r="DD58" t="s">
        <v>174</v>
      </c>
      <c r="DE58" t="s">
        <v>1917</v>
      </c>
      <c r="DF58" t="s">
        <v>170</v>
      </c>
      <c r="DL58" t="s">
        <v>174</v>
      </c>
      <c r="DM58" t="s">
        <v>1918</v>
      </c>
      <c r="DN58" t="s">
        <v>170</v>
      </c>
      <c r="DP58" t="s">
        <v>1922</v>
      </c>
      <c r="DQ58" t="s">
        <v>202</v>
      </c>
      <c r="DR58" t="str">
        <f>HYPERLINK("https://nconnect.nicmar.ac.in/pdf/43_resume_1771481579.pdf/Y2FyZWVy","View Resume")</f>
        <v>0</v>
      </c>
      <c r="DS58" t="s">
        <v>242</v>
      </c>
      <c r="DT58" t="s">
        <v>1920</v>
      </c>
      <c r="DU58" t="s">
        <v>1921</v>
      </c>
      <c r="DV58" t="s">
        <v>819</v>
      </c>
      <c r="DW58" t="s">
        <v>207</v>
      </c>
      <c r="DX58" t="s">
        <v>428</v>
      </c>
      <c r="DY58" t="s">
        <v>209</v>
      </c>
      <c r="DZ58" t="s">
        <v>242</v>
      </c>
    </row>
    <row r="59" spans="1:158">
      <c r="A59" t="s">
        <v>587</v>
      </c>
      <c r="B59" t="s">
        <v>159</v>
      </c>
      <c r="C59" t="s">
        <v>267</v>
      </c>
      <c r="D59" t="s">
        <v>357</v>
      </c>
      <c r="E59" t="s">
        <v>1900</v>
      </c>
      <c r="F59" t="s">
        <v>1901</v>
      </c>
      <c r="G59">
        <v>7259887654</v>
      </c>
      <c r="H59" t="s">
        <v>271</v>
      </c>
      <c r="I59" t="s">
        <v>1902</v>
      </c>
      <c r="J59" t="s">
        <v>166</v>
      </c>
      <c r="K59" t="s">
        <v>763</v>
      </c>
      <c r="L59" t="s">
        <v>1903</v>
      </c>
      <c r="M59" t="s">
        <v>1904</v>
      </c>
      <c r="N59" t="s">
        <v>170</v>
      </c>
      <c r="AI59" t="s">
        <v>1905</v>
      </c>
      <c r="AJ59" t="s">
        <v>1906</v>
      </c>
      <c r="AK59" t="s">
        <v>1907</v>
      </c>
      <c r="AL59">
        <v>83</v>
      </c>
      <c r="AN59">
        <v>1997</v>
      </c>
      <c r="AO59" t="s">
        <v>174</v>
      </c>
      <c r="AP59" t="s">
        <v>1908</v>
      </c>
      <c r="AQ59" t="s">
        <v>819</v>
      </c>
      <c r="AR59" t="s">
        <v>1075</v>
      </c>
      <c r="AS59">
        <v>73</v>
      </c>
      <c r="AU59">
        <v>1999</v>
      </c>
      <c r="AV59" t="s">
        <v>170</v>
      </c>
      <c r="BC59" t="s">
        <v>174</v>
      </c>
      <c r="BD59" t="s">
        <v>1909</v>
      </c>
      <c r="BE59" t="s">
        <v>1910</v>
      </c>
      <c r="BF59" t="s">
        <v>1047</v>
      </c>
      <c r="BG59">
        <v>67</v>
      </c>
      <c r="BI59">
        <v>2002</v>
      </c>
      <c r="BJ59">
        <v>19</v>
      </c>
      <c r="BK59" t="s">
        <v>1911</v>
      </c>
      <c r="BL59">
        <v>11</v>
      </c>
      <c r="BM59" t="s">
        <v>1047</v>
      </c>
      <c r="BN59" t="s">
        <v>174</v>
      </c>
      <c r="BO59" t="s">
        <v>1909</v>
      </c>
      <c r="BP59" t="s">
        <v>819</v>
      </c>
      <c r="BQ59" t="s">
        <v>1912</v>
      </c>
      <c r="BR59">
        <v>65</v>
      </c>
      <c r="BT59">
        <v>2004</v>
      </c>
      <c r="BU59">
        <v>23</v>
      </c>
      <c r="BV59" t="s">
        <v>529</v>
      </c>
      <c r="BW59">
        <v>53</v>
      </c>
      <c r="BX59" t="s">
        <v>1044</v>
      </c>
      <c r="BY59" t="s">
        <v>170</v>
      </c>
      <c r="CF59" t="s">
        <v>170</v>
      </c>
      <c r="CL59" t="s">
        <v>174</v>
      </c>
      <c r="CM59" t="s">
        <v>1913</v>
      </c>
      <c r="CN59" t="s">
        <v>174</v>
      </c>
      <c r="CO59" t="s">
        <v>1914</v>
      </c>
      <c r="CP59" t="s">
        <v>1915</v>
      </c>
      <c r="CQ59" t="s">
        <v>170</v>
      </c>
      <c r="CV59" t="s">
        <v>170</v>
      </c>
      <c r="CZ59" t="s">
        <v>170</v>
      </c>
      <c r="DC59" t="s">
        <v>1916</v>
      </c>
      <c r="DD59" t="s">
        <v>174</v>
      </c>
      <c r="DE59" t="s">
        <v>1917</v>
      </c>
      <c r="DF59" t="s">
        <v>170</v>
      </c>
      <c r="DL59" t="s">
        <v>174</v>
      </c>
      <c r="DM59" t="s">
        <v>1918</v>
      </c>
      <c r="DN59" t="s">
        <v>170</v>
      </c>
      <c r="DP59" t="s">
        <v>1922</v>
      </c>
      <c r="DQ59" t="s">
        <v>202</v>
      </c>
      <c r="DR59" t="str">
        <f>HYPERLINK("https://nconnect.nicmar.ac.in/pdf/43_resume_1771481579.pdf/Y2FyZWVy","View Resume")</f>
        <v>0</v>
      </c>
      <c r="DS59" t="s">
        <v>242</v>
      </c>
      <c r="DT59" t="s">
        <v>1920</v>
      </c>
      <c r="DU59" t="s">
        <v>1921</v>
      </c>
      <c r="DV59" t="s">
        <v>819</v>
      </c>
      <c r="DW59" t="s">
        <v>207</v>
      </c>
      <c r="DX59" t="s">
        <v>428</v>
      </c>
      <c r="DY59" t="s">
        <v>209</v>
      </c>
      <c r="DZ59" t="s">
        <v>242</v>
      </c>
    </row>
    <row r="60" spans="1:158">
      <c r="A60" t="s">
        <v>295</v>
      </c>
      <c r="B60" t="s">
        <v>211</v>
      </c>
      <c r="C60" t="s">
        <v>267</v>
      </c>
      <c r="D60" t="s">
        <v>296</v>
      </c>
      <c r="E60" t="s">
        <v>1923</v>
      </c>
      <c r="F60" t="s">
        <v>1924</v>
      </c>
      <c r="G60">
        <v>9562660992</v>
      </c>
      <c r="H60" t="s">
        <v>164</v>
      </c>
      <c r="I60" t="s">
        <v>1925</v>
      </c>
      <c r="J60" t="s">
        <v>217</v>
      </c>
      <c r="K60" t="s">
        <v>1926</v>
      </c>
      <c r="L60" t="s">
        <v>1927</v>
      </c>
      <c r="M60" t="s">
        <v>1928</v>
      </c>
      <c r="N60" t="s">
        <v>170</v>
      </c>
      <c r="AI60" t="s">
        <v>1929</v>
      </c>
      <c r="AJ60" t="s">
        <v>1930</v>
      </c>
      <c r="AK60" t="s">
        <v>1931</v>
      </c>
      <c r="AL60">
        <v>89.3</v>
      </c>
      <c r="AN60">
        <v>2013</v>
      </c>
      <c r="AO60" t="s">
        <v>174</v>
      </c>
      <c r="AP60" t="s">
        <v>1929</v>
      </c>
      <c r="AQ60" t="s">
        <v>1930</v>
      </c>
      <c r="AR60" t="s">
        <v>1932</v>
      </c>
      <c r="AS60">
        <v>95.8</v>
      </c>
      <c r="AU60">
        <v>2015</v>
      </c>
      <c r="AV60" t="s">
        <v>170</v>
      </c>
      <c r="BC60" t="s">
        <v>174</v>
      </c>
      <c r="BD60" t="s">
        <v>1933</v>
      </c>
      <c r="BE60" t="s">
        <v>1934</v>
      </c>
      <c r="BF60" t="s">
        <v>1935</v>
      </c>
      <c r="BG60">
        <v>85.3</v>
      </c>
      <c r="BI60">
        <v>2018</v>
      </c>
      <c r="BJ60">
        <v>19</v>
      </c>
      <c r="BK60" t="s">
        <v>1936</v>
      </c>
      <c r="BL60">
        <v>23</v>
      </c>
      <c r="BN60" t="s">
        <v>174</v>
      </c>
      <c r="BO60" t="s">
        <v>1933</v>
      </c>
      <c r="BP60" t="s">
        <v>1937</v>
      </c>
      <c r="BQ60" t="s">
        <v>1938</v>
      </c>
      <c r="BR60">
        <v>87</v>
      </c>
      <c r="BT60">
        <v>2020</v>
      </c>
      <c r="BU60">
        <v>31</v>
      </c>
      <c r="BV60" t="s">
        <v>1939</v>
      </c>
      <c r="BW60">
        <v>53</v>
      </c>
      <c r="BX60" t="s">
        <v>1940</v>
      </c>
      <c r="BY60" t="s">
        <v>170</v>
      </c>
      <c r="CF60" t="s">
        <v>174</v>
      </c>
      <c r="CG60" t="s">
        <v>1941</v>
      </c>
      <c r="CH60" t="s">
        <v>1942</v>
      </c>
      <c r="CI60" t="s">
        <v>373</v>
      </c>
      <c r="CK60" t="s">
        <v>174</v>
      </c>
      <c r="CL60" t="s">
        <v>170</v>
      </c>
      <c r="CN60" t="s">
        <v>174</v>
      </c>
      <c r="CO60" t="s">
        <v>1943</v>
      </c>
      <c r="CP60" t="s">
        <v>1944</v>
      </c>
      <c r="CQ60" t="s">
        <v>174</v>
      </c>
      <c r="CR60">
        <v>2</v>
      </c>
      <c r="CS60">
        <v>0</v>
      </c>
      <c r="CT60">
        <v>0</v>
      </c>
      <c r="CU60" t="s">
        <v>1945</v>
      </c>
      <c r="CV60" t="s">
        <v>170</v>
      </c>
      <c r="CZ60" t="s">
        <v>170</v>
      </c>
      <c r="DB60" t="s">
        <v>378</v>
      </c>
      <c r="DC60" t="s">
        <v>326</v>
      </c>
      <c r="DD60" t="s">
        <v>174</v>
      </c>
      <c r="DE60" t="s">
        <v>1946</v>
      </c>
      <c r="DF60" t="s">
        <v>170</v>
      </c>
      <c r="DL60" t="s">
        <v>174</v>
      </c>
      <c r="DM60" t="s">
        <v>1947</v>
      </c>
      <c r="DN60" t="s">
        <v>174</v>
      </c>
      <c r="DO60" t="s">
        <v>1948</v>
      </c>
      <c r="DP60" t="s">
        <v>1949</v>
      </c>
      <c r="DQ60" t="s">
        <v>202</v>
      </c>
      <c r="DR60" t="str">
        <f>HYPERLINK("https://nconnect.nicmar.ac.in/pdf/117_resume_1771481916.pdf/Y2FyZWVy","View Resume")</f>
        <v>0</v>
      </c>
      <c r="DS60" t="s">
        <v>1505</v>
      </c>
      <c r="DT60" t="s">
        <v>1950</v>
      </c>
      <c r="DU60" t="s">
        <v>1951</v>
      </c>
      <c r="DV60" t="s">
        <v>1952</v>
      </c>
      <c r="DW60" t="s">
        <v>207</v>
      </c>
      <c r="DX60" t="s">
        <v>385</v>
      </c>
      <c r="DY60" t="s">
        <v>821</v>
      </c>
      <c r="DZ60" t="s">
        <v>1505</v>
      </c>
    </row>
    <row r="61" spans="1:158">
      <c r="A61" t="s">
        <v>210</v>
      </c>
      <c r="B61" t="s">
        <v>211</v>
      </c>
      <c r="C61" t="s">
        <v>212</v>
      </c>
      <c r="D61" t="s">
        <v>213</v>
      </c>
      <c r="E61" t="s">
        <v>1953</v>
      </c>
      <c r="F61" t="s">
        <v>1954</v>
      </c>
      <c r="G61">
        <v>8098142148</v>
      </c>
      <c r="H61" t="s">
        <v>164</v>
      </c>
      <c r="I61" t="s">
        <v>1955</v>
      </c>
      <c r="J61" t="s">
        <v>217</v>
      </c>
      <c r="K61" t="s">
        <v>1956</v>
      </c>
      <c r="L61" t="s">
        <v>1957</v>
      </c>
      <c r="M61" t="s">
        <v>1958</v>
      </c>
      <c r="N61" t="s">
        <v>170</v>
      </c>
      <c r="AI61" t="s">
        <v>1959</v>
      </c>
      <c r="AJ61" t="s">
        <v>1960</v>
      </c>
      <c r="AK61" t="s">
        <v>1961</v>
      </c>
      <c r="AL61">
        <v>86.4</v>
      </c>
      <c r="AN61">
        <v>2008</v>
      </c>
      <c r="AO61" t="s">
        <v>174</v>
      </c>
      <c r="AP61" t="s">
        <v>1959</v>
      </c>
      <c r="AQ61" t="s">
        <v>1960</v>
      </c>
      <c r="AR61" t="s">
        <v>1962</v>
      </c>
      <c r="AS61">
        <v>87.2</v>
      </c>
      <c r="AU61">
        <v>2010</v>
      </c>
      <c r="AV61" t="s">
        <v>170</v>
      </c>
      <c r="BC61" t="s">
        <v>174</v>
      </c>
      <c r="BD61" t="s">
        <v>1519</v>
      </c>
      <c r="BE61" t="s">
        <v>1963</v>
      </c>
      <c r="BF61" t="s">
        <v>1964</v>
      </c>
      <c r="BG61">
        <v>69.8</v>
      </c>
      <c r="BH61">
        <v>6.98</v>
      </c>
      <c r="BI61">
        <v>2014</v>
      </c>
      <c r="BJ61">
        <v>2</v>
      </c>
      <c r="BL61">
        <v>9</v>
      </c>
      <c r="BN61" t="s">
        <v>174</v>
      </c>
      <c r="BO61" t="s">
        <v>1519</v>
      </c>
      <c r="BP61" t="s">
        <v>1965</v>
      </c>
      <c r="BQ61" t="s">
        <v>1966</v>
      </c>
      <c r="BR61">
        <v>84.5</v>
      </c>
      <c r="BS61">
        <v>8.45</v>
      </c>
      <c r="BT61">
        <v>2016</v>
      </c>
      <c r="BU61">
        <v>14</v>
      </c>
      <c r="BW61">
        <v>47</v>
      </c>
      <c r="BY61" t="s">
        <v>170</v>
      </c>
      <c r="CF61" t="s">
        <v>174</v>
      </c>
      <c r="CG61" t="s">
        <v>1967</v>
      </c>
      <c r="CH61" t="s">
        <v>1968</v>
      </c>
      <c r="CI61" t="s">
        <v>193</v>
      </c>
      <c r="CJ61">
        <v>2025</v>
      </c>
      <c r="CL61" t="s">
        <v>174</v>
      </c>
      <c r="CM61" t="s">
        <v>1969</v>
      </c>
      <c r="CN61" t="s">
        <v>174</v>
      </c>
      <c r="CO61" t="s">
        <v>1970</v>
      </c>
      <c r="CP61" t="s">
        <v>1971</v>
      </c>
      <c r="CQ61" t="s">
        <v>174</v>
      </c>
      <c r="CR61">
        <v>0</v>
      </c>
      <c r="CS61">
        <v>12</v>
      </c>
      <c r="CT61" t="s">
        <v>677</v>
      </c>
      <c r="CU61" t="s">
        <v>1972</v>
      </c>
      <c r="CV61" t="s">
        <v>170</v>
      </c>
      <c r="CZ61" t="s">
        <v>170</v>
      </c>
      <c r="DB61" t="s">
        <v>1973</v>
      </c>
      <c r="DC61" t="s">
        <v>1974</v>
      </c>
      <c r="DD61" t="s">
        <v>174</v>
      </c>
      <c r="DE61" t="s">
        <v>1975</v>
      </c>
      <c r="DF61" t="s">
        <v>174</v>
      </c>
      <c r="DG61" t="s">
        <v>1976</v>
      </c>
      <c r="DH61" t="s">
        <v>1976</v>
      </c>
      <c r="DI61" t="s">
        <v>1976</v>
      </c>
      <c r="DJ61" t="s">
        <v>1977</v>
      </c>
      <c r="DK61">
        <v>8</v>
      </c>
      <c r="DL61" t="s">
        <v>174</v>
      </c>
      <c r="DM61" t="s">
        <v>1978</v>
      </c>
      <c r="DN61" t="s">
        <v>170</v>
      </c>
      <c r="DP61" t="s">
        <v>1979</v>
      </c>
      <c r="DQ61" t="s">
        <v>202</v>
      </c>
      <c r="DR61" t="str">
        <f>HYPERLINK("https://nconnect.nicmar.ac.in/pdf/105_resume_1771482064.pdf/Y2FyZWVy","View Resume")</f>
        <v>0</v>
      </c>
      <c r="DS61" t="s">
        <v>1980</v>
      </c>
      <c r="DT61" t="s">
        <v>1981</v>
      </c>
      <c r="DU61" t="s">
        <v>211</v>
      </c>
      <c r="DV61" t="s">
        <v>1982</v>
      </c>
      <c r="DW61" t="s">
        <v>246</v>
      </c>
      <c r="DX61" t="s">
        <v>428</v>
      </c>
      <c r="DY61" t="s">
        <v>1983</v>
      </c>
      <c r="DZ61" t="s">
        <v>1805</v>
      </c>
      <c r="EA61" t="s">
        <v>1984</v>
      </c>
      <c r="EB61" t="s">
        <v>1985</v>
      </c>
      <c r="EC61" t="s">
        <v>1986</v>
      </c>
      <c r="ED61" t="s">
        <v>246</v>
      </c>
      <c r="EE61" t="s">
        <v>1987</v>
      </c>
      <c r="EF61" t="s">
        <v>900</v>
      </c>
      <c r="EG61" t="s">
        <v>1317</v>
      </c>
      <c r="EH61" t="s">
        <v>1988</v>
      </c>
      <c r="EI61" t="s">
        <v>1989</v>
      </c>
      <c r="EJ61" t="s">
        <v>1986</v>
      </c>
      <c r="EK61" t="s">
        <v>207</v>
      </c>
      <c r="EL61" t="s">
        <v>900</v>
      </c>
      <c r="EM61" t="s">
        <v>1686</v>
      </c>
      <c r="EN61" t="s">
        <v>502</v>
      </c>
      <c r="EO61" t="s">
        <v>1990</v>
      </c>
      <c r="EP61" t="s">
        <v>211</v>
      </c>
      <c r="EQ61" t="s">
        <v>1991</v>
      </c>
      <c r="ER61" t="s">
        <v>246</v>
      </c>
      <c r="ES61" t="s">
        <v>1686</v>
      </c>
      <c r="ET61" t="s">
        <v>209</v>
      </c>
      <c r="EU61" t="s">
        <v>990</v>
      </c>
    </row>
    <row r="62" spans="1:158">
      <c r="A62" t="s">
        <v>295</v>
      </c>
      <c r="B62" t="s">
        <v>211</v>
      </c>
      <c r="C62" t="s">
        <v>267</v>
      </c>
      <c r="D62" t="s">
        <v>296</v>
      </c>
      <c r="E62" t="s">
        <v>1992</v>
      </c>
      <c r="F62" t="s">
        <v>1993</v>
      </c>
      <c r="G62">
        <v>9340994381</v>
      </c>
      <c r="H62" t="s">
        <v>164</v>
      </c>
      <c r="I62" t="s">
        <v>1994</v>
      </c>
      <c r="J62" t="s">
        <v>166</v>
      </c>
      <c r="K62" t="s">
        <v>1995</v>
      </c>
      <c r="L62" t="s">
        <v>1996</v>
      </c>
      <c r="M62" t="s">
        <v>1997</v>
      </c>
      <c r="N62" t="s">
        <v>170</v>
      </c>
      <c r="AI62" t="s">
        <v>1998</v>
      </c>
      <c r="AJ62" t="s">
        <v>1999</v>
      </c>
      <c r="AK62" t="s">
        <v>2000</v>
      </c>
      <c r="AL62">
        <v>56</v>
      </c>
      <c r="AM62">
        <v>5.6</v>
      </c>
      <c r="AN62">
        <v>1999</v>
      </c>
      <c r="AO62" t="s">
        <v>174</v>
      </c>
      <c r="AP62" t="s">
        <v>2001</v>
      </c>
      <c r="AQ62" t="s">
        <v>2002</v>
      </c>
      <c r="AR62" t="s">
        <v>2003</v>
      </c>
      <c r="AS62">
        <v>56</v>
      </c>
      <c r="AU62">
        <v>2001</v>
      </c>
      <c r="AV62" t="s">
        <v>170</v>
      </c>
      <c r="BC62" t="s">
        <v>174</v>
      </c>
      <c r="BD62" t="s">
        <v>2004</v>
      </c>
      <c r="BE62" t="s">
        <v>2005</v>
      </c>
      <c r="BF62" t="s">
        <v>2003</v>
      </c>
      <c r="BG62">
        <v>53</v>
      </c>
      <c r="BI62">
        <v>2004</v>
      </c>
      <c r="BJ62">
        <v>19</v>
      </c>
      <c r="BK62" t="s">
        <v>2006</v>
      </c>
      <c r="BL62">
        <v>53</v>
      </c>
      <c r="BM62" t="s">
        <v>2003</v>
      </c>
      <c r="BN62" t="s">
        <v>174</v>
      </c>
      <c r="BO62" t="s">
        <v>2007</v>
      </c>
      <c r="BP62" t="s">
        <v>2008</v>
      </c>
      <c r="BQ62" t="s">
        <v>2009</v>
      </c>
      <c r="BR62">
        <v>68</v>
      </c>
      <c r="BT62">
        <v>2009</v>
      </c>
      <c r="BU62">
        <v>31</v>
      </c>
      <c r="BV62" t="s">
        <v>2010</v>
      </c>
      <c r="BW62">
        <v>33</v>
      </c>
      <c r="BY62" t="s">
        <v>174</v>
      </c>
      <c r="BZ62" t="s">
        <v>2011</v>
      </c>
      <c r="CA62" t="s">
        <v>2012</v>
      </c>
      <c r="CB62" t="s">
        <v>1337</v>
      </c>
      <c r="CC62">
        <v>58</v>
      </c>
      <c r="CE62">
        <v>2013</v>
      </c>
      <c r="CF62" t="s">
        <v>174</v>
      </c>
      <c r="CG62" t="s">
        <v>1185</v>
      </c>
      <c r="CH62" t="s">
        <v>2013</v>
      </c>
      <c r="CI62" t="s">
        <v>193</v>
      </c>
      <c r="CJ62">
        <v>2023</v>
      </c>
      <c r="CL62" t="s">
        <v>170</v>
      </c>
      <c r="CN62" t="s">
        <v>170</v>
      </c>
      <c r="CP62" t="s">
        <v>2014</v>
      </c>
      <c r="CQ62" t="s">
        <v>174</v>
      </c>
      <c r="CR62">
        <v>0</v>
      </c>
      <c r="CS62">
        <v>4</v>
      </c>
      <c r="CT62">
        <v>20</v>
      </c>
      <c r="CU62" t="s">
        <v>2015</v>
      </c>
      <c r="CV62" t="s">
        <v>170</v>
      </c>
      <c r="CZ62" t="s">
        <v>170</v>
      </c>
      <c r="DC62" t="s">
        <v>2016</v>
      </c>
      <c r="DD62" t="s">
        <v>174</v>
      </c>
      <c r="DE62" t="s">
        <v>2017</v>
      </c>
      <c r="DF62" t="s">
        <v>170</v>
      </c>
      <c r="DL62" t="s">
        <v>170</v>
      </c>
      <c r="DN62" t="s">
        <v>170</v>
      </c>
      <c r="DP62" t="s">
        <v>2018</v>
      </c>
      <c r="DQ62" t="s">
        <v>202</v>
      </c>
      <c r="DR62" t="str">
        <f>HYPERLINK("https://nconnect.nicmar.ac.in/pdf/109_resume_1771482151.pdf/Y2FyZWVy","View Resume")</f>
        <v>0</v>
      </c>
      <c r="DS62" t="s">
        <v>2019</v>
      </c>
      <c r="DT62" t="s">
        <v>2020</v>
      </c>
      <c r="DU62" t="s">
        <v>211</v>
      </c>
      <c r="DV62" t="s">
        <v>2021</v>
      </c>
      <c r="DW62" t="s">
        <v>246</v>
      </c>
      <c r="DX62" t="s">
        <v>2022</v>
      </c>
      <c r="DY62" t="s">
        <v>758</v>
      </c>
      <c r="DZ62" t="s">
        <v>566</v>
      </c>
      <c r="EA62" t="s">
        <v>2023</v>
      </c>
      <c r="EB62" t="s">
        <v>508</v>
      </c>
      <c r="EC62" t="s">
        <v>2021</v>
      </c>
      <c r="ED62" t="s">
        <v>246</v>
      </c>
      <c r="EE62" t="s">
        <v>758</v>
      </c>
      <c r="EF62" t="s">
        <v>209</v>
      </c>
      <c r="EG62" t="s">
        <v>355</v>
      </c>
      <c r="EH62" t="s">
        <v>2024</v>
      </c>
      <c r="EI62" t="s">
        <v>211</v>
      </c>
      <c r="EJ62" t="s">
        <v>2021</v>
      </c>
      <c r="EK62" t="s">
        <v>246</v>
      </c>
      <c r="EL62" t="s">
        <v>2025</v>
      </c>
      <c r="EM62" t="s">
        <v>2026</v>
      </c>
      <c r="EN62" t="s">
        <v>2027</v>
      </c>
    </row>
    <row r="63" spans="1:158">
      <c r="A63" t="s">
        <v>587</v>
      </c>
      <c r="B63" t="s">
        <v>159</v>
      </c>
      <c r="C63" t="s">
        <v>267</v>
      </c>
      <c r="D63" t="s">
        <v>357</v>
      </c>
      <c r="E63" t="s">
        <v>2028</v>
      </c>
      <c r="F63" t="s">
        <v>2029</v>
      </c>
      <c r="G63">
        <v>9732092011</v>
      </c>
      <c r="H63" t="s">
        <v>164</v>
      </c>
      <c r="I63" t="s">
        <v>2030</v>
      </c>
      <c r="J63" t="s">
        <v>166</v>
      </c>
      <c r="K63" t="s">
        <v>798</v>
      </c>
      <c r="L63" t="s">
        <v>2031</v>
      </c>
      <c r="M63" t="s">
        <v>2032</v>
      </c>
      <c r="N63" t="s">
        <v>170</v>
      </c>
      <c r="AI63" t="s">
        <v>2033</v>
      </c>
      <c r="AJ63" t="s">
        <v>1930</v>
      </c>
      <c r="AK63" t="s">
        <v>2034</v>
      </c>
      <c r="AL63">
        <v>61.4</v>
      </c>
      <c r="AN63">
        <v>1999</v>
      </c>
      <c r="AO63" t="s">
        <v>174</v>
      </c>
      <c r="AP63" t="s">
        <v>2033</v>
      </c>
      <c r="AQ63" t="s">
        <v>1930</v>
      </c>
      <c r="AR63" t="s">
        <v>2035</v>
      </c>
      <c r="AS63">
        <v>61.6</v>
      </c>
      <c r="AU63">
        <v>2002</v>
      </c>
      <c r="AV63" t="s">
        <v>170</v>
      </c>
      <c r="BC63" t="s">
        <v>174</v>
      </c>
      <c r="BD63" t="s">
        <v>2036</v>
      </c>
      <c r="BE63" t="s">
        <v>2037</v>
      </c>
      <c r="BF63" t="s">
        <v>2038</v>
      </c>
      <c r="BG63">
        <v>61.3</v>
      </c>
      <c r="BI63">
        <v>2005</v>
      </c>
      <c r="BJ63">
        <v>19</v>
      </c>
      <c r="BK63" t="s">
        <v>2039</v>
      </c>
      <c r="BL63">
        <v>53</v>
      </c>
      <c r="BM63" t="s">
        <v>2038</v>
      </c>
      <c r="BN63" t="s">
        <v>174</v>
      </c>
      <c r="BO63" t="s">
        <v>2040</v>
      </c>
      <c r="BP63" t="s">
        <v>2041</v>
      </c>
      <c r="BQ63" t="s">
        <v>2038</v>
      </c>
      <c r="BR63">
        <v>63.3</v>
      </c>
      <c r="BT63">
        <v>2008</v>
      </c>
      <c r="BU63">
        <v>31</v>
      </c>
      <c r="BV63" t="s">
        <v>2042</v>
      </c>
      <c r="BW63">
        <v>53</v>
      </c>
      <c r="BX63" t="s">
        <v>2043</v>
      </c>
      <c r="BY63" t="s">
        <v>174</v>
      </c>
      <c r="BZ63" t="s">
        <v>2044</v>
      </c>
      <c r="CA63" t="s">
        <v>2045</v>
      </c>
      <c r="CB63" t="s">
        <v>2046</v>
      </c>
      <c r="CC63">
        <v>92.3</v>
      </c>
      <c r="CD63">
        <v>9.23</v>
      </c>
      <c r="CE63">
        <v>2018</v>
      </c>
      <c r="CF63" t="s">
        <v>174</v>
      </c>
      <c r="CG63" t="s">
        <v>2047</v>
      </c>
      <c r="CH63" t="s">
        <v>844</v>
      </c>
      <c r="CI63" t="s">
        <v>193</v>
      </c>
      <c r="CJ63">
        <v>2023</v>
      </c>
      <c r="CL63" t="s">
        <v>170</v>
      </c>
      <c r="CN63" t="s">
        <v>174</v>
      </c>
      <c r="CO63" t="s">
        <v>2048</v>
      </c>
      <c r="CP63" t="s">
        <v>409</v>
      </c>
      <c r="CQ63" t="s">
        <v>174</v>
      </c>
      <c r="CR63">
        <v>4</v>
      </c>
      <c r="CS63">
        <v>0</v>
      </c>
      <c r="CT63">
        <v>2</v>
      </c>
      <c r="CU63" t="s">
        <v>2049</v>
      </c>
      <c r="CV63" t="s">
        <v>174</v>
      </c>
      <c r="CW63" t="s">
        <v>2050</v>
      </c>
      <c r="CX63" t="s">
        <v>373</v>
      </c>
      <c r="CZ63" t="s">
        <v>170</v>
      </c>
      <c r="DB63" t="s">
        <v>2051</v>
      </c>
      <c r="DC63" t="s">
        <v>412</v>
      </c>
      <c r="DD63" t="s">
        <v>174</v>
      </c>
      <c r="DE63" t="s">
        <v>2052</v>
      </c>
      <c r="DF63" t="s">
        <v>170</v>
      </c>
      <c r="DL63" t="s">
        <v>170</v>
      </c>
      <c r="DN63" t="s">
        <v>170</v>
      </c>
      <c r="DP63" t="s">
        <v>2053</v>
      </c>
      <c r="DQ63" t="s">
        <v>202</v>
      </c>
      <c r="DR63" t="str">
        <f>HYPERLINK("https://nconnect.nicmar.ac.in/pdf/113_resume_1771482354.pdf/Y2FyZWVy","View Resume")</f>
        <v>0</v>
      </c>
      <c r="DS63" t="s">
        <v>2054</v>
      </c>
      <c r="DT63" t="s">
        <v>2055</v>
      </c>
      <c r="DU63" t="s">
        <v>508</v>
      </c>
      <c r="DV63" t="s">
        <v>2056</v>
      </c>
      <c r="DW63" t="s">
        <v>246</v>
      </c>
      <c r="DX63" t="s">
        <v>901</v>
      </c>
      <c r="DY63" t="s">
        <v>209</v>
      </c>
      <c r="DZ63" t="s">
        <v>2054</v>
      </c>
    </row>
    <row r="64" spans="1:158">
      <c r="A64" t="s">
        <v>794</v>
      </c>
      <c r="B64" t="s">
        <v>211</v>
      </c>
      <c r="C64" t="s">
        <v>267</v>
      </c>
      <c r="D64" t="s">
        <v>509</v>
      </c>
      <c r="E64" t="s">
        <v>2057</v>
      </c>
      <c r="F64" t="s">
        <v>2058</v>
      </c>
      <c r="G64">
        <v>9035345397</v>
      </c>
      <c r="H64" t="s">
        <v>164</v>
      </c>
      <c r="I64" t="s">
        <v>2059</v>
      </c>
      <c r="J64" t="s">
        <v>166</v>
      </c>
      <c r="K64" t="s">
        <v>2060</v>
      </c>
      <c r="L64" t="s">
        <v>2061</v>
      </c>
      <c r="M64" t="s">
        <v>2062</v>
      </c>
      <c r="N64" t="s">
        <v>170</v>
      </c>
      <c r="AI64" t="s">
        <v>2063</v>
      </c>
      <c r="AJ64" t="s">
        <v>2064</v>
      </c>
      <c r="AK64" t="s">
        <v>2065</v>
      </c>
      <c r="AL64">
        <v>77</v>
      </c>
      <c r="AN64">
        <v>1996</v>
      </c>
      <c r="AO64" t="s">
        <v>174</v>
      </c>
      <c r="AP64" t="s">
        <v>2066</v>
      </c>
      <c r="AQ64" t="s">
        <v>2067</v>
      </c>
      <c r="AR64" t="s">
        <v>2068</v>
      </c>
      <c r="AS64">
        <v>77</v>
      </c>
      <c r="AU64">
        <v>1998</v>
      </c>
      <c r="AV64" t="s">
        <v>170</v>
      </c>
      <c r="BC64" t="s">
        <v>174</v>
      </c>
      <c r="BD64" t="s">
        <v>2069</v>
      </c>
      <c r="BE64" t="s">
        <v>2070</v>
      </c>
      <c r="BF64" t="s">
        <v>1335</v>
      </c>
      <c r="BG64">
        <v>76</v>
      </c>
      <c r="BI64">
        <v>2001</v>
      </c>
      <c r="BJ64">
        <v>19</v>
      </c>
      <c r="BL64">
        <v>23</v>
      </c>
      <c r="BN64" t="s">
        <v>174</v>
      </c>
      <c r="BO64" t="s">
        <v>2069</v>
      </c>
      <c r="BP64" t="s">
        <v>2071</v>
      </c>
      <c r="BQ64" t="s">
        <v>2072</v>
      </c>
      <c r="BR64">
        <v>60</v>
      </c>
      <c r="BT64">
        <v>2003</v>
      </c>
      <c r="BU64">
        <v>31</v>
      </c>
      <c r="BV64" t="s">
        <v>2073</v>
      </c>
      <c r="BW64">
        <v>23</v>
      </c>
      <c r="BY64" t="s">
        <v>170</v>
      </c>
      <c r="CF64" t="s">
        <v>174</v>
      </c>
      <c r="CG64" t="s">
        <v>2074</v>
      </c>
      <c r="CH64" t="s">
        <v>2075</v>
      </c>
      <c r="CI64" t="s">
        <v>373</v>
      </c>
      <c r="CK64" t="s">
        <v>170</v>
      </c>
      <c r="CL64" t="s">
        <v>174</v>
      </c>
      <c r="CM64" t="s">
        <v>2076</v>
      </c>
      <c r="CN64" t="s">
        <v>174</v>
      </c>
      <c r="CO64" t="s">
        <v>2077</v>
      </c>
      <c r="CP64" t="s">
        <v>2078</v>
      </c>
      <c r="CQ64" t="s">
        <v>174</v>
      </c>
      <c r="CR64" t="s">
        <v>170</v>
      </c>
      <c r="CS64">
        <v>2</v>
      </c>
      <c r="CT64">
        <v>1</v>
      </c>
      <c r="CU64" t="s">
        <v>2079</v>
      </c>
      <c r="CV64" t="s">
        <v>170</v>
      </c>
      <c r="CZ64" t="s">
        <v>170</v>
      </c>
      <c r="DB64" t="s">
        <v>2080</v>
      </c>
      <c r="DC64" t="s">
        <v>2081</v>
      </c>
      <c r="DD64" t="s">
        <v>174</v>
      </c>
      <c r="DE64" t="s">
        <v>2082</v>
      </c>
      <c r="DF64" t="s">
        <v>174</v>
      </c>
      <c r="DG64">
        <v>8</v>
      </c>
      <c r="DH64">
        <v>1</v>
      </c>
      <c r="DI64">
        <v>0</v>
      </c>
      <c r="DJ64">
        <v>0</v>
      </c>
      <c r="DK64">
        <v>8</v>
      </c>
      <c r="DL64" t="s">
        <v>170</v>
      </c>
      <c r="DN64" t="s">
        <v>170</v>
      </c>
      <c r="DP64" t="s">
        <v>2083</v>
      </c>
      <c r="DQ64" t="s">
        <v>202</v>
      </c>
      <c r="DR64" t="str">
        <f>HYPERLINK("https://nconnect.nicmar.ac.in/pdf/123_resume_1771482222.pdf/Y2FyZWVy","View Resume")</f>
        <v>0</v>
      </c>
      <c r="DS64" t="s">
        <v>865</v>
      </c>
      <c r="DT64" t="s">
        <v>2084</v>
      </c>
      <c r="DU64" t="s">
        <v>2085</v>
      </c>
      <c r="DV64" t="s">
        <v>819</v>
      </c>
      <c r="DW64" t="s">
        <v>246</v>
      </c>
      <c r="DX64" t="s">
        <v>901</v>
      </c>
      <c r="DY64" t="s">
        <v>209</v>
      </c>
      <c r="DZ64" t="s">
        <v>265</v>
      </c>
      <c r="EA64" t="s">
        <v>2086</v>
      </c>
      <c r="EB64" t="s">
        <v>2087</v>
      </c>
      <c r="EC64" t="s">
        <v>819</v>
      </c>
      <c r="ED64" t="s">
        <v>246</v>
      </c>
      <c r="EE64" t="s">
        <v>419</v>
      </c>
      <c r="EF64" t="s">
        <v>901</v>
      </c>
      <c r="EG64" t="s">
        <v>906</v>
      </c>
    </row>
    <row r="65" spans="1:158">
      <c r="A65" t="s">
        <v>471</v>
      </c>
      <c r="B65" t="s">
        <v>211</v>
      </c>
      <c r="C65" t="s">
        <v>472</v>
      </c>
      <c r="D65" t="s">
        <v>473</v>
      </c>
      <c r="E65" t="s">
        <v>2088</v>
      </c>
      <c r="F65" t="s">
        <v>2089</v>
      </c>
      <c r="G65">
        <v>9030342265</v>
      </c>
      <c r="H65" t="s">
        <v>164</v>
      </c>
      <c r="I65" t="s">
        <v>2090</v>
      </c>
      <c r="J65" t="s">
        <v>217</v>
      </c>
      <c r="K65" t="s">
        <v>2091</v>
      </c>
      <c r="L65" t="s">
        <v>2092</v>
      </c>
      <c r="M65" t="s">
        <v>2093</v>
      </c>
      <c r="N65" t="s">
        <v>170</v>
      </c>
      <c r="AI65" t="s">
        <v>2094</v>
      </c>
      <c r="AJ65" t="s">
        <v>2095</v>
      </c>
      <c r="AK65" t="s">
        <v>2096</v>
      </c>
      <c r="AL65">
        <v>90.33</v>
      </c>
      <c r="AN65">
        <v>2011</v>
      </c>
      <c r="AO65" t="s">
        <v>170</v>
      </c>
      <c r="AV65" t="s">
        <v>174</v>
      </c>
      <c r="AW65" t="s">
        <v>486</v>
      </c>
      <c r="AX65" t="s">
        <v>2097</v>
      </c>
      <c r="AY65" t="s">
        <v>486</v>
      </c>
      <c r="AZ65">
        <v>75.69</v>
      </c>
      <c r="BB65">
        <v>2014</v>
      </c>
      <c r="BC65" t="s">
        <v>174</v>
      </c>
      <c r="BD65" t="s">
        <v>2098</v>
      </c>
      <c r="BE65" t="s">
        <v>2099</v>
      </c>
      <c r="BF65" t="s">
        <v>486</v>
      </c>
      <c r="BG65">
        <v>71.31</v>
      </c>
      <c r="BI65">
        <v>2017</v>
      </c>
      <c r="BJ65">
        <v>1</v>
      </c>
      <c r="BL65">
        <v>9</v>
      </c>
      <c r="BN65" t="s">
        <v>174</v>
      </c>
      <c r="BO65" t="s">
        <v>2100</v>
      </c>
      <c r="BP65" t="s">
        <v>2101</v>
      </c>
      <c r="BQ65" t="s">
        <v>2102</v>
      </c>
      <c r="BR65">
        <v>7.15</v>
      </c>
      <c r="BS65">
        <v>7.15</v>
      </c>
      <c r="BT65">
        <v>2019</v>
      </c>
      <c r="BU65">
        <v>12</v>
      </c>
      <c r="BW65">
        <v>15</v>
      </c>
      <c r="BY65" t="s">
        <v>170</v>
      </c>
      <c r="CF65" t="s">
        <v>174</v>
      </c>
      <c r="CG65" t="s">
        <v>2103</v>
      </c>
      <c r="CH65" t="s">
        <v>2100</v>
      </c>
      <c r="CI65" t="s">
        <v>193</v>
      </c>
      <c r="CJ65">
        <v>2025</v>
      </c>
      <c r="CL65" t="s">
        <v>170</v>
      </c>
      <c r="CN65" t="s">
        <v>170</v>
      </c>
      <c r="CP65" t="s">
        <v>2104</v>
      </c>
      <c r="CQ65" t="s">
        <v>174</v>
      </c>
      <c r="CR65">
        <v>4</v>
      </c>
      <c r="CS65">
        <v>0</v>
      </c>
      <c r="CT65">
        <v>1</v>
      </c>
      <c r="CU65" t="s">
        <v>2105</v>
      </c>
      <c r="CV65" t="s">
        <v>170</v>
      </c>
      <c r="CZ65" t="s">
        <v>170</v>
      </c>
      <c r="DB65" t="s">
        <v>2106</v>
      </c>
      <c r="DC65" t="s">
        <v>853</v>
      </c>
      <c r="DD65" t="s">
        <v>170</v>
      </c>
      <c r="DF65" t="s">
        <v>170</v>
      </c>
      <c r="DL65" t="s">
        <v>170</v>
      </c>
      <c r="DN65" t="s">
        <v>170</v>
      </c>
      <c r="DP65" t="s">
        <v>2083</v>
      </c>
      <c r="DQ65" t="s">
        <v>202</v>
      </c>
      <c r="DR65" t="str">
        <f>HYPERLINK("https://nconnect.nicmar.ac.in/pdf/121_resume_1771482445.pdf/Y2FyZWVy","View Resume")</f>
        <v>0</v>
      </c>
      <c r="DS65" t="s">
        <v>461</v>
      </c>
      <c r="DT65" t="s">
        <v>2107</v>
      </c>
      <c r="DU65" t="s">
        <v>211</v>
      </c>
      <c r="DV65" t="s">
        <v>1630</v>
      </c>
      <c r="DW65" t="s">
        <v>246</v>
      </c>
      <c r="DX65" t="s">
        <v>2108</v>
      </c>
      <c r="DY65" t="s">
        <v>2109</v>
      </c>
      <c r="DZ65" t="s">
        <v>461</v>
      </c>
    </row>
    <row r="66" spans="1:158">
      <c r="A66" t="s">
        <v>210</v>
      </c>
      <c r="B66" t="s">
        <v>211</v>
      </c>
      <c r="C66" t="s">
        <v>212</v>
      </c>
      <c r="D66" t="s">
        <v>213</v>
      </c>
      <c r="E66" t="s">
        <v>2110</v>
      </c>
      <c r="F66" t="s">
        <v>2111</v>
      </c>
      <c r="G66">
        <v>8309063066</v>
      </c>
      <c r="H66" t="s">
        <v>164</v>
      </c>
      <c r="I66" t="s">
        <v>2112</v>
      </c>
      <c r="J66" t="s">
        <v>166</v>
      </c>
      <c r="K66" t="s">
        <v>2113</v>
      </c>
      <c r="L66" t="s">
        <v>2114</v>
      </c>
      <c r="M66" t="s">
        <v>2115</v>
      </c>
      <c r="N66" t="s">
        <v>170</v>
      </c>
      <c r="AI66" t="s">
        <v>2116</v>
      </c>
      <c r="AJ66" t="s">
        <v>1224</v>
      </c>
      <c r="AK66" t="s">
        <v>1559</v>
      </c>
      <c r="AL66">
        <v>83.33</v>
      </c>
      <c r="AN66">
        <v>2004</v>
      </c>
      <c r="AO66" t="s">
        <v>174</v>
      </c>
      <c r="AP66" t="s">
        <v>2117</v>
      </c>
      <c r="AQ66" t="s">
        <v>1227</v>
      </c>
      <c r="AR66" t="s">
        <v>2118</v>
      </c>
      <c r="AS66">
        <v>86.9</v>
      </c>
      <c r="AU66">
        <v>2006</v>
      </c>
      <c r="AV66" t="s">
        <v>170</v>
      </c>
      <c r="BC66" t="s">
        <v>174</v>
      </c>
      <c r="BD66" t="s">
        <v>2119</v>
      </c>
      <c r="BE66" t="s">
        <v>2120</v>
      </c>
      <c r="BF66" t="s">
        <v>486</v>
      </c>
      <c r="BG66">
        <v>67.8</v>
      </c>
      <c r="BH66">
        <v>6.78</v>
      </c>
      <c r="BI66">
        <v>2010</v>
      </c>
      <c r="BJ66">
        <v>2</v>
      </c>
      <c r="BL66">
        <v>9</v>
      </c>
      <c r="BN66" t="s">
        <v>174</v>
      </c>
      <c r="BO66" t="s">
        <v>2121</v>
      </c>
      <c r="BP66" t="s">
        <v>2122</v>
      </c>
      <c r="BQ66" t="s">
        <v>213</v>
      </c>
      <c r="BR66">
        <v>79.66</v>
      </c>
      <c r="BT66">
        <v>2016</v>
      </c>
      <c r="BU66">
        <v>14</v>
      </c>
      <c r="BW66">
        <v>7</v>
      </c>
      <c r="BY66" t="s">
        <v>170</v>
      </c>
      <c r="CF66" t="s">
        <v>174</v>
      </c>
      <c r="CG66" t="s">
        <v>213</v>
      </c>
      <c r="CH66" t="s">
        <v>2123</v>
      </c>
      <c r="CI66" t="s">
        <v>193</v>
      </c>
      <c r="CJ66">
        <v>2025</v>
      </c>
      <c r="CL66" t="s">
        <v>170</v>
      </c>
      <c r="CN66" t="s">
        <v>170</v>
      </c>
      <c r="CP66" t="s">
        <v>1559</v>
      </c>
      <c r="CQ66" t="s">
        <v>170</v>
      </c>
      <c r="CV66" t="s">
        <v>170</v>
      </c>
      <c r="CZ66" t="s">
        <v>170</v>
      </c>
      <c r="DC66" t="s">
        <v>2124</v>
      </c>
      <c r="DD66" t="s">
        <v>170</v>
      </c>
      <c r="DF66" t="s">
        <v>170</v>
      </c>
      <c r="DL66" t="s">
        <v>170</v>
      </c>
      <c r="DN66" t="s">
        <v>170</v>
      </c>
      <c r="DP66" t="s">
        <v>2125</v>
      </c>
      <c r="DQ66" t="str">
        <f>HYPERLINK("https://nconnect.nicmar.ac.in/storage/profile/6996f5462909c.png","Download")</f>
        <v>0</v>
      </c>
      <c r="DR66" t="str">
        <f>HYPERLINK("https://nconnect.nicmar.ac.in/pdf/125_resume_1771483315.pdf/Y2FyZWVy","View Resume")</f>
        <v>0</v>
      </c>
      <c r="DS66" t="s">
        <v>2126</v>
      </c>
      <c r="DT66" t="s">
        <v>2127</v>
      </c>
      <c r="DU66" t="s">
        <v>2128</v>
      </c>
      <c r="DV66" t="s">
        <v>2129</v>
      </c>
      <c r="DW66" t="s">
        <v>246</v>
      </c>
      <c r="DX66" t="s">
        <v>901</v>
      </c>
      <c r="DY66" t="s">
        <v>209</v>
      </c>
      <c r="DZ66" t="s">
        <v>265</v>
      </c>
      <c r="EA66" t="s">
        <v>2130</v>
      </c>
      <c r="EB66" t="s">
        <v>211</v>
      </c>
      <c r="EC66" t="s">
        <v>2131</v>
      </c>
      <c r="ED66" t="s">
        <v>246</v>
      </c>
      <c r="EE66" t="s">
        <v>1722</v>
      </c>
      <c r="EF66" t="s">
        <v>1028</v>
      </c>
      <c r="EG66" t="s">
        <v>2132</v>
      </c>
      <c r="EH66" t="s">
        <v>2133</v>
      </c>
      <c r="EI66" t="s">
        <v>211</v>
      </c>
      <c r="EJ66" t="s">
        <v>2134</v>
      </c>
      <c r="EK66" t="s">
        <v>246</v>
      </c>
      <c r="EL66" t="s">
        <v>2135</v>
      </c>
      <c r="EM66" t="s">
        <v>2136</v>
      </c>
      <c r="EN66" t="s">
        <v>2137</v>
      </c>
      <c r="EO66" t="s">
        <v>2138</v>
      </c>
      <c r="EP66" t="s">
        <v>2139</v>
      </c>
      <c r="EQ66" t="s">
        <v>2131</v>
      </c>
      <c r="ER66" t="s">
        <v>207</v>
      </c>
      <c r="ES66" t="s">
        <v>2140</v>
      </c>
      <c r="ET66" t="s">
        <v>2141</v>
      </c>
      <c r="EU66" t="s">
        <v>1388</v>
      </c>
    </row>
    <row r="67" spans="1:158">
      <c r="A67" t="s">
        <v>1063</v>
      </c>
      <c r="B67" t="s">
        <v>508</v>
      </c>
      <c r="C67" t="s">
        <v>212</v>
      </c>
      <c r="D67" t="s">
        <v>213</v>
      </c>
      <c r="E67" t="s">
        <v>2110</v>
      </c>
      <c r="F67" t="s">
        <v>2111</v>
      </c>
      <c r="G67">
        <v>8309063066</v>
      </c>
      <c r="H67" t="s">
        <v>164</v>
      </c>
      <c r="I67" t="s">
        <v>2112</v>
      </c>
      <c r="J67" t="s">
        <v>166</v>
      </c>
      <c r="K67" t="s">
        <v>2113</v>
      </c>
      <c r="L67" t="s">
        <v>2114</v>
      </c>
      <c r="M67" t="s">
        <v>2115</v>
      </c>
      <c r="N67" t="s">
        <v>170</v>
      </c>
      <c r="AI67" t="s">
        <v>2116</v>
      </c>
      <c r="AJ67" t="s">
        <v>1224</v>
      </c>
      <c r="AK67" t="s">
        <v>1559</v>
      </c>
      <c r="AL67">
        <v>83.33</v>
      </c>
      <c r="AN67">
        <v>2004</v>
      </c>
      <c r="AO67" t="s">
        <v>174</v>
      </c>
      <c r="AP67" t="s">
        <v>2117</v>
      </c>
      <c r="AQ67" t="s">
        <v>1227</v>
      </c>
      <c r="AR67" t="s">
        <v>2118</v>
      </c>
      <c r="AS67">
        <v>86.9</v>
      </c>
      <c r="AU67">
        <v>2006</v>
      </c>
      <c r="AV67" t="s">
        <v>170</v>
      </c>
      <c r="BC67" t="s">
        <v>174</v>
      </c>
      <c r="BD67" t="s">
        <v>2119</v>
      </c>
      <c r="BE67" t="s">
        <v>2120</v>
      </c>
      <c r="BF67" t="s">
        <v>486</v>
      </c>
      <c r="BG67">
        <v>67.8</v>
      </c>
      <c r="BH67">
        <v>6.78</v>
      </c>
      <c r="BI67">
        <v>2010</v>
      </c>
      <c r="BJ67">
        <v>2</v>
      </c>
      <c r="BL67">
        <v>9</v>
      </c>
      <c r="BN67" t="s">
        <v>174</v>
      </c>
      <c r="BO67" t="s">
        <v>2121</v>
      </c>
      <c r="BP67" t="s">
        <v>2122</v>
      </c>
      <c r="BQ67" t="s">
        <v>213</v>
      </c>
      <c r="BR67">
        <v>79.66</v>
      </c>
      <c r="BT67">
        <v>2016</v>
      </c>
      <c r="BU67">
        <v>14</v>
      </c>
      <c r="BW67">
        <v>7</v>
      </c>
      <c r="BY67" t="s">
        <v>170</v>
      </c>
      <c r="CF67" t="s">
        <v>174</v>
      </c>
      <c r="CG67" t="s">
        <v>213</v>
      </c>
      <c r="CH67" t="s">
        <v>2123</v>
      </c>
      <c r="CI67" t="s">
        <v>193</v>
      </c>
      <c r="CJ67">
        <v>2025</v>
      </c>
      <c r="CL67" t="s">
        <v>170</v>
      </c>
      <c r="CN67" t="s">
        <v>170</v>
      </c>
      <c r="CP67" t="s">
        <v>1559</v>
      </c>
      <c r="CQ67" t="s">
        <v>170</v>
      </c>
      <c r="CV67" t="s">
        <v>170</v>
      </c>
      <c r="CZ67" t="s">
        <v>170</v>
      </c>
      <c r="DC67" t="s">
        <v>2124</v>
      </c>
      <c r="DD67" t="s">
        <v>170</v>
      </c>
      <c r="DF67" t="s">
        <v>170</v>
      </c>
      <c r="DL67" t="s">
        <v>170</v>
      </c>
      <c r="DN67" t="s">
        <v>170</v>
      </c>
      <c r="DP67" t="s">
        <v>2142</v>
      </c>
      <c r="DQ67" t="str">
        <f>HYPERLINK("https://nconnect.nicmar.ac.in/storage/profile/6996f5462909c.png","Download")</f>
        <v>0</v>
      </c>
      <c r="DR67" t="str">
        <f>HYPERLINK("https://nconnect.nicmar.ac.in/pdf/125_resume_1771483315.pdf/Y2FyZWVy","View Resume")</f>
        <v>0</v>
      </c>
      <c r="DS67" t="s">
        <v>2126</v>
      </c>
      <c r="DT67" t="s">
        <v>2127</v>
      </c>
      <c r="DU67" t="s">
        <v>2128</v>
      </c>
      <c r="DV67" t="s">
        <v>2129</v>
      </c>
      <c r="DW67" t="s">
        <v>246</v>
      </c>
      <c r="DX67" t="s">
        <v>901</v>
      </c>
      <c r="DY67" t="s">
        <v>209</v>
      </c>
      <c r="DZ67" t="s">
        <v>265</v>
      </c>
      <c r="EA67" t="s">
        <v>2130</v>
      </c>
      <c r="EB67" t="s">
        <v>211</v>
      </c>
      <c r="EC67" t="s">
        <v>2131</v>
      </c>
      <c r="ED67" t="s">
        <v>246</v>
      </c>
      <c r="EE67" t="s">
        <v>1722</v>
      </c>
      <c r="EF67" t="s">
        <v>1028</v>
      </c>
      <c r="EG67" t="s">
        <v>2132</v>
      </c>
      <c r="EH67" t="s">
        <v>2133</v>
      </c>
      <c r="EI67" t="s">
        <v>211</v>
      </c>
      <c r="EJ67" t="s">
        <v>2134</v>
      </c>
      <c r="EK67" t="s">
        <v>246</v>
      </c>
      <c r="EL67" t="s">
        <v>2135</v>
      </c>
      <c r="EM67" t="s">
        <v>2136</v>
      </c>
      <c r="EN67" t="s">
        <v>2137</v>
      </c>
      <c r="EO67" t="s">
        <v>2138</v>
      </c>
      <c r="EP67" t="s">
        <v>2139</v>
      </c>
      <c r="EQ67" t="s">
        <v>2131</v>
      </c>
      <c r="ER67" t="s">
        <v>207</v>
      </c>
      <c r="ES67" t="s">
        <v>2140</v>
      </c>
      <c r="ET67" t="s">
        <v>2141</v>
      </c>
      <c r="EU67" t="s">
        <v>1388</v>
      </c>
    </row>
    <row r="68" spans="1:158">
      <c r="A68" t="s">
        <v>1348</v>
      </c>
      <c r="B68" t="s">
        <v>211</v>
      </c>
      <c r="C68" t="s">
        <v>267</v>
      </c>
      <c r="D68" t="s">
        <v>1349</v>
      </c>
      <c r="E68" t="s">
        <v>2143</v>
      </c>
      <c r="F68" t="s">
        <v>2144</v>
      </c>
      <c r="G68">
        <v>9339182105</v>
      </c>
      <c r="H68" t="s">
        <v>164</v>
      </c>
      <c r="I68" t="s">
        <v>2145</v>
      </c>
      <c r="J68" t="s">
        <v>217</v>
      </c>
      <c r="K68" t="s">
        <v>2146</v>
      </c>
      <c r="L68" t="s">
        <v>2147</v>
      </c>
      <c r="M68" t="s">
        <v>2148</v>
      </c>
      <c r="N68" t="s">
        <v>170</v>
      </c>
      <c r="AI68" t="s">
        <v>2149</v>
      </c>
      <c r="AJ68" t="s">
        <v>2150</v>
      </c>
      <c r="AK68" t="s">
        <v>2151</v>
      </c>
      <c r="AL68">
        <v>83</v>
      </c>
      <c r="AN68">
        <v>2011</v>
      </c>
      <c r="AO68" t="s">
        <v>174</v>
      </c>
      <c r="AP68" t="s">
        <v>2149</v>
      </c>
      <c r="AQ68" t="s">
        <v>2152</v>
      </c>
      <c r="AR68" t="s">
        <v>2153</v>
      </c>
      <c r="AS68">
        <v>83.6</v>
      </c>
      <c r="AU68">
        <v>2013</v>
      </c>
      <c r="AV68" t="s">
        <v>170</v>
      </c>
      <c r="BC68" t="s">
        <v>174</v>
      </c>
      <c r="BD68" t="s">
        <v>2154</v>
      </c>
      <c r="BE68" t="s">
        <v>2155</v>
      </c>
      <c r="BF68" t="s">
        <v>2156</v>
      </c>
      <c r="BG68">
        <v>62.37</v>
      </c>
      <c r="BI68">
        <v>2016</v>
      </c>
      <c r="BJ68">
        <v>19</v>
      </c>
      <c r="BK68" t="s">
        <v>2157</v>
      </c>
      <c r="BL68">
        <v>53</v>
      </c>
      <c r="BM68" t="s">
        <v>2158</v>
      </c>
      <c r="BN68" t="s">
        <v>174</v>
      </c>
      <c r="BO68" t="s">
        <v>2159</v>
      </c>
      <c r="BP68" t="s">
        <v>2160</v>
      </c>
      <c r="BQ68" t="s">
        <v>2158</v>
      </c>
      <c r="BR68">
        <v>78.5</v>
      </c>
      <c r="BT68">
        <v>2018</v>
      </c>
      <c r="BU68">
        <v>31</v>
      </c>
      <c r="BV68" t="s">
        <v>2161</v>
      </c>
      <c r="BW68">
        <v>53</v>
      </c>
      <c r="BX68" t="s">
        <v>2158</v>
      </c>
      <c r="BY68" t="s">
        <v>170</v>
      </c>
      <c r="CF68" t="s">
        <v>174</v>
      </c>
      <c r="CG68" t="s">
        <v>2162</v>
      </c>
      <c r="CH68" t="s">
        <v>844</v>
      </c>
      <c r="CI68" t="s">
        <v>193</v>
      </c>
      <c r="CJ68">
        <v>2024</v>
      </c>
      <c r="CL68" t="s">
        <v>170</v>
      </c>
      <c r="CN68" t="s">
        <v>174</v>
      </c>
      <c r="CO68" t="s">
        <v>2163</v>
      </c>
      <c r="CP68" t="s">
        <v>2151</v>
      </c>
      <c r="CQ68" t="s">
        <v>174</v>
      </c>
      <c r="CR68">
        <v>5</v>
      </c>
      <c r="CS68">
        <v>7</v>
      </c>
      <c r="CU68" t="s">
        <v>2164</v>
      </c>
      <c r="CV68" t="s">
        <v>170</v>
      </c>
      <c r="CZ68" t="s">
        <v>170</v>
      </c>
      <c r="DC68" t="s">
        <v>326</v>
      </c>
      <c r="DD68" t="s">
        <v>170</v>
      </c>
      <c r="DF68" t="s">
        <v>170</v>
      </c>
      <c r="DL68" t="s">
        <v>174</v>
      </c>
      <c r="DM68" t="s">
        <v>2163</v>
      </c>
      <c r="DN68" t="s">
        <v>170</v>
      </c>
      <c r="DP68" t="s">
        <v>2165</v>
      </c>
      <c r="DQ68" t="s">
        <v>202</v>
      </c>
      <c r="DR68" t="str">
        <f>HYPERLINK("https://nconnect.nicmar.ac.in/pdf/130_resume_1771483939.pdf/Y2FyZWVy","View Resume")</f>
        <v>0</v>
      </c>
      <c r="DS68" t="s">
        <v>292</v>
      </c>
    </row>
    <row r="69" spans="1:158">
      <c r="A69" t="s">
        <v>471</v>
      </c>
      <c r="B69" t="s">
        <v>211</v>
      </c>
      <c r="C69" t="s">
        <v>472</v>
      </c>
      <c r="D69" t="s">
        <v>473</v>
      </c>
      <c r="E69" t="s">
        <v>2166</v>
      </c>
      <c r="F69" t="s">
        <v>2167</v>
      </c>
      <c r="G69">
        <v>9743611173</v>
      </c>
      <c r="H69" t="s">
        <v>164</v>
      </c>
      <c r="I69" t="s">
        <v>2168</v>
      </c>
      <c r="J69" t="s">
        <v>166</v>
      </c>
      <c r="K69" t="s">
        <v>658</v>
      </c>
      <c r="L69" t="s">
        <v>2169</v>
      </c>
      <c r="M69" t="s">
        <v>2170</v>
      </c>
      <c r="N69" t="s">
        <v>170</v>
      </c>
      <c r="AI69" t="s">
        <v>2171</v>
      </c>
      <c r="AJ69" t="s">
        <v>2172</v>
      </c>
      <c r="AK69" t="s">
        <v>2173</v>
      </c>
      <c r="AL69">
        <v>88</v>
      </c>
      <c r="AN69">
        <v>2001</v>
      </c>
      <c r="AO69" t="s">
        <v>174</v>
      </c>
      <c r="AP69" t="s">
        <v>2174</v>
      </c>
      <c r="AQ69" t="s">
        <v>2175</v>
      </c>
      <c r="AR69" t="s">
        <v>2176</v>
      </c>
      <c r="AS69">
        <v>71.33</v>
      </c>
      <c r="AU69">
        <v>2003</v>
      </c>
      <c r="AV69" t="s">
        <v>170</v>
      </c>
      <c r="BC69" t="s">
        <v>174</v>
      </c>
      <c r="BD69" t="s">
        <v>2177</v>
      </c>
      <c r="BE69" t="s">
        <v>2178</v>
      </c>
      <c r="BF69" t="s">
        <v>2179</v>
      </c>
      <c r="BG69">
        <v>73.96</v>
      </c>
      <c r="BI69">
        <v>2007</v>
      </c>
      <c r="BJ69">
        <v>2</v>
      </c>
      <c r="BL69">
        <v>9</v>
      </c>
      <c r="BN69" t="s">
        <v>174</v>
      </c>
      <c r="BO69" t="s">
        <v>2180</v>
      </c>
      <c r="BP69" t="s">
        <v>2181</v>
      </c>
      <c r="BQ69" t="s">
        <v>2182</v>
      </c>
      <c r="BR69">
        <v>82.2</v>
      </c>
      <c r="BS69">
        <v>8.97</v>
      </c>
      <c r="BT69">
        <v>2007</v>
      </c>
      <c r="BU69">
        <v>12</v>
      </c>
      <c r="BW69">
        <v>15</v>
      </c>
      <c r="BY69" t="s">
        <v>170</v>
      </c>
      <c r="CF69" t="s">
        <v>174</v>
      </c>
      <c r="CG69" t="s">
        <v>2183</v>
      </c>
      <c r="CH69" t="s">
        <v>2184</v>
      </c>
      <c r="CI69" t="s">
        <v>373</v>
      </c>
      <c r="CK69" t="s">
        <v>170</v>
      </c>
      <c r="CL69" t="s">
        <v>174</v>
      </c>
      <c r="CN69" t="s">
        <v>174</v>
      </c>
      <c r="CO69" t="s">
        <v>2185</v>
      </c>
      <c r="CP69" t="s">
        <v>2186</v>
      </c>
      <c r="CQ69" t="s">
        <v>174</v>
      </c>
      <c r="CR69">
        <v>0</v>
      </c>
      <c r="CS69">
        <v>1</v>
      </c>
      <c r="CT69">
        <v>6</v>
      </c>
      <c r="CU69" t="s">
        <v>2187</v>
      </c>
      <c r="CV69" t="s">
        <v>170</v>
      </c>
      <c r="CZ69" t="s">
        <v>170</v>
      </c>
      <c r="DC69" t="s">
        <v>2188</v>
      </c>
      <c r="DD69" t="s">
        <v>174</v>
      </c>
      <c r="DE69" t="s">
        <v>2189</v>
      </c>
      <c r="DF69" t="s">
        <v>174</v>
      </c>
      <c r="DG69" t="s">
        <v>2190</v>
      </c>
      <c r="DH69" t="s">
        <v>2191</v>
      </c>
      <c r="DI69" t="s">
        <v>2192</v>
      </c>
      <c r="DJ69" t="s">
        <v>2193</v>
      </c>
      <c r="DK69">
        <v>9</v>
      </c>
      <c r="DL69" t="s">
        <v>170</v>
      </c>
      <c r="DN69" t="s">
        <v>170</v>
      </c>
      <c r="DP69" t="s">
        <v>2194</v>
      </c>
      <c r="DQ69" t="s">
        <v>202</v>
      </c>
      <c r="DR69" t="str">
        <f>HYPERLINK("https://nconnect.nicmar.ac.in/pdf/124_resume_1771484126.pdf/Y2FyZWVy","View Resume")</f>
        <v>0</v>
      </c>
      <c r="DS69" t="s">
        <v>2195</v>
      </c>
      <c r="DT69" t="s">
        <v>2196</v>
      </c>
      <c r="DU69" t="s">
        <v>211</v>
      </c>
      <c r="DV69" t="s">
        <v>2197</v>
      </c>
      <c r="DW69" t="s">
        <v>246</v>
      </c>
      <c r="DX69" t="s">
        <v>2198</v>
      </c>
      <c r="DY69" t="s">
        <v>209</v>
      </c>
      <c r="DZ69" t="s">
        <v>2199</v>
      </c>
      <c r="EA69" t="s">
        <v>2200</v>
      </c>
      <c r="EB69" t="s">
        <v>211</v>
      </c>
      <c r="EC69" t="s">
        <v>2201</v>
      </c>
      <c r="ED69" t="s">
        <v>246</v>
      </c>
      <c r="EE69" t="s">
        <v>2202</v>
      </c>
      <c r="EF69" t="s">
        <v>2203</v>
      </c>
      <c r="EG69" t="s">
        <v>248</v>
      </c>
      <c r="EH69" t="s">
        <v>2204</v>
      </c>
      <c r="EI69" t="s">
        <v>2205</v>
      </c>
      <c r="EJ69" t="s">
        <v>1630</v>
      </c>
      <c r="EK69" t="s">
        <v>207</v>
      </c>
      <c r="EL69" t="s">
        <v>2206</v>
      </c>
      <c r="EM69" t="s">
        <v>2207</v>
      </c>
      <c r="EN69" t="s">
        <v>1388</v>
      </c>
    </row>
    <row r="70" spans="1:158">
      <c r="A70" t="s">
        <v>266</v>
      </c>
      <c r="B70" t="s">
        <v>211</v>
      </c>
      <c r="C70" t="s">
        <v>267</v>
      </c>
      <c r="D70" t="s">
        <v>268</v>
      </c>
      <c r="E70" t="s">
        <v>2208</v>
      </c>
      <c r="F70" t="s">
        <v>2209</v>
      </c>
      <c r="G70">
        <v>8763837714</v>
      </c>
      <c r="H70" t="s">
        <v>164</v>
      </c>
      <c r="I70" t="s">
        <v>2210</v>
      </c>
      <c r="J70" t="s">
        <v>166</v>
      </c>
      <c r="K70" t="s">
        <v>2211</v>
      </c>
      <c r="L70" t="s">
        <v>2212</v>
      </c>
      <c r="M70" t="s">
        <v>2213</v>
      </c>
      <c r="N70" t="s">
        <v>174</v>
      </c>
      <c r="O70" t="s">
        <v>2214</v>
      </c>
      <c r="P70" t="s">
        <v>1185</v>
      </c>
      <c r="AI70" t="s">
        <v>2215</v>
      </c>
      <c r="AJ70" t="s">
        <v>2216</v>
      </c>
      <c r="AK70" t="s">
        <v>2217</v>
      </c>
      <c r="AL70">
        <v>87.6</v>
      </c>
      <c r="AN70">
        <v>2008</v>
      </c>
      <c r="AO70" t="s">
        <v>174</v>
      </c>
      <c r="AP70" t="s">
        <v>2218</v>
      </c>
      <c r="AQ70" t="s">
        <v>2219</v>
      </c>
      <c r="AR70" t="s">
        <v>2220</v>
      </c>
      <c r="AS70">
        <v>72</v>
      </c>
      <c r="AU70">
        <v>2010</v>
      </c>
      <c r="AV70" t="s">
        <v>170</v>
      </c>
      <c r="BC70" t="s">
        <v>174</v>
      </c>
      <c r="BD70" t="s">
        <v>2221</v>
      </c>
      <c r="BE70" t="s">
        <v>2222</v>
      </c>
      <c r="BF70" t="s">
        <v>2223</v>
      </c>
      <c r="BG70">
        <v>75.7</v>
      </c>
      <c r="BH70">
        <v>7.57</v>
      </c>
      <c r="BI70">
        <v>2014</v>
      </c>
      <c r="BJ70">
        <v>19</v>
      </c>
      <c r="BK70" t="s">
        <v>2224</v>
      </c>
      <c r="BL70">
        <v>53</v>
      </c>
      <c r="BM70" t="s">
        <v>2225</v>
      </c>
      <c r="BN70" t="s">
        <v>174</v>
      </c>
      <c r="BO70" t="s">
        <v>2226</v>
      </c>
      <c r="BP70" t="s">
        <v>2227</v>
      </c>
      <c r="BQ70" t="s">
        <v>2228</v>
      </c>
      <c r="BR70">
        <v>86.3</v>
      </c>
      <c r="BS70">
        <v>8.63</v>
      </c>
      <c r="BT70">
        <v>2017</v>
      </c>
      <c r="BU70">
        <v>31</v>
      </c>
      <c r="BV70" t="s">
        <v>2229</v>
      </c>
      <c r="BW70">
        <v>53</v>
      </c>
      <c r="BX70" t="s">
        <v>2230</v>
      </c>
      <c r="BY70" t="s">
        <v>170</v>
      </c>
      <c r="CF70" t="s">
        <v>174</v>
      </c>
      <c r="CG70" t="s">
        <v>2231</v>
      </c>
      <c r="CH70" t="s">
        <v>2232</v>
      </c>
      <c r="CI70" t="s">
        <v>193</v>
      </c>
      <c r="CJ70">
        <v>2023</v>
      </c>
      <c r="CL70" t="s">
        <v>174</v>
      </c>
      <c r="CM70" t="s">
        <v>2233</v>
      </c>
      <c r="CN70" t="s">
        <v>174</v>
      </c>
      <c r="CO70" t="s">
        <v>2234</v>
      </c>
      <c r="CP70" t="s">
        <v>2235</v>
      </c>
      <c r="CQ70" t="s">
        <v>174</v>
      </c>
      <c r="CR70" t="s">
        <v>2236</v>
      </c>
      <c r="CS70" t="s">
        <v>2237</v>
      </c>
      <c r="CU70" t="s">
        <v>2238</v>
      </c>
      <c r="CV70" t="s">
        <v>170</v>
      </c>
      <c r="CZ70" t="s">
        <v>170</v>
      </c>
      <c r="DB70" t="s">
        <v>2239</v>
      </c>
      <c r="DC70" t="s">
        <v>2240</v>
      </c>
      <c r="DD70" t="s">
        <v>174</v>
      </c>
      <c r="DE70" t="s">
        <v>2241</v>
      </c>
      <c r="DF70" t="s">
        <v>174</v>
      </c>
      <c r="DG70" t="s">
        <v>2242</v>
      </c>
      <c r="DH70" t="s">
        <v>378</v>
      </c>
      <c r="DI70" t="s">
        <v>378</v>
      </c>
      <c r="DJ70" t="s">
        <v>378</v>
      </c>
      <c r="DK70">
        <v>9</v>
      </c>
      <c r="DL70" t="s">
        <v>174</v>
      </c>
      <c r="DM70" t="s">
        <v>2243</v>
      </c>
      <c r="DN70" t="s">
        <v>170</v>
      </c>
      <c r="DP70" t="s">
        <v>2244</v>
      </c>
      <c r="DQ70" t="s">
        <v>202</v>
      </c>
      <c r="DR70" t="str">
        <f>HYPERLINK("https://nconnect.nicmar.ac.in/pdf/34_resume_1771484139.pdf/Y2FyZWVy","View Resume")</f>
        <v>0</v>
      </c>
      <c r="DS70" t="s">
        <v>2245</v>
      </c>
      <c r="DT70" t="s">
        <v>2246</v>
      </c>
      <c r="DU70" t="s">
        <v>2247</v>
      </c>
      <c r="DV70" t="s">
        <v>819</v>
      </c>
      <c r="DW70" t="s">
        <v>246</v>
      </c>
      <c r="DX70" t="s">
        <v>424</v>
      </c>
      <c r="DY70" t="s">
        <v>209</v>
      </c>
      <c r="DZ70" t="s">
        <v>344</v>
      </c>
      <c r="EA70" t="s">
        <v>1740</v>
      </c>
      <c r="EB70" t="s">
        <v>211</v>
      </c>
      <c r="EC70" t="s">
        <v>2248</v>
      </c>
      <c r="ED70" t="s">
        <v>246</v>
      </c>
      <c r="EE70" t="s">
        <v>1030</v>
      </c>
      <c r="EF70" t="s">
        <v>821</v>
      </c>
      <c r="EG70" t="s">
        <v>265</v>
      </c>
      <c r="EH70" t="s">
        <v>2249</v>
      </c>
      <c r="EI70" t="s">
        <v>1390</v>
      </c>
      <c r="EJ70" t="s">
        <v>2250</v>
      </c>
      <c r="EK70" t="s">
        <v>246</v>
      </c>
      <c r="EL70" t="s">
        <v>428</v>
      </c>
      <c r="EM70" t="s">
        <v>1722</v>
      </c>
      <c r="EN70" t="s">
        <v>248</v>
      </c>
    </row>
    <row r="71" spans="1:158">
      <c r="A71" t="s">
        <v>2251</v>
      </c>
      <c r="B71" t="s">
        <v>159</v>
      </c>
      <c r="C71" t="s">
        <v>212</v>
      </c>
      <c r="D71" t="s">
        <v>2252</v>
      </c>
      <c r="E71" t="s">
        <v>2166</v>
      </c>
      <c r="F71" t="s">
        <v>2167</v>
      </c>
      <c r="G71">
        <v>9743611173</v>
      </c>
      <c r="H71" t="s">
        <v>164</v>
      </c>
      <c r="I71" t="s">
        <v>2168</v>
      </c>
      <c r="J71" t="s">
        <v>166</v>
      </c>
      <c r="K71" t="s">
        <v>658</v>
      </c>
      <c r="L71" t="s">
        <v>2169</v>
      </c>
      <c r="M71" t="s">
        <v>2170</v>
      </c>
      <c r="N71" t="s">
        <v>170</v>
      </c>
      <c r="AI71" t="s">
        <v>2171</v>
      </c>
      <c r="AJ71" t="s">
        <v>2172</v>
      </c>
      <c r="AK71" t="s">
        <v>2173</v>
      </c>
      <c r="AL71">
        <v>88</v>
      </c>
      <c r="AN71">
        <v>2001</v>
      </c>
      <c r="AO71" t="s">
        <v>174</v>
      </c>
      <c r="AP71" t="s">
        <v>2174</v>
      </c>
      <c r="AQ71" t="s">
        <v>2175</v>
      </c>
      <c r="AR71" t="s">
        <v>2176</v>
      </c>
      <c r="AS71">
        <v>71.33</v>
      </c>
      <c r="AU71">
        <v>2003</v>
      </c>
      <c r="AV71" t="s">
        <v>170</v>
      </c>
      <c r="BC71" t="s">
        <v>174</v>
      </c>
      <c r="BD71" t="s">
        <v>2177</v>
      </c>
      <c r="BE71" t="s">
        <v>2178</v>
      </c>
      <c r="BF71" t="s">
        <v>2179</v>
      </c>
      <c r="BG71">
        <v>73.96</v>
      </c>
      <c r="BI71">
        <v>2007</v>
      </c>
      <c r="BJ71">
        <v>2</v>
      </c>
      <c r="BL71">
        <v>9</v>
      </c>
      <c r="BN71" t="s">
        <v>174</v>
      </c>
      <c r="BO71" t="s">
        <v>2180</v>
      </c>
      <c r="BP71" t="s">
        <v>2181</v>
      </c>
      <c r="BQ71" t="s">
        <v>2182</v>
      </c>
      <c r="BR71">
        <v>82.2</v>
      </c>
      <c r="BS71">
        <v>8.97</v>
      </c>
      <c r="BT71">
        <v>2007</v>
      </c>
      <c r="BU71">
        <v>12</v>
      </c>
      <c r="BW71">
        <v>15</v>
      </c>
      <c r="BY71" t="s">
        <v>170</v>
      </c>
      <c r="CF71" t="s">
        <v>174</v>
      </c>
      <c r="CG71" t="s">
        <v>2183</v>
      </c>
      <c r="CH71" t="s">
        <v>2184</v>
      </c>
      <c r="CI71" t="s">
        <v>373</v>
      </c>
      <c r="CK71" t="s">
        <v>170</v>
      </c>
      <c r="CL71" t="s">
        <v>174</v>
      </c>
      <c r="CN71" t="s">
        <v>174</v>
      </c>
      <c r="CO71" t="s">
        <v>2185</v>
      </c>
      <c r="CP71" t="s">
        <v>2186</v>
      </c>
      <c r="CQ71" t="s">
        <v>174</v>
      </c>
      <c r="CR71">
        <v>0</v>
      </c>
      <c r="CS71">
        <v>1</v>
      </c>
      <c r="CT71">
        <v>6</v>
      </c>
      <c r="CU71" t="s">
        <v>2187</v>
      </c>
      <c r="CV71" t="s">
        <v>170</v>
      </c>
      <c r="CZ71" t="s">
        <v>170</v>
      </c>
      <c r="DC71" t="s">
        <v>2188</v>
      </c>
      <c r="DD71" t="s">
        <v>174</v>
      </c>
      <c r="DE71" t="s">
        <v>2189</v>
      </c>
      <c r="DF71" t="s">
        <v>174</v>
      </c>
      <c r="DG71" t="s">
        <v>2190</v>
      </c>
      <c r="DH71" t="s">
        <v>2191</v>
      </c>
      <c r="DI71" t="s">
        <v>2192</v>
      </c>
      <c r="DJ71" t="s">
        <v>2193</v>
      </c>
      <c r="DK71">
        <v>9</v>
      </c>
      <c r="DL71" t="s">
        <v>170</v>
      </c>
      <c r="DN71" t="s">
        <v>170</v>
      </c>
      <c r="DP71" t="s">
        <v>2244</v>
      </c>
      <c r="DQ71" t="s">
        <v>202</v>
      </c>
      <c r="DR71" t="str">
        <f>HYPERLINK("https://nconnect.nicmar.ac.in/pdf/124_resume_1771484126.pdf/Y2FyZWVy","View Resume")</f>
        <v>0</v>
      </c>
      <c r="DS71" t="s">
        <v>2195</v>
      </c>
      <c r="DT71" t="s">
        <v>2196</v>
      </c>
      <c r="DU71" t="s">
        <v>211</v>
      </c>
      <c r="DV71" t="s">
        <v>2197</v>
      </c>
      <c r="DW71" t="s">
        <v>246</v>
      </c>
      <c r="DX71" t="s">
        <v>2198</v>
      </c>
      <c r="DY71" t="s">
        <v>209</v>
      </c>
      <c r="DZ71" t="s">
        <v>2199</v>
      </c>
      <c r="EA71" t="s">
        <v>2200</v>
      </c>
      <c r="EB71" t="s">
        <v>211</v>
      </c>
      <c r="EC71" t="s">
        <v>2201</v>
      </c>
      <c r="ED71" t="s">
        <v>246</v>
      </c>
      <c r="EE71" t="s">
        <v>2202</v>
      </c>
      <c r="EF71" t="s">
        <v>2203</v>
      </c>
      <c r="EG71" t="s">
        <v>248</v>
      </c>
      <c r="EH71" t="s">
        <v>2204</v>
      </c>
      <c r="EI71" t="s">
        <v>2205</v>
      </c>
      <c r="EJ71" t="s">
        <v>1630</v>
      </c>
      <c r="EK71" t="s">
        <v>207</v>
      </c>
      <c r="EL71" t="s">
        <v>2206</v>
      </c>
      <c r="EM71" t="s">
        <v>2207</v>
      </c>
      <c r="EN71" t="s">
        <v>1388</v>
      </c>
    </row>
    <row r="72" spans="1:158">
      <c r="A72" t="s">
        <v>210</v>
      </c>
      <c r="B72" t="s">
        <v>211</v>
      </c>
      <c r="C72" t="s">
        <v>212</v>
      </c>
      <c r="D72" t="s">
        <v>213</v>
      </c>
      <c r="E72" t="s">
        <v>2253</v>
      </c>
      <c r="F72" t="s">
        <v>2254</v>
      </c>
      <c r="G72">
        <v>9473561334</v>
      </c>
      <c r="H72" t="s">
        <v>164</v>
      </c>
      <c r="I72" t="s">
        <v>2255</v>
      </c>
      <c r="J72" t="s">
        <v>217</v>
      </c>
      <c r="K72" t="s">
        <v>798</v>
      </c>
      <c r="L72" t="s">
        <v>2256</v>
      </c>
      <c r="M72" t="s">
        <v>2257</v>
      </c>
      <c r="N72" t="s">
        <v>170</v>
      </c>
      <c r="AI72" t="s">
        <v>2258</v>
      </c>
      <c r="AJ72" t="s">
        <v>2259</v>
      </c>
      <c r="AK72" t="s">
        <v>2260</v>
      </c>
      <c r="AL72">
        <v>70</v>
      </c>
      <c r="AM72">
        <v>7</v>
      </c>
      <c r="AN72">
        <v>2010</v>
      </c>
      <c r="AO72" t="s">
        <v>174</v>
      </c>
      <c r="AP72" t="s">
        <v>2261</v>
      </c>
      <c r="AQ72" t="s">
        <v>2262</v>
      </c>
      <c r="AR72" t="s">
        <v>2263</v>
      </c>
      <c r="AS72">
        <v>56.6</v>
      </c>
      <c r="AU72">
        <v>2012</v>
      </c>
      <c r="AV72" t="s">
        <v>170</v>
      </c>
      <c r="BC72" t="s">
        <v>174</v>
      </c>
      <c r="BD72" t="s">
        <v>2264</v>
      </c>
      <c r="BE72" t="s">
        <v>2265</v>
      </c>
      <c r="BF72" t="s">
        <v>2266</v>
      </c>
      <c r="BG72">
        <v>68.8</v>
      </c>
      <c r="BI72">
        <v>2016</v>
      </c>
      <c r="BJ72">
        <v>1</v>
      </c>
      <c r="BL72">
        <v>9</v>
      </c>
      <c r="BN72" t="s">
        <v>174</v>
      </c>
      <c r="BO72" t="s">
        <v>2267</v>
      </c>
      <c r="BP72" t="s">
        <v>2268</v>
      </c>
      <c r="BQ72" t="s">
        <v>2269</v>
      </c>
      <c r="BR72">
        <v>82</v>
      </c>
      <c r="BS72">
        <v>8.2</v>
      </c>
      <c r="BT72">
        <v>2020</v>
      </c>
      <c r="BU72">
        <v>14</v>
      </c>
      <c r="BW72">
        <v>47</v>
      </c>
      <c r="BY72" t="s">
        <v>170</v>
      </c>
      <c r="CF72" t="s">
        <v>174</v>
      </c>
      <c r="CG72" t="s">
        <v>2270</v>
      </c>
      <c r="CH72" t="s">
        <v>2271</v>
      </c>
      <c r="CI72" t="s">
        <v>193</v>
      </c>
      <c r="CJ72">
        <v>2025</v>
      </c>
      <c r="CL72" t="s">
        <v>174</v>
      </c>
      <c r="CM72" t="s">
        <v>2272</v>
      </c>
      <c r="CN72" t="s">
        <v>174</v>
      </c>
      <c r="CO72" t="s">
        <v>2273</v>
      </c>
      <c r="CP72" t="s">
        <v>2274</v>
      </c>
      <c r="CQ72" t="s">
        <v>174</v>
      </c>
      <c r="CR72">
        <v>5</v>
      </c>
      <c r="CS72">
        <v>9</v>
      </c>
      <c r="CT72">
        <v>3</v>
      </c>
      <c r="CU72" t="s">
        <v>2275</v>
      </c>
      <c r="CV72" t="s">
        <v>174</v>
      </c>
      <c r="CW72" t="s">
        <v>2276</v>
      </c>
      <c r="CX72" t="s">
        <v>193</v>
      </c>
      <c r="CY72">
        <v>2025</v>
      </c>
      <c r="CZ72" t="s">
        <v>170</v>
      </c>
      <c r="DB72" t="s">
        <v>2270</v>
      </c>
      <c r="DC72" t="s">
        <v>326</v>
      </c>
      <c r="DD72" t="s">
        <v>174</v>
      </c>
      <c r="DE72" t="s">
        <v>2277</v>
      </c>
      <c r="DF72" t="s">
        <v>174</v>
      </c>
      <c r="DG72" t="s">
        <v>2278</v>
      </c>
      <c r="DH72" t="s">
        <v>378</v>
      </c>
      <c r="DI72" t="s">
        <v>378</v>
      </c>
      <c r="DJ72" t="s">
        <v>2279</v>
      </c>
      <c r="DK72">
        <v>10</v>
      </c>
      <c r="DL72" t="s">
        <v>174</v>
      </c>
      <c r="DM72" t="s">
        <v>2280</v>
      </c>
      <c r="DN72" t="s">
        <v>174</v>
      </c>
      <c r="DO72" t="s">
        <v>2281</v>
      </c>
      <c r="DP72" t="s">
        <v>2282</v>
      </c>
      <c r="DQ72" t="s">
        <v>202</v>
      </c>
      <c r="DR72" t="str">
        <f>HYPERLINK("https://nconnect.nicmar.ac.in/pdf/107_resume_1771484249.pdf/Y2FyZWVy","View Resume")</f>
        <v>0</v>
      </c>
      <c r="DS72" t="s">
        <v>1388</v>
      </c>
      <c r="DT72" t="s">
        <v>2283</v>
      </c>
      <c r="DU72" t="s">
        <v>211</v>
      </c>
      <c r="DV72" t="s">
        <v>2284</v>
      </c>
      <c r="DW72" t="s">
        <v>246</v>
      </c>
      <c r="DX72" t="s">
        <v>981</v>
      </c>
      <c r="DY72" t="s">
        <v>2285</v>
      </c>
      <c r="DZ72" t="s">
        <v>1388</v>
      </c>
    </row>
    <row r="73" spans="1:158">
      <c r="A73" t="s">
        <v>293</v>
      </c>
      <c r="B73" t="s">
        <v>211</v>
      </c>
      <c r="C73" t="s">
        <v>212</v>
      </c>
      <c r="D73" t="s">
        <v>294</v>
      </c>
      <c r="E73" t="s">
        <v>2286</v>
      </c>
      <c r="F73" t="s">
        <v>2287</v>
      </c>
      <c r="G73">
        <v>9595077955</v>
      </c>
      <c r="H73" t="s">
        <v>164</v>
      </c>
      <c r="I73" t="s">
        <v>2288</v>
      </c>
      <c r="J73" t="s">
        <v>217</v>
      </c>
      <c r="K73" t="s">
        <v>2289</v>
      </c>
      <c r="L73" t="s">
        <v>2290</v>
      </c>
      <c r="M73" t="s">
        <v>2291</v>
      </c>
      <c r="N73" t="s">
        <v>170</v>
      </c>
      <c r="AI73" t="s">
        <v>2292</v>
      </c>
      <c r="AJ73" t="s">
        <v>2293</v>
      </c>
      <c r="AK73" t="s">
        <v>2294</v>
      </c>
      <c r="AL73">
        <v>73.09</v>
      </c>
      <c r="AN73">
        <v>2010</v>
      </c>
      <c r="AO73" t="s">
        <v>174</v>
      </c>
      <c r="AP73" t="s">
        <v>2295</v>
      </c>
      <c r="AQ73" t="s">
        <v>2293</v>
      </c>
      <c r="AR73" t="s">
        <v>2296</v>
      </c>
      <c r="AS73">
        <v>56.5</v>
      </c>
      <c r="AU73">
        <v>2012</v>
      </c>
      <c r="AV73" t="s">
        <v>170</v>
      </c>
      <c r="BC73" t="s">
        <v>174</v>
      </c>
      <c r="BD73" t="s">
        <v>2297</v>
      </c>
      <c r="BE73" t="s">
        <v>2298</v>
      </c>
      <c r="BF73" t="s">
        <v>2296</v>
      </c>
      <c r="BG73">
        <v>76.45</v>
      </c>
      <c r="BI73">
        <v>2015</v>
      </c>
      <c r="BJ73">
        <v>19</v>
      </c>
      <c r="BK73" t="s">
        <v>2299</v>
      </c>
      <c r="BL73">
        <v>52</v>
      </c>
      <c r="BM73" t="s">
        <v>443</v>
      </c>
      <c r="BN73" t="s">
        <v>174</v>
      </c>
      <c r="BO73" t="s">
        <v>2297</v>
      </c>
      <c r="BP73" t="s">
        <v>2300</v>
      </c>
      <c r="BQ73" t="s">
        <v>443</v>
      </c>
      <c r="BR73">
        <v>70.44</v>
      </c>
      <c r="BS73">
        <v>8.43</v>
      </c>
      <c r="BT73">
        <v>2017</v>
      </c>
      <c r="BU73">
        <v>31</v>
      </c>
      <c r="BV73" t="s">
        <v>2301</v>
      </c>
      <c r="BW73">
        <v>53</v>
      </c>
      <c r="BX73" t="s">
        <v>443</v>
      </c>
      <c r="BY73" t="s">
        <v>174</v>
      </c>
      <c r="BZ73" t="s">
        <v>2297</v>
      </c>
      <c r="CA73" t="s">
        <v>2302</v>
      </c>
      <c r="CB73" t="s">
        <v>2303</v>
      </c>
      <c r="CC73">
        <v>74.91</v>
      </c>
      <c r="CD73">
        <v>8.75</v>
      </c>
      <c r="CE73">
        <v>2019</v>
      </c>
      <c r="CF73" t="s">
        <v>174</v>
      </c>
      <c r="CG73" t="s">
        <v>2304</v>
      </c>
      <c r="CH73" t="s">
        <v>2305</v>
      </c>
      <c r="CI73" t="s">
        <v>193</v>
      </c>
      <c r="CJ73">
        <v>2025</v>
      </c>
      <c r="CL73" t="s">
        <v>174</v>
      </c>
      <c r="CM73" t="s">
        <v>2306</v>
      </c>
      <c r="CN73" t="s">
        <v>174</v>
      </c>
      <c r="CO73" t="s">
        <v>2307</v>
      </c>
      <c r="CP73" t="s">
        <v>2308</v>
      </c>
      <c r="CQ73" t="s">
        <v>174</v>
      </c>
      <c r="CR73">
        <v>14</v>
      </c>
      <c r="CS73">
        <v>1</v>
      </c>
      <c r="CU73" t="s">
        <v>2309</v>
      </c>
      <c r="CV73" t="s">
        <v>170</v>
      </c>
      <c r="CZ73" t="s">
        <v>170</v>
      </c>
      <c r="DB73" t="s">
        <v>2310</v>
      </c>
      <c r="DC73" t="s">
        <v>2311</v>
      </c>
      <c r="DD73" t="s">
        <v>174</v>
      </c>
      <c r="DE73" t="s">
        <v>2312</v>
      </c>
      <c r="DF73" t="s">
        <v>170</v>
      </c>
      <c r="DL73" t="s">
        <v>170</v>
      </c>
      <c r="DN73" t="s">
        <v>174</v>
      </c>
      <c r="DO73" t="s">
        <v>2313</v>
      </c>
      <c r="DP73" t="s">
        <v>2314</v>
      </c>
      <c r="DQ73" t="s">
        <v>202</v>
      </c>
      <c r="DR73" t="str">
        <f>HYPERLINK("https://nconnect.nicmar.ac.in/pdf/134_resume_1771484815.pdf/Y2FyZWVy","View Resume")</f>
        <v>0</v>
      </c>
      <c r="DS73" t="s">
        <v>1027</v>
      </c>
      <c r="DT73" t="s">
        <v>2315</v>
      </c>
      <c r="DU73" t="s">
        <v>2316</v>
      </c>
      <c r="DV73" t="s">
        <v>463</v>
      </c>
      <c r="DW73" t="s">
        <v>246</v>
      </c>
      <c r="DX73" t="s">
        <v>901</v>
      </c>
      <c r="DY73" t="s">
        <v>209</v>
      </c>
      <c r="DZ73" t="s">
        <v>265</v>
      </c>
      <c r="EA73" t="s">
        <v>2317</v>
      </c>
      <c r="EB73" t="s">
        <v>351</v>
      </c>
      <c r="EC73" t="s">
        <v>2318</v>
      </c>
      <c r="ED73" t="s">
        <v>246</v>
      </c>
      <c r="EE73" t="s">
        <v>2319</v>
      </c>
      <c r="EF73" t="s">
        <v>2320</v>
      </c>
      <c r="EG73" t="s">
        <v>380</v>
      </c>
    </row>
    <row r="74" spans="1:158">
      <c r="A74" t="s">
        <v>295</v>
      </c>
      <c r="B74" t="s">
        <v>211</v>
      </c>
      <c r="C74" t="s">
        <v>267</v>
      </c>
      <c r="D74" t="s">
        <v>296</v>
      </c>
      <c r="E74" t="s">
        <v>2321</v>
      </c>
      <c r="F74" t="s">
        <v>2322</v>
      </c>
      <c r="G74">
        <v>9045911949</v>
      </c>
      <c r="H74" t="s">
        <v>164</v>
      </c>
      <c r="I74" t="s">
        <v>2323</v>
      </c>
      <c r="J74" t="s">
        <v>217</v>
      </c>
      <c r="K74" t="s">
        <v>2324</v>
      </c>
      <c r="L74" t="s">
        <v>2325</v>
      </c>
      <c r="M74" t="s">
        <v>2326</v>
      </c>
      <c r="N74" t="s">
        <v>170</v>
      </c>
      <c r="AI74" t="s">
        <v>2327</v>
      </c>
      <c r="AJ74" t="s">
        <v>2328</v>
      </c>
      <c r="AK74" t="s">
        <v>2329</v>
      </c>
      <c r="AL74">
        <v>78</v>
      </c>
      <c r="AN74">
        <v>2007</v>
      </c>
      <c r="AO74" t="s">
        <v>174</v>
      </c>
      <c r="AP74" t="s">
        <v>2330</v>
      </c>
      <c r="AQ74" t="s">
        <v>2331</v>
      </c>
      <c r="AR74" t="s">
        <v>2332</v>
      </c>
      <c r="AS74">
        <v>70.5</v>
      </c>
      <c r="AU74">
        <v>2009</v>
      </c>
      <c r="AV74" t="s">
        <v>170</v>
      </c>
      <c r="BC74" t="s">
        <v>174</v>
      </c>
      <c r="BD74" t="s">
        <v>2333</v>
      </c>
      <c r="BE74" t="s">
        <v>2333</v>
      </c>
      <c r="BF74" t="s">
        <v>1335</v>
      </c>
      <c r="BG74">
        <v>61.6</v>
      </c>
      <c r="BI74">
        <v>2012</v>
      </c>
      <c r="BJ74">
        <v>19</v>
      </c>
      <c r="BK74" t="s">
        <v>2334</v>
      </c>
      <c r="BL74">
        <v>53</v>
      </c>
      <c r="BM74" t="s">
        <v>1335</v>
      </c>
      <c r="BN74" t="s">
        <v>174</v>
      </c>
      <c r="BO74" t="s">
        <v>1297</v>
      </c>
      <c r="BP74" t="s">
        <v>2333</v>
      </c>
      <c r="BQ74" t="s">
        <v>2335</v>
      </c>
      <c r="BR74">
        <v>65.6</v>
      </c>
      <c r="BT74">
        <v>2014</v>
      </c>
      <c r="BU74">
        <v>31</v>
      </c>
      <c r="BV74" t="s">
        <v>2336</v>
      </c>
      <c r="BW74">
        <v>53</v>
      </c>
      <c r="BX74" t="s">
        <v>2335</v>
      </c>
      <c r="BY74" t="s">
        <v>170</v>
      </c>
      <c r="CF74" t="s">
        <v>174</v>
      </c>
      <c r="CG74" t="s">
        <v>1185</v>
      </c>
      <c r="CH74" t="s">
        <v>1297</v>
      </c>
      <c r="CI74" t="s">
        <v>373</v>
      </c>
      <c r="CK74" t="s">
        <v>174</v>
      </c>
      <c r="CL74" t="s">
        <v>170</v>
      </c>
      <c r="CN74" t="s">
        <v>170</v>
      </c>
      <c r="CP74" t="s">
        <v>2337</v>
      </c>
      <c r="CQ74" t="s">
        <v>170</v>
      </c>
      <c r="CV74" t="s">
        <v>170</v>
      </c>
      <c r="CZ74" t="s">
        <v>170</v>
      </c>
      <c r="DB74" t="s">
        <v>378</v>
      </c>
      <c r="DC74" t="s">
        <v>326</v>
      </c>
      <c r="DD74" t="s">
        <v>170</v>
      </c>
      <c r="DF74" t="s">
        <v>170</v>
      </c>
      <c r="DL74" t="s">
        <v>170</v>
      </c>
      <c r="DN74" t="s">
        <v>170</v>
      </c>
      <c r="DP74" t="s">
        <v>2338</v>
      </c>
      <c r="DQ74" t="s">
        <v>202</v>
      </c>
      <c r="DR74" t="str">
        <f>HYPERLINK("https://nconnect.nicmar.ac.in/pdf/138_resume_1771484793.pdf/Y2FyZWVy","View Resume")</f>
        <v>0</v>
      </c>
      <c r="DS74" t="s">
        <v>942</v>
      </c>
      <c r="DT74" t="s">
        <v>2339</v>
      </c>
      <c r="DU74" t="s">
        <v>2340</v>
      </c>
      <c r="DV74" t="s">
        <v>2341</v>
      </c>
      <c r="DW74" t="s">
        <v>207</v>
      </c>
      <c r="DX74" t="s">
        <v>1244</v>
      </c>
      <c r="DY74" t="s">
        <v>1026</v>
      </c>
      <c r="DZ74" t="s">
        <v>942</v>
      </c>
    </row>
    <row r="75" spans="1:158">
      <c r="A75" t="s">
        <v>794</v>
      </c>
      <c r="B75" t="s">
        <v>211</v>
      </c>
      <c r="C75" t="s">
        <v>267</v>
      </c>
      <c r="D75" t="s">
        <v>509</v>
      </c>
      <c r="E75" t="s">
        <v>2342</v>
      </c>
      <c r="F75" t="s">
        <v>2343</v>
      </c>
      <c r="G75">
        <v>9860572490</v>
      </c>
      <c r="H75" t="s">
        <v>271</v>
      </c>
      <c r="I75" t="s">
        <v>2344</v>
      </c>
      <c r="J75" t="s">
        <v>166</v>
      </c>
      <c r="K75" t="s">
        <v>2345</v>
      </c>
      <c r="L75" t="s">
        <v>2346</v>
      </c>
      <c r="M75" t="s">
        <v>2347</v>
      </c>
      <c r="N75" t="s">
        <v>170</v>
      </c>
      <c r="AI75" t="s">
        <v>2348</v>
      </c>
      <c r="AJ75" t="s">
        <v>2349</v>
      </c>
      <c r="AK75" t="s">
        <v>1515</v>
      </c>
      <c r="AL75">
        <v>77</v>
      </c>
      <c r="AN75">
        <v>1988</v>
      </c>
      <c r="AO75" t="s">
        <v>174</v>
      </c>
      <c r="AP75" t="s">
        <v>2350</v>
      </c>
      <c r="AQ75" t="s">
        <v>2349</v>
      </c>
      <c r="AR75" t="s">
        <v>2351</v>
      </c>
      <c r="AS75">
        <v>61.67</v>
      </c>
      <c r="AU75">
        <v>1990</v>
      </c>
      <c r="AV75" t="s">
        <v>174</v>
      </c>
      <c r="AW75" t="s">
        <v>2352</v>
      </c>
      <c r="AX75" t="s">
        <v>2353</v>
      </c>
      <c r="AY75" t="s">
        <v>2354</v>
      </c>
      <c r="AZ75">
        <v>60</v>
      </c>
      <c r="BB75">
        <v>1994</v>
      </c>
      <c r="BC75" t="s">
        <v>174</v>
      </c>
      <c r="BD75" t="s">
        <v>2355</v>
      </c>
      <c r="BE75" t="s">
        <v>2356</v>
      </c>
      <c r="BF75" t="s">
        <v>2357</v>
      </c>
      <c r="BG75">
        <v>74</v>
      </c>
      <c r="BI75">
        <v>1993</v>
      </c>
      <c r="BJ75">
        <v>19</v>
      </c>
      <c r="BK75" t="s">
        <v>808</v>
      </c>
      <c r="BL75">
        <v>33</v>
      </c>
      <c r="BN75" t="s">
        <v>174</v>
      </c>
      <c r="BO75" t="s">
        <v>2355</v>
      </c>
      <c r="BP75" t="s">
        <v>2358</v>
      </c>
      <c r="BQ75" t="s">
        <v>2359</v>
      </c>
      <c r="BR75">
        <v>72</v>
      </c>
      <c r="BT75">
        <v>1996</v>
      </c>
      <c r="BU75">
        <v>31</v>
      </c>
      <c r="BW75">
        <v>23</v>
      </c>
      <c r="BY75" t="s">
        <v>174</v>
      </c>
      <c r="BZ75" t="s">
        <v>2355</v>
      </c>
      <c r="CA75" t="s">
        <v>2355</v>
      </c>
      <c r="CB75" t="s">
        <v>2360</v>
      </c>
      <c r="CC75">
        <v>62</v>
      </c>
      <c r="CE75">
        <v>2001</v>
      </c>
      <c r="CF75" t="s">
        <v>174</v>
      </c>
      <c r="CG75" t="s">
        <v>2361</v>
      </c>
      <c r="CH75" t="s">
        <v>2362</v>
      </c>
      <c r="CI75" t="s">
        <v>193</v>
      </c>
      <c r="CJ75">
        <v>2024</v>
      </c>
      <c r="CL75" t="s">
        <v>174</v>
      </c>
      <c r="CM75" t="s">
        <v>2363</v>
      </c>
      <c r="CN75" t="s">
        <v>170</v>
      </c>
      <c r="CP75" t="s">
        <v>2364</v>
      </c>
      <c r="CQ75" t="s">
        <v>170</v>
      </c>
      <c r="CU75" t="s">
        <v>2365</v>
      </c>
      <c r="CV75" t="s">
        <v>170</v>
      </c>
      <c r="CZ75" t="s">
        <v>170</v>
      </c>
      <c r="DB75" t="s">
        <v>2366</v>
      </c>
      <c r="DC75" t="s">
        <v>2367</v>
      </c>
      <c r="DD75" t="s">
        <v>174</v>
      </c>
      <c r="DE75" t="s">
        <v>2368</v>
      </c>
      <c r="DF75" t="s">
        <v>174</v>
      </c>
      <c r="DG75" t="s">
        <v>174</v>
      </c>
      <c r="DH75" t="s">
        <v>174</v>
      </c>
      <c r="DI75" t="s">
        <v>174</v>
      </c>
      <c r="DJ75" t="s">
        <v>2369</v>
      </c>
      <c r="DK75">
        <v>10</v>
      </c>
      <c r="DL75" t="s">
        <v>170</v>
      </c>
      <c r="DN75" t="s">
        <v>170</v>
      </c>
      <c r="DP75" t="s">
        <v>2370</v>
      </c>
      <c r="DQ75" t="s">
        <v>202</v>
      </c>
      <c r="DR75" t="str">
        <f>HYPERLINK("https://nconnect.nicmar.ac.in/pdf/131_resume_1771485082.pdf/Y2FyZWVy","View Resume")</f>
        <v>0</v>
      </c>
      <c r="DS75" t="s">
        <v>2371</v>
      </c>
      <c r="DT75" t="s">
        <v>2372</v>
      </c>
      <c r="DU75" t="s">
        <v>2373</v>
      </c>
      <c r="DV75" t="s">
        <v>819</v>
      </c>
      <c r="DW75" t="s">
        <v>246</v>
      </c>
      <c r="DX75" t="s">
        <v>792</v>
      </c>
      <c r="DY75" t="s">
        <v>2374</v>
      </c>
      <c r="DZ75" t="s">
        <v>2371</v>
      </c>
    </row>
    <row r="76" spans="1:158">
      <c r="A76" t="s">
        <v>266</v>
      </c>
      <c r="B76" t="s">
        <v>211</v>
      </c>
      <c r="C76" t="s">
        <v>267</v>
      </c>
      <c r="D76" t="s">
        <v>268</v>
      </c>
      <c r="E76" t="s">
        <v>2375</v>
      </c>
      <c r="F76" t="s">
        <v>2376</v>
      </c>
      <c r="G76">
        <v>9730113355</v>
      </c>
      <c r="H76" t="s">
        <v>164</v>
      </c>
      <c r="I76" t="s">
        <v>2377</v>
      </c>
      <c r="J76" t="s">
        <v>166</v>
      </c>
      <c r="K76" t="s">
        <v>2378</v>
      </c>
      <c r="L76" t="s">
        <v>2379</v>
      </c>
      <c r="M76" t="s">
        <v>2380</v>
      </c>
      <c r="N76" t="s">
        <v>174</v>
      </c>
      <c r="O76" t="s">
        <v>2381</v>
      </c>
      <c r="P76" t="s">
        <v>472</v>
      </c>
      <c r="AI76" t="s">
        <v>2382</v>
      </c>
      <c r="AJ76" t="s">
        <v>1930</v>
      </c>
      <c r="AK76" t="s">
        <v>443</v>
      </c>
      <c r="AL76">
        <v>68.4</v>
      </c>
      <c r="AN76">
        <v>1999</v>
      </c>
      <c r="AO76" t="s">
        <v>174</v>
      </c>
      <c r="AP76" t="s">
        <v>2383</v>
      </c>
      <c r="AQ76" t="s">
        <v>2384</v>
      </c>
      <c r="AR76" t="s">
        <v>2385</v>
      </c>
      <c r="AS76">
        <v>76.17</v>
      </c>
      <c r="AU76">
        <v>2001</v>
      </c>
      <c r="AV76" t="s">
        <v>170</v>
      </c>
      <c r="BC76" t="s">
        <v>174</v>
      </c>
      <c r="BD76" t="s">
        <v>1441</v>
      </c>
      <c r="BE76" t="s">
        <v>2386</v>
      </c>
      <c r="BF76" t="s">
        <v>2387</v>
      </c>
      <c r="BG76">
        <v>63.13</v>
      </c>
      <c r="BI76">
        <v>2006</v>
      </c>
      <c r="BJ76">
        <v>19</v>
      </c>
      <c r="BK76" t="s">
        <v>2388</v>
      </c>
      <c r="BL76">
        <v>11</v>
      </c>
      <c r="BN76" t="s">
        <v>174</v>
      </c>
      <c r="BO76" t="s">
        <v>1441</v>
      </c>
      <c r="BP76" t="s">
        <v>2389</v>
      </c>
      <c r="BQ76" t="s">
        <v>2390</v>
      </c>
      <c r="BR76">
        <v>65</v>
      </c>
      <c r="BT76">
        <v>2008</v>
      </c>
      <c r="BU76">
        <v>31</v>
      </c>
      <c r="BV76" t="s">
        <v>2391</v>
      </c>
      <c r="BW76">
        <v>33</v>
      </c>
      <c r="BY76" t="s">
        <v>174</v>
      </c>
      <c r="BZ76" t="s">
        <v>2392</v>
      </c>
      <c r="CA76" t="s">
        <v>2393</v>
      </c>
      <c r="CB76" t="s">
        <v>2394</v>
      </c>
      <c r="CC76">
        <v>76.3</v>
      </c>
      <c r="CD76">
        <v>7.63</v>
      </c>
      <c r="CE76">
        <v>2021</v>
      </c>
      <c r="CF76" t="s">
        <v>174</v>
      </c>
      <c r="CG76" t="s">
        <v>296</v>
      </c>
      <c r="CH76" t="s">
        <v>2395</v>
      </c>
      <c r="CI76" t="s">
        <v>193</v>
      </c>
      <c r="CJ76">
        <v>2019</v>
      </c>
      <c r="CL76" t="s">
        <v>170</v>
      </c>
      <c r="CN76" t="s">
        <v>174</v>
      </c>
      <c r="CO76" t="s">
        <v>2396</v>
      </c>
      <c r="CP76" t="s">
        <v>409</v>
      </c>
      <c r="CQ76" t="s">
        <v>170</v>
      </c>
      <c r="CV76" t="s">
        <v>170</v>
      </c>
      <c r="CZ76" t="s">
        <v>174</v>
      </c>
      <c r="DA76" t="s">
        <v>2397</v>
      </c>
      <c r="DB76" t="s">
        <v>2398</v>
      </c>
      <c r="DC76" t="s">
        <v>2399</v>
      </c>
      <c r="DD76" t="s">
        <v>174</v>
      </c>
      <c r="DE76" t="s">
        <v>2400</v>
      </c>
      <c r="DF76" t="s">
        <v>170</v>
      </c>
      <c r="DL76" t="s">
        <v>174</v>
      </c>
      <c r="DM76" t="s">
        <v>2401</v>
      </c>
      <c r="DN76" t="s">
        <v>170</v>
      </c>
      <c r="DP76" t="s">
        <v>2402</v>
      </c>
      <c r="DQ76" t="s">
        <v>202</v>
      </c>
      <c r="DR76" t="str">
        <f>HYPERLINK("https://nconnect.nicmar.ac.in/pdf/136_resume_1771485395.pdf/Y2FyZWVy","View Resume")</f>
        <v>0</v>
      </c>
      <c r="DS76" t="s">
        <v>420</v>
      </c>
      <c r="DT76" t="s">
        <v>2403</v>
      </c>
      <c r="DU76" t="s">
        <v>211</v>
      </c>
      <c r="DV76" t="s">
        <v>819</v>
      </c>
      <c r="DW76" t="s">
        <v>246</v>
      </c>
      <c r="DX76" t="s">
        <v>424</v>
      </c>
      <c r="DY76" t="s">
        <v>209</v>
      </c>
      <c r="DZ76" t="s">
        <v>420</v>
      </c>
    </row>
    <row r="77" spans="1:158">
      <c r="A77" t="s">
        <v>356</v>
      </c>
      <c r="B77" t="s">
        <v>211</v>
      </c>
      <c r="C77" t="s">
        <v>267</v>
      </c>
      <c r="D77" t="s">
        <v>357</v>
      </c>
      <c r="E77" t="s">
        <v>2404</v>
      </c>
      <c r="F77" t="s">
        <v>2405</v>
      </c>
      <c r="G77">
        <v>9895299870</v>
      </c>
      <c r="H77" t="s">
        <v>164</v>
      </c>
      <c r="I77" t="s">
        <v>2406</v>
      </c>
      <c r="J77" t="s">
        <v>166</v>
      </c>
      <c r="K77" t="s">
        <v>2407</v>
      </c>
      <c r="L77" t="s">
        <v>2408</v>
      </c>
      <c r="M77" t="s">
        <v>2409</v>
      </c>
      <c r="N77" t="s">
        <v>170</v>
      </c>
      <c r="AI77" t="s">
        <v>2410</v>
      </c>
      <c r="AJ77" t="s">
        <v>2411</v>
      </c>
      <c r="AK77" t="s">
        <v>2412</v>
      </c>
      <c r="AL77">
        <v>80</v>
      </c>
      <c r="AN77">
        <v>1999</v>
      </c>
      <c r="AO77" t="s">
        <v>174</v>
      </c>
      <c r="AP77" t="s">
        <v>2410</v>
      </c>
      <c r="AQ77" t="s">
        <v>2413</v>
      </c>
      <c r="AR77" t="s">
        <v>2414</v>
      </c>
      <c r="AS77">
        <v>70</v>
      </c>
      <c r="AU77">
        <v>2001</v>
      </c>
      <c r="AV77" t="s">
        <v>170</v>
      </c>
      <c r="BC77" t="s">
        <v>174</v>
      </c>
      <c r="BD77" t="s">
        <v>2415</v>
      </c>
      <c r="BE77" t="s">
        <v>2416</v>
      </c>
      <c r="BF77" t="s">
        <v>2417</v>
      </c>
      <c r="BG77">
        <v>70</v>
      </c>
      <c r="BI77">
        <v>2004</v>
      </c>
      <c r="BJ77">
        <v>19</v>
      </c>
      <c r="BL77">
        <v>52</v>
      </c>
      <c r="BN77" t="s">
        <v>174</v>
      </c>
      <c r="BO77" t="s">
        <v>2418</v>
      </c>
      <c r="BP77" t="s">
        <v>2419</v>
      </c>
      <c r="BQ77" t="s">
        <v>2420</v>
      </c>
      <c r="BR77">
        <v>73</v>
      </c>
      <c r="BT77">
        <v>2006</v>
      </c>
      <c r="BU77">
        <v>31</v>
      </c>
      <c r="BV77" t="s">
        <v>2421</v>
      </c>
      <c r="BW77">
        <v>24</v>
      </c>
      <c r="BY77" t="s">
        <v>174</v>
      </c>
      <c r="BZ77" t="s">
        <v>2422</v>
      </c>
      <c r="CA77" t="s">
        <v>2419</v>
      </c>
      <c r="CB77" t="s">
        <v>2423</v>
      </c>
      <c r="CC77">
        <v>70</v>
      </c>
      <c r="CE77">
        <v>2014</v>
      </c>
      <c r="CF77" t="s">
        <v>174</v>
      </c>
      <c r="CG77" t="s">
        <v>2424</v>
      </c>
      <c r="CH77" t="s">
        <v>2419</v>
      </c>
      <c r="CI77" t="s">
        <v>193</v>
      </c>
      <c r="CJ77">
        <v>2017</v>
      </c>
      <c r="CL77" t="s">
        <v>174</v>
      </c>
      <c r="CM77" t="s">
        <v>2425</v>
      </c>
      <c r="CN77" t="s">
        <v>174</v>
      </c>
      <c r="CO77" t="s">
        <v>2426</v>
      </c>
      <c r="CP77" t="s">
        <v>2427</v>
      </c>
      <c r="CQ77" t="s">
        <v>170</v>
      </c>
      <c r="CV77" t="s">
        <v>170</v>
      </c>
      <c r="CZ77" t="s">
        <v>170</v>
      </c>
      <c r="DC77" t="s">
        <v>2428</v>
      </c>
      <c r="DD77" t="s">
        <v>170</v>
      </c>
      <c r="DF77" t="s">
        <v>170</v>
      </c>
      <c r="DL77" t="s">
        <v>170</v>
      </c>
      <c r="DN77" t="s">
        <v>170</v>
      </c>
      <c r="DP77" t="s">
        <v>2429</v>
      </c>
      <c r="DQ77" t="s">
        <v>202</v>
      </c>
      <c r="DR77" t="str">
        <f>HYPERLINK("https://nconnect.nicmar.ac.in/pdf/143_resume_1771485910.pdf/Y2FyZWVy","View Resume")</f>
        <v>0</v>
      </c>
      <c r="DS77" t="s">
        <v>2430</v>
      </c>
      <c r="DT77" t="s">
        <v>2431</v>
      </c>
      <c r="DU77" t="s">
        <v>2432</v>
      </c>
      <c r="DV77" t="s">
        <v>2433</v>
      </c>
      <c r="DW77" t="s">
        <v>246</v>
      </c>
      <c r="DX77" t="s">
        <v>384</v>
      </c>
      <c r="DY77" t="s">
        <v>2434</v>
      </c>
      <c r="DZ77" t="s">
        <v>2430</v>
      </c>
    </row>
    <row r="78" spans="1:158">
      <c r="A78" t="s">
        <v>794</v>
      </c>
      <c r="B78" t="s">
        <v>211</v>
      </c>
      <c r="C78" t="s">
        <v>267</v>
      </c>
      <c r="D78" t="s">
        <v>509</v>
      </c>
      <c r="E78" t="s">
        <v>2435</v>
      </c>
      <c r="F78" t="s">
        <v>2436</v>
      </c>
      <c r="G78">
        <v>7800169473</v>
      </c>
      <c r="H78" t="s">
        <v>271</v>
      </c>
      <c r="I78" t="s">
        <v>2437</v>
      </c>
      <c r="J78" t="s">
        <v>217</v>
      </c>
      <c r="K78" t="s">
        <v>2438</v>
      </c>
      <c r="L78" t="s">
        <v>2439</v>
      </c>
      <c r="M78" t="s">
        <v>2440</v>
      </c>
      <c r="N78" t="s">
        <v>170</v>
      </c>
      <c r="AI78" t="s">
        <v>2441</v>
      </c>
      <c r="AJ78" t="s">
        <v>2442</v>
      </c>
      <c r="AK78" t="s">
        <v>2443</v>
      </c>
      <c r="AL78">
        <v>64.6</v>
      </c>
      <c r="AM78">
        <v>6.8</v>
      </c>
      <c r="AN78">
        <v>2013</v>
      </c>
      <c r="AO78" t="s">
        <v>174</v>
      </c>
      <c r="AP78" t="s">
        <v>2444</v>
      </c>
      <c r="AQ78" t="s">
        <v>2445</v>
      </c>
      <c r="AR78" t="s">
        <v>1335</v>
      </c>
      <c r="AS78">
        <v>84.2</v>
      </c>
      <c r="AU78">
        <v>2015</v>
      </c>
      <c r="AV78" t="s">
        <v>174</v>
      </c>
      <c r="AW78" t="s">
        <v>2446</v>
      </c>
      <c r="AX78" t="s">
        <v>2447</v>
      </c>
      <c r="AY78" t="s">
        <v>2448</v>
      </c>
      <c r="AZ78">
        <v>79</v>
      </c>
      <c r="BB78">
        <v>2021</v>
      </c>
      <c r="BC78" t="s">
        <v>174</v>
      </c>
      <c r="BD78" t="s">
        <v>2447</v>
      </c>
      <c r="BE78" t="s">
        <v>2449</v>
      </c>
      <c r="BF78" t="s">
        <v>1335</v>
      </c>
      <c r="BG78">
        <v>74.5</v>
      </c>
      <c r="BH78">
        <v>7.85</v>
      </c>
      <c r="BI78">
        <v>2019</v>
      </c>
      <c r="BJ78">
        <v>19</v>
      </c>
      <c r="BK78" t="s">
        <v>2450</v>
      </c>
      <c r="BL78">
        <v>23</v>
      </c>
      <c r="BN78" t="s">
        <v>174</v>
      </c>
      <c r="BO78" t="s">
        <v>2447</v>
      </c>
      <c r="BP78" t="s">
        <v>2449</v>
      </c>
      <c r="BQ78" t="s">
        <v>1704</v>
      </c>
      <c r="BR78">
        <v>65</v>
      </c>
      <c r="BS78">
        <v>6.98</v>
      </c>
      <c r="BT78">
        <v>2021</v>
      </c>
      <c r="BU78">
        <v>31</v>
      </c>
      <c r="BV78" t="s">
        <v>1705</v>
      </c>
      <c r="BW78">
        <v>17</v>
      </c>
      <c r="BY78" t="s">
        <v>170</v>
      </c>
      <c r="CF78" t="s">
        <v>174</v>
      </c>
      <c r="CG78" t="s">
        <v>528</v>
      </c>
      <c r="CH78" t="s">
        <v>2451</v>
      </c>
      <c r="CI78" t="s">
        <v>373</v>
      </c>
      <c r="CK78" t="s">
        <v>170</v>
      </c>
      <c r="CL78" t="s">
        <v>170</v>
      </c>
      <c r="CN78" t="s">
        <v>170</v>
      </c>
      <c r="CP78" t="s">
        <v>2452</v>
      </c>
      <c r="CQ78" t="s">
        <v>174</v>
      </c>
      <c r="CR78" t="s">
        <v>2453</v>
      </c>
      <c r="CS78" t="s">
        <v>2454</v>
      </c>
      <c r="CU78" t="s">
        <v>2455</v>
      </c>
      <c r="CV78" t="s">
        <v>170</v>
      </c>
      <c r="CZ78" t="s">
        <v>170</v>
      </c>
      <c r="DB78" t="s">
        <v>378</v>
      </c>
      <c r="DC78" t="s">
        <v>326</v>
      </c>
      <c r="DD78" t="s">
        <v>170</v>
      </c>
      <c r="DF78" t="s">
        <v>170</v>
      </c>
      <c r="DL78" t="s">
        <v>170</v>
      </c>
      <c r="DN78" t="s">
        <v>170</v>
      </c>
      <c r="DP78" t="s">
        <v>2456</v>
      </c>
      <c r="DQ78" t="s">
        <v>202</v>
      </c>
      <c r="DR78" t="str">
        <f>HYPERLINK("https://nconnect.nicmar.ac.in/pdf/150_resume_1771486556.pdf/Y2FyZWVy","View Resume")</f>
        <v>0</v>
      </c>
      <c r="DS78" t="s">
        <v>292</v>
      </c>
    </row>
    <row r="79" spans="1:158">
      <c r="A79" t="s">
        <v>210</v>
      </c>
      <c r="B79" t="s">
        <v>211</v>
      </c>
      <c r="C79" t="s">
        <v>212</v>
      </c>
      <c r="D79" t="s">
        <v>213</v>
      </c>
      <c r="E79" t="s">
        <v>2457</v>
      </c>
      <c r="F79" t="s">
        <v>2458</v>
      </c>
      <c r="G79">
        <v>8130058795</v>
      </c>
      <c r="H79" t="s">
        <v>271</v>
      </c>
      <c r="I79" t="s">
        <v>2459</v>
      </c>
      <c r="J79" t="s">
        <v>217</v>
      </c>
      <c r="K79" t="s">
        <v>763</v>
      </c>
      <c r="L79" t="s">
        <v>2460</v>
      </c>
      <c r="M79" t="s">
        <v>2461</v>
      </c>
      <c r="N79" t="s">
        <v>170</v>
      </c>
      <c r="AI79" t="s">
        <v>2462</v>
      </c>
      <c r="AJ79" t="s">
        <v>2463</v>
      </c>
      <c r="AK79" t="s">
        <v>2464</v>
      </c>
      <c r="AL79">
        <v>73.5</v>
      </c>
      <c r="AN79">
        <v>2008</v>
      </c>
      <c r="AO79" t="s">
        <v>174</v>
      </c>
      <c r="AP79" t="s">
        <v>2465</v>
      </c>
      <c r="AQ79" t="s">
        <v>2463</v>
      </c>
      <c r="AR79" t="s">
        <v>2466</v>
      </c>
      <c r="AS79">
        <v>76</v>
      </c>
      <c r="AU79">
        <v>2010</v>
      </c>
      <c r="AV79" t="s">
        <v>170</v>
      </c>
      <c r="BC79" t="s">
        <v>174</v>
      </c>
      <c r="BD79" t="s">
        <v>2467</v>
      </c>
      <c r="BE79" t="s">
        <v>2468</v>
      </c>
      <c r="BF79" t="s">
        <v>2469</v>
      </c>
      <c r="BG79">
        <v>76.34</v>
      </c>
      <c r="BI79">
        <v>2014</v>
      </c>
      <c r="BJ79">
        <v>1</v>
      </c>
      <c r="BL79">
        <v>9</v>
      </c>
      <c r="BN79" t="s">
        <v>174</v>
      </c>
      <c r="BO79" t="s">
        <v>2470</v>
      </c>
      <c r="BP79" t="s">
        <v>2471</v>
      </c>
      <c r="BQ79" t="s">
        <v>2472</v>
      </c>
      <c r="BR79">
        <v>91.8</v>
      </c>
      <c r="BS79">
        <v>9.18</v>
      </c>
      <c r="BT79">
        <v>2015</v>
      </c>
      <c r="BU79">
        <v>31</v>
      </c>
      <c r="BV79" t="s">
        <v>2473</v>
      </c>
      <c r="BW79">
        <v>7</v>
      </c>
      <c r="BY79" t="s">
        <v>170</v>
      </c>
      <c r="BZ79" t="s">
        <v>2474</v>
      </c>
      <c r="CF79" t="s">
        <v>174</v>
      </c>
      <c r="CG79" t="s">
        <v>2475</v>
      </c>
      <c r="CH79" t="s">
        <v>2476</v>
      </c>
      <c r="CI79" t="s">
        <v>193</v>
      </c>
      <c r="CJ79">
        <v>2025</v>
      </c>
      <c r="CL79" t="s">
        <v>174</v>
      </c>
      <c r="CM79" t="s">
        <v>2477</v>
      </c>
      <c r="CN79" t="s">
        <v>174</v>
      </c>
      <c r="CO79" t="s">
        <v>2478</v>
      </c>
      <c r="CP79" t="s">
        <v>2479</v>
      </c>
      <c r="CQ79" t="s">
        <v>174</v>
      </c>
      <c r="CR79">
        <v>2</v>
      </c>
      <c r="CS79">
        <v>0</v>
      </c>
      <c r="CU79" t="s">
        <v>2480</v>
      </c>
      <c r="CV79" t="s">
        <v>174</v>
      </c>
      <c r="CW79" t="s">
        <v>2481</v>
      </c>
      <c r="CX79" t="s">
        <v>193</v>
      </c>
      <c r="CY79">
        <v>2025</v>
      </c>
      <c r="CZ79" t="s">
        <v>170</v>
      </c>
      <c r="DB79" t="s">
        <v>2482</v>
      </c>
      <c r="DC79" t="s">
        <v>2483</v>
      </c>
      <c r="DD79" t="s">
        <v>174</v>
      </c>
      <c r="DE79" t="s">
        <v>2484</v>
      </c>
      <c r="DF79" t="s">
        <v>174</v>
      </c>
      <c r="DG79" t="s">
        <v>378</v>
      </c>
      <c r="DH79" t="s">
        <v>2485</v>
      </c>
      <c r="DI79" t="s">
        <v>2486</v>
      </c>
      <c r="DJ79" t="s">
        <v>2487</v>
      </c>
      <c r="DK79">
        <v>9.0</v>
      </c>
      <c r="DL79" t="s">
        <v>174</v>
      </c>
      <c r="DM79" t="s">
        <v>2488</v>
      </c>
      <c r="DN79" t="s">
        <v>174</v>
      </c>
      <c r="DO79" t="s">
        <v>2489</v>
      </c>
      <c r="DP79" t="s">
        <v>2490</v>
      </c>
      <c r="DQ79" t="s">
        <v>202</v>
      </c>
      <c r="DR79" t="str">
        <f>HYPERLINK("https://nconnect.nicmar.ac.in/pdf/133_resume_1771486796.pdf/Y2FyZWVy","View Resume")</f>
        <v>0</v>
      </c>
      <c r="DS79" t="s">
        <v>990</v>
      </c>
      <c r="DT79" t="s">
        <v>2491</v>
      </c>
      <c r="DU79" t="s">
        <v>2492</v>
      </c>
      <c r="DV79" t="s">
        <v>2493</v>
      </c>
      <c r="DW79" t="s">
        <v>246</v>
      </c>
      <c r="DX79" t="s">
        <v>1686</v>
      </c>
      <c r="DY79" t="s">
        <v>209</v>
      </c>
      <c r="DZ79" t="s">
        <v>990</v>
      </c>
    </row>
    <row r="80" spans="1:158">
      <c r="A80" t="s">
        <v>2494</v>
      </c>
      <c r="B80" t="s">
        <v>508</v>
      </c>
      <c r="C80" t="s">
        <v>160</v>
      </c>
      <c r="D80" t="s">
        <v>2495</v>
      </c>
      <c r="E80" t="s">
        <v>2496</v>
      </c>
      <c r="F80" t="s">
        <v>2497</v>
      </c>
      <c r="G80">
        <v>9049507025</v>
      </c>
      <c r="H80" t="s">
        <v>271</v>
      </c>
      <c r="I80" t="s">
        <v>2498</v>
      </c>
      <c r="J80" t="s">
        <v>166</v>
      </c>
      <c r="K80" t="s">
        <v>2499</v>
      </c>
      <c r="L80" t="s">
        <v>2500</v>
      </c>
      <c r="M80" t="s">
        <v>2501</v>
      </c>
      <c r="N80" t="s">
        <v>170</v>
      </c>
      <c r="AI80" t="s">
        <v>2502</v>
      </c>
      <c r="AJ80" t="s">
        <v>2503</v>
      </c>
      <c r="AK80" t="s">
        <v>2504</v>
      </c>
      <c r="AL80">
        <v>82</v>
      </c>
      <c r="AN80">
        <v>2000</v>
      </c>
      <c r="AO80" t="s">
        <v>174</v>
      </c>
      <c r="AP80" t="s">
        <v>2502</v>
      </c>
      <c r="AQ80" t="s">
        <v>2503</v>
      </c>
      <c r="AR80" t="s">
        <v>2505</v>
      </c>
      <c r="AS80">
        <v>84.6</v>
      </c>
      <c r="AU80">
        <v>2002</v>
      </c>
      <c r="AV80" t="s">
        <v>170</v>
      </c>
      <c r="BC80" t="s">
        <v>174</v>
      </c>
      <c r="BD80" t="s">
        <v>2506</v>
      </c>
      <c r="BE80" t="s">
        <v>2507</v>
      </c>
      <c r="BF80" t="s">
        <v>2508</v>
      </c>
      <c r="BG80">
        <v>63</v>
      </c>
      <c r="BI80">
        <v>2007</v>
      </c>
      <c r="BJ80">
        <v>8</v>
      </c>
      <c r="BL80">
        <v>2</v>
      </c>
      <c r="BN80" t="s">
        <v>174</v>
      </c>
      <c r="BO80" t="s">
        <v>1795</v>
      </c>
      <c r="BP80" t="s">
        <v>2509</v>
      </c>
      <c r="BQ80" t="s">
        <v>2510</v>
      </c>
      <c r="BR80">
        <v>65.91</v>
      </c>
      <c r="BT80">
        <v>2010</v>
      </c>
      <c r="BU80">
        <v>31</v>
      </c>
      <c r="BV80" t="s">
        <v>2511</v>
      </c>
      <c r="BW80">
        <v>53</v>
      </c>
      <c r="BY80" t="s">
        <v>170</v>
      </c>
      <c r="CF80" t="s">
        <v>170</v>
      </c>
      <c r="CL80" t="s">
        <v>174</v>
      </c>
      <c r="CM80" t="s">
        <v>2512</v>
      </c>
      <c r="CN80" t="s">
        <v>174</v>
      </c>
      <c r="CO80" t="s">
        <v>2513</v>
      </c>
      <c r="CP80" t="s">
        <v>2514</v>
      </c>
      <c r="DP80" t="s">
        <v>2515</v>
      </c>
      <c r="DQ80" t="s">
        <v>202</v>
      </c>
      <c r="DR80" t="str">
        <f>HYPERLINK("https://nconnect.nicmar.ac.in/pdf/122_resume_1771487492.pdf/Y2FyZWVy","View Resume")</f>
        <v>0</v>
      </c>
      <c r="DS80" t="s">
        <v>2516</v>
      </c>
      <c r="DT80" t="s">
        <v>2517</v>
      </c>
      <c r="DU80" t="s">
        <v>2518</v>
      </c>
      <c r="DV80" t="s">
        <v>1812</v>
      </c>
      <c r="DW80" t="s">
        <v>207</v>
      </c>
      <c r="DX80" t="s">
        <v>690</v>
      </c>
      <c r="DY80" t="s">
        <v>2519</v>
      </c>
      <c r="DZ80" t="s">
        <v>945</v>
      </c>
      <c r="EA80" t="s">
        <v>2520</v>
      </c>
      <c r="EB80" t="s">
        <v>2521</v>
      </c>
      <c r="EC80" t="s">
        <v>819</v>
      </c>
      <c r="ED80" t="s">
        <v>207</v>
      </c>
      <c r="EE80" t="s">
        <v>2522</v>
      </c>
      <c r="EF80" t="s">
        <v>2523</v>
      </c>
      <c r="EG80" t="s">
        <v>2524</v>
      </c>
      <c r="EH80" t="s">
        <v>2525</v>
      </c>
      <c r="EI80" t="s">
        <v>2526</v>
      </c>
      <c r="EJ80" t="s">
        <v>819</v>
      </c>
      <c r="EK80" t="s">
        <v>246</v>
      </c>
      <c r="EL80" t="s">
        <v>574</v>
      </c>
      <c r="EM80" t="s">
        <v>501</v>
      </c>
      <c r="EN80" t="s">
        <v>2527</v>
      </c>
      <c r="EO80" t="s">
        <v>2528</v>
      </c>
      <c r="EP80" t="s">
        <v>508</v>
      </c>
      <c r="EQ80" t="s">
        <v>819</v>
      </c>
      <c r="ER80" t="s">
        <v>246</v>
      </c>
      <c r="ES80" t="s">
        <v>2529</v>
      </c>
      <c r="ET80" t="s">
        <v>209</v>
      </c>
      <c r="EU80" t="s">
        <v>906</v>
      </c>
    </row>
    <row r="81" spans="1:158">
      <c r="A81" t="s">
        <v>1348</v>
      </c>
      <c r="B81" t="s">
        <v>211</v>
      </c>
      <c r="C81" t="s">
        <v>267</v>
      </c>
      <c r="D81" t="s">
        <v>1349</v>
      </c>
      <c r="E81" t="s">
        <v>2530</v>
      </c>
      <c r="F81" t="s">
        <v>2531</v>
      </c>
      <c r="G81">
        <v>9142250252</v>
      </c>
      <c r="H81" t="s">
        <v>164</v>
      </c>
      <c r="I81" t="s">
        <v>2532</v>
      </c>
      <c r="J81" t="s">
        <v>217</v>
      </c>
      <c r="K81" t="s">
        <v>2438</v>
      </c>
      <c r="L81" t="s">
        <v>2533</v>
      </c>
      <c r="M81" t="s">
        <v>2534</v>
      </c>
      <c r="N81" t="s">
        <v>170</v>
      </c>
      <c r="AI81" t="s">
        <v>2535</v>
      </c>
      <c r="AJ81" t="s">
        <v>2536</v>
      </c>
      <c r="AK81" t="s">
        <v>2537</v>
      </c>
      <c r="AL81">
        <v>81</v>
      </c>
      <c r="AM81">
        <v>8.6</v>
      </c>
      <c r="AN81">
        <v>2011</v>
      </c>
      <c r="AO81" t="s">
        <v>174</v>
      </c>
      <c r="AP81" t="s">
        <v>2538</v>
      </c>
      <c r="AQ81" t="s">
        <v>2539</v>
      </c>
      <c r="AR81" t="s">
        <v>1258</v>
      </c>
      <c r="AS81">
        <v>72</v>
      </c>
      <c r="AT81">
        <v>0</v>
      </c>
      <c r="AU81">
        <v>2013</v>
      </c>
      <c r="AV81" t="s">
        <v>170</v>
      </c>
      <c r="BC81" t="s">
        <v>174</v>
      </c>
      <c r="BD81" t="s">
        <v>2540</v>
      </c>
      <c r="BE81" t="s">
        <v>2541</v>
      </c>
      <c r="BF81" t="s">
        <v>2542</v>
      </c>
      <c r="BG81">
        <v>60</v>
      </c>
      <c r="BI81">
        <v>2017</v>
      </c>
      <c r="BJ81">
        <v>19</v>
      </c>
      <c r="BL81">
        <v>24</v>
      </c>
      <c r="BN81" t="s">
        <v>174</v>
      </c>
      <c r="BO81" t="s">
        <v>2540</v>
      </c>
      <c r="BP81" t="s">
        <v>2543</v>
      </c>
      <c r="BQ81" t="s">
        <v>2544</v>
      </c>
      <c r="BR81">
        <v>73</v>
      </c>
      <c r="BT81">
        <v>2019</v>
      </c>
      <c r="BU81">
        <v>31</v>
      </c>
      <c r="BW81">
        <v>27</v>
      </c>
      <c r="BY81" t="s">
        <v>170</v>
      </c>
      <c r="CF81" t="s">
        <v>174</v>
      </c>
      <c r="CG81" t="s">
        <v>2545</v>
      </c>
      <c r="CH81" t="s">
        <v>2546</v>
      </c>
      <c r="CI81" t="s">
        <v>193</v>
      </c>
      <c r="CJ81">
        <v>2026</v>
      </c>
      <c r="CL81" t="s">
        <v>170</v>
      </c>
      <c r="CN81" t="s">
        <v>174</v>
      </c>
      <c r="CO81" t="s">
        <v>2547</v>
      </c>
      <c r="CP81" t="s">
        <v>2548</v>
      </c>
      <c r="CQ81" t="s">
        <v>170</v>
      </c>
      <c r="CV81" t="s">
        <v>174</v>
      </c>
      <c r="CW81" t="s">
        <v>2549</v>
      </c>
      <c r="CX81" t="s">
        <v>193</v>
      </c>
      <c r="CY81">
        <v>2026</v>
      </c>
      <c r="CZ81" t="s">
        <v>170</v>
      </c>
      <c r="DC81" t="s">
        <v>853</v>
      </c>
      <c r="DD81" t="s">
        <v>170</v>
      </c>
      <c r="DF81" t="s">
        <v>170</v>
      </c>
      <c r="DL81" t="s">
        <v>170</v>
      </c>
      <c r="DN81" t="s">
        <v>170</v>
      </c>
      <c r="DP81" t="s">
        <v>2550</v>
      </c>
      <c r="DQ81" t="s">
        <v>202</v>
      </c>
      <c r="DR81" t="str">
        <f>HYPERLINK("https://nconnect.nicmar.ac.in/pdf/157_resume_1771488013.pdf/Y2FyZWVy","View Resume")</f>
        <v>0</v>
      </c>
      <c r="DS81" t="s">
        <v>292</v>
      </c>
    </row>
    <row r="82" spans="1:158">
      <c r="A82" t="s">
        <v>356</v>
      </c>
      <c r="B82" t="s">
        <v>211</v>
      </c>
      <c r="C82" t="s">
        <v>267</v>
      </c>
      <c r="D82" t="s">
        <v>357</v>
      </c>
      <c r="E82" t="s">
        <v>2551</v>
      </c>
      <c r="F82" t="s">
        <v>2552</v>
      </c>
      <c r="G82">
        <v>9822840978</v>
      </c>
      <c r="H82" t="s">
        <v>271</v>
      </c>
      <c r="I82" t="s">
        <v>2553</v>
      </c>
      <c r="J82" t="s">
        <v>166</v>
      </c>
      <c r="K82" t="s">
        <v>2554</v>
      </c>
      <c r="L82" t="s">
        <v>2555</v>
      </c>
      <c r="M82" t="s">
        <v>2556</v>
      </c>
      <c r="N82" t="s">
        <v>170</v>
      </c>
      <c r="AI82" t="s">
        <v>2557</v>
      </c>
      <c r="AJ82" t="s">
        <v>2558</v>
      </c>
      <c r="AK82" t="s">
        <v>2559</v>
      </c>
      <c r="AL82">
        <v>72.5</v>
      </c>
      <c r="AN82">
        <v>1985</v>
      </c>
      <c r="AO82" t="s">
        <v>174</v>
      </c>
      <c r="AP82" t="s">
        <v>2560</v>
      </c>
      <c r="AQ82" t="s">
        <v>2561</v>
      </c>
      <c r="AR82" t="s">
        <v>2562</v>
      </c>
      <c r="AS82">
        <v>50.25</v>
      </c>
      <c r="AU82">
        <v>1987</v>
      </c>
      <c r="AV82" t="s">
        <v>170</v>
      </c>
      <c r="BC82" t="s">
        <v>174</v>
      </c>
      <c r="BD82" t="s">
        <v>2563</v>
      </c>
      <c r="BE82" t="s">
        <v>2564</v>
      </c>
      <c r="BF82" t="s">
        <v>2565</v>
      </c>
      <c r="BG82">
        <v>56</v>
      </c>
      <c r="BI82">
        <v>1990</v>
      </c>
      <c r="BJ82">
        <v>19</v>
      </c>
      <c r="BK82" t="s">
        <v>2566</v>
      </c>
      <c r="BL82">
        <v>53</v>
      </c>
      <c r="BM82" t="s">
        <v>2567</v>
      </c>
      <c r="BN82" t="s">
        <v>174</v>
      </c>
      <c r="BO82" t="s">
        <v>441</v>
      </c>
      <c r="BP82" t="s">
        <v>2568</v>
      </c>
      <c r="BQ82" t="s">
        <v>2569</v>
      </c>
      <c r="BR82">
        <v>62.97</v>
      </c>
      <c r="BS82">
        <v>4.29</v>
      </c>
      <c r="BT82">
        <v>2015</v>
      </c>
      <c r="BU82">
        <v>31</v>
      </c>
      <c r="BV82" t="s">
        <v>2570</v>
      </c>
      <c r="BW82">
        <v>53</v>
      </c>
      <c r="BX82" t="s">
        <v>2569</v>
      </c>
      <c r="BY82" t="s">
        <v>170</v>
      </c>
      <c r="CF82" t="s">
        <v>174</v>
      </c>
      <c r="CG82" t="s">
        <v>2571</v>
      </c>
      <c r="CH82" t="s">
        <v>2572</v>
      </c>
      <c r="CI82" t="s">
        <v>193</v>
      </c>
      <c r="CJ82">
        <v>2026</v>
      </c>
      <c r="CL82" t="s">
        <v>174</v>
      </c>
      <c r="CM82" t="s">
        <v>2573</v>
      </c>
      <c r="CN82" t="s">
        <v>174</v>
      </c>
      <c r="CO82" t="s">
        <v>2574</v>
      </c>
      <c r="CP82" t="s">
        <v>2575</v>
      </c>
      <c r="CQ82" t="s">
        <v>174</v>
      </c>
      <c r="CR82" t="s">
        <v>2576</v>
      </c>
      <c r="CS82" t="s">
        <v>2577</v>
      </c>
      <c r="CT82">
        <v>6</v>
      </c>
      <c r="CV82" t="s">
        <v>170</v>
      </c>
      <c r="CZ82" t="s">
        <v>170</v>
      </c>
      <c r="DB82" t="s">
        <v>2578</v>
      </c>
      <c r="DC82" t="s">
        <v>2579</v>
      </c>
      <c r="DD82" t="s">
        <v>174</v>
      </c>
      <c r="DE82" t="s">
        <v>2580</v>
      </c>
      <c r="DF82" t="s">
        <v>174</v>
      </c>
      <c r="DG82" t="s">
        <v>2581</v>
      </c>
      <c r="DH82" t="s">
        <v>2582</v>
      </c>
      <c r="DI82" t="s">
        <v>2583</v>
      </c>
      <c r="DJ82" t="s">
        <v>2584</v>
      </c>
      <c r="DK82">
        <v>9</v>
      </c>
      <c r="DL82" t="s">
        <v>170</v>
      </c>
      <c r="DN82" t="s">
        <v>170</v>
      </c>
      <c r="DP82" t="s">
        <v>2585</v>
      </c>
      <c r="DQ82" t="s">
        <v>202</v>
      </c>
      <c r="DR82" t="str">
        <f>HYPERLINK("https://nconnect.nicmar.ac.in/pdf/69_resume_1771488309.pdf/Y2FyZWVy","View Resume")</f>
        <v>0</v>
      </c>
      <c r="DS82" t="s">
        <v>2586</v>
      </c>
      <c r="DT82" t="s">
        <v>2587</v>
      </c>
      <c r="DU82" t="s">
        <v>2588</v>
      </c>
      <c r="DV82" t="s">
        <v>819</v>
      </c>
      <c r="DW82" t="s">
        <v>246</v>
      </c>
      <c r="DX82" t="s">
        <v>993</v>
      </c>
      <c r="DY82" t="s">
        <v>506</v>
      </c>
      <c r="DZ82" t="s">
        <v>1536</v>
      </c>
      <c r="EA82" t="s">
        <v>2587</v>
      </c>
      <c r="EB82" t="s">
        <v>1390</v>
      </c>
      <c r="EC82" t="s">
        <v>819</v>
      </c>
      <c r="ED82" t="s">
        <v>246</v>
      </c>
      <c r="EE82" t="s">
        <v>2589</v>
      </c>
      <c r="EF82" t="s">
        <v>2590</v>
      </c>
      <c r="EG82" t="s">
        <v>1464</v>
      </c>
      <c r="EH82" t="s">
        <v>2591</v>
      </c>
      <c r="EI82" t="s">
        <v>2592</v>
      </c>
      <c r="EJ82" t="s">
        <v>819</v>
      </c>
      <c r="EK82" t="s">
        <v>246</v>
      </c>
      <c r="EL82" t="s">
        <v>2589</v>
      </c>
      <c r="EM82" t="s">
        <v>859</v>
      </c>
      <c r="EN82" t="s">
        <v>2132</v>
      </c>
      <c r="EO82" t="s">
        <v>2593</v>
      </c>
      <c r="EP82" t="s">
        <v>1390</v>
      </c>
      <c r="EQ82" t="s">
        <v>819</v>
      </c>
      <c r="ER82" t="s">
        <v>246</v>
      </c>
      <c r="ES82" t="s">
        <v>1204</v>
      </c>
      <c r="ET82" t="s">
        <v>1595</v>
      </c>
      <c r="EU82" t="s">
        <v>339</v>
      </c>
      <c r="EV82" t="s">
        <v>2594</v>
      </c>
      <c r="EW82" t="s">
        <v>2595</v>
      </c>
      <c r="EX82" t="s">
        <v>819</v>
      </c>
      <c r="EY82" t="s">
        <v>207</v>
      </c>
      <c r="EZ82" t="s">
        <v>2596</v>
      </c>
      <c r="FA82" t="s">
        <v>2597</v>
      </c>
      <c r="FB82" t="s">
        <v>2598</v>
      </c>
    </row>
    <row r="83" spans="1:158">
      <c r="A83" t="s">
        <v>587</v>
      </c>
      <c r="B83" t="s">
        <v>159</v>
      </c>
      <c r="C83" t="s">
        <v>267</v>
      </c>
      <c r="D83" t="s">
        <v>357</v>
      </c>
      <c r="E83" t="s">
        <v>2599</v>
      </c>
      <c r="F83" t="s">
        <v>2600</v>
      </c>
      <c r="G83">
        <v>7045927988</v>
      </c>
      <c r="H83" t="s">
        <v>164</v>
      </c>
      <c r="I83" t="s">
        <v>2601</v>
      </c>
      <c r="J83" t="s">
        <v>166</v>
      </c>
      <c r="K83" t="s">
        <v>2602</v>
      </c>
      <c r="L83" t="s">
        <v>2603</v>
      </c>
      <c r="M83" t="s">
        <v>2604</v>
      </c>
      <c r="N83" t="s">
        <v>170</v>
      </c>
      <c r="AI83" t="s">
        <v>2605</v>
      </c>
      <c r="AJ83" t="s">
        <v>2606</v>
      </c>
      <c r="AK83" t="s">
        <v>2607</v>
      </c>
      <c r="AL83">
        <v>63</v>
      </c>
      <c r="AM83">
        <v>8</v>
      </c>
      <c r="AN83">
        <v>1981</v>
      </c>
      <c r="AO83" t="s">
        <v>174</v>
      </c>
      <c r="AP83" t="s">
        <v>2608</v>
      </c>
      <c r="AQ83" t="s">
        <v>2606</v>
      </c>
      <c r="AR83" t="s">
        <v>2609</v>
      </c>
      <c r="AS83">
        <v>67</v>
      </c>
      <c r="AT83">
        <v>8</v>
      </c>
      <c r="AU83">
        <v>1983</v>
      </c>
      <c r="AV83" t="s">
        <v>170</v>
      </c>
      <c r="BC83" t="s">
        <v>174</v>
      </c>
      <c r="BD83" t="s">
        <v>2610</v>
      </c>
      <c r="BE83" t="s">
        <v>2611</v>
      </c>
      <c r="BF83" t="s">
        <v>2612</v>
      </c>
      <c r="BG83">
        <v>47.5</v>
      </c>
      <c r="BH83">
        <v>5</v>
      </c>
      <c r="BI83">
        <v>1985</v>
      </c>
      <c r="BJ83">
        <v>19</v>
      </c>
      <c r="BK83" t="s">
        <v>525</v>
      </c>
      <c r="BL83">
        <v>53</v>
      </c>
      <c r="BM83" t="s">
        <v>2613</v>
      </c>
      <c r="BN83" t="s">
        <v>174</v>
      </c>
      <c r="BO83" t="s">
        <v>2614</v>
      </c>
      <c r="BP83" t="s">
        <v>2615</v>
      </c>
      <c r="BQ83" t="s">
        <v>2616</v>
      </c>
      <c r="BR83">
        <v>63</v>
      </c>
      <c r="BS83">
        <v>8</v>
      </c>
      <c r="BT83">
        <v>1988</v>
      </c>
      <c r="BU83">
        <v>31</v>
      </c>
      <c r="BV83" t="s">
        <v>2617</v>
      </c>
      <c r="BW83">
        <v>53</v>
      </c>
      <c r="BX83" t="s">
        <v>2618</v>
      </c>
      <c r="BY83" t="s">
        <v>174</v>
      </c>
      <c r="BZ83" t="s">
        <v>2619</v>
      </c>
      <c r="CA83" t="s">
        <v>784</v>
      </c>
      <c r="CB83" t="s">
        <v>2620</v>
      </c>
      <c r="CC83">
        <v>61</v>
      </c>
      <c r="CD83">
        <v>7</v>
      </c>
      <c r="CE83">
        <v>1997</v>
      </c>
      <c r="CF83" t="s">
        <v>174</v>
      </c>
      <c r="CG83" t="s">
        <v>1337</v>
      </c>
      <c r="CH83" t="s">
        <v>2621</v>
      </c>
      <c r="CI83" t="s">
        <v>193</v>
      </c>
      <c r="CJ83">
        <v>2022</v>
      </c>
      <c r="CL83" t="s">
        <v>174</v>
      </c>
      <c r="CN83" t="s">
        <v>174</v>
      </c>
      <c r="CO83" t="s">
        <v>2622</v>
      </c>
      <c r="CP83" t="s">
        <v>2623</v>
      </c>
      <c r="CQ83" t="s">
        <v>174</v>
      </c>
      <c r="CR83" t="s">
        <v>2624</v>
      </c>
      <c r="CS83" t="s">
        <v>2625</v>
      </c>
      <c r="CT83">
        <v>0</v>
      </c>
      <c r="CU83" t="s">
        <v>2626</v>
      </c>
      <c r="CV83" t="s">
        <v>170</v>
      </c>
      <c r="CZ83" t="s">
        <v>170</v>
      </c>
      <c r="DC83" t="s">
        <v>2627</v>
      </c>
      <c r="DD83" t="s">
        <v>174</v>
      </c>
      <c r="DE83" t="s">
        <v>2628</v>
      </c>
      <c r="DF83" t="s">
        <v>170</v>
      </c>
      <c r="DL83" t="s">
        <v>174</v>
      </c>
      <c r="DM83" t="s">
        <v>2629</v>
      </c>
      <c r="DN83" t="s">
        <v>170</v>
      </c>
      <c r="DP83" t="s">
        <v>2630</v>
      </c>
      <c r="DQ83" t="s">
        <v>202</v>
      </c>
      <c r="DR83" t="str">
        <f>HYPERLINK("https://nconnect.nicmar.ac.in/pdf/151_resume_1771488494.pdf/Y2FyZWVy","View Resume")</f>
        <v>0</v>
      </c>
      <c r="DS83" t="s">
        <v>292</v>
      </c>
    </row>
    <row r="84" spans="1:158">
      <c r="A84" t="s">
        <v>794</v>
      </c>
      <c r="B84" t="s">
        <v>211</v>
      </c>
      <c r="C84" t="s">
        <v>267</v>
      </c>
      <c r="D84" t="s">
        <v>509</v>
      </c>
      <c r="E84" t="s">
        <v>2631</v>
      </c>
      <c r="F84" t="s">
        <v>2632</v>
      </c>
      <c r="G84">
        <v>6398487264</v>
      </c>
      <c r="H84" t="s">
        <v>271</v>
      </c>
      <c r="I84" t="s">
        <v>2633</v>
      </c>
      <c r="J84" t="s">
        <v>166</v>
      </c>
      <c r="K84" t="s">
        <v>831</v>
      </c>
      <c r="L84" t="s">
        <v>2634</v>
      </c>
      <c r="M84" t="s">
        <v>2635</v>
      </c>
      <c r="N84" t="s">
        <v>170</v>
      </c>
      <c r="AI84" t="s">
        <v>2636</v>
      </c>
      <c r="AJ84" t="s">
        <v>2331</v>
      </c>
      <c r="AK84" t="s">
        <v>1255</v>
      </c>
      <c r="AL84">
        <v>76</v>
      </c>
      <c r="AN84">
        <v>2011</v>
      </c>
      <c r="AO84" t="s">
        <v>174</v>
      </c>
      <c r="AP84" t="s">
        <v>2637</v>
      </c>
      <c r="AQ84" t="s">
        <v>2331</v>
      </c>
      <c r="AR84" t="s">
        <v>1335</v>
      </c>
      <c r="AS84">
        <v>80</v>
      </c>
      <c r="AU84">
        <v>2013</v>
      </c>
      <c r="AV84" t="s">
        <v>170</v>
      </c>
      <c r="BC84" t="s">
        <v>174</v>
      </c>
      <c r="BD84" t="s">
        <v>1297</v>
      </c>
      <c r="BE84" t="s">
        <v>2638</v>
      </c>
      <c r="BF84" t="s">
        <v>1335</v>
      </c>
      <c r="BG84">
        <v>76.5</v>
      </c>
      <c r="BI84">
        <v>2016</v>
      </c>
      <c r="BJ84">
        <v>19</v>
      </c>
      <c r="BK84" t="s">
        <v>2639</v>
      </c>
      <c r="BL84">
        <v>23</v>
      </c>
      <c r="BN84" t="s">
        <v>174</v>
      </c>
      <c r="BO84" t="s">
        <v>1297</v>
      </c>
      <c r="BP84" t="s">
        <v>2640</v>
      </c>
      <c r="BQ84" t="s">
        <v>528</v>
      </c>
      <c r="BR84">
        <v>81.7</v>
      </c>
      <c r="BT84">
        <v>2018</v>
      </c>
      <c r="BU84">
        <v>4</v>
      </c>
      <c r="BW84">
        <v>23</v>
      </c>
      <c r="BY84" t="s">
        <v>170</v>
      </c>
      <c r="BZ84" t="s">
        <v>1297</v>
      </c>
      <c r="CF84" t="s">
        <v>174</v>
      </c>
      <c r="CG84" t="s">
        <v>528</v>
      </c>
      <c r="CH84" t="s">
        <v>2641</v>
      </c>
      <c r="CI84" t="s">
        <v>193</v>
      </c>
      <c r="CJ84">
        <v>2024</v>
      </c>
      <c r="CL84" t="s">
        <v>174</v>
      </c>
      <c r="CM84" t="s">
        <v>2642</v>
      </c>
      <c r="CN84" t="s">
        <v>174</v>
      </c>
      <c r="CO84" t="s">
        <v>2643</v>
      </c>
      <c r="CP84" t="s">
        <v>2644</v>
      </c>
      <c r="CQ84" t="s">
        <v>174</v>
      </c>
      <c r="CR84">
        <v>7</v>
      </c>
      <c r="CS84">
        <v>0</v>
      </c>
      <c r="CT84">
        <v>1</v>
      </c>
      <c r="CU84" t="s">
        <v>2645</v>
      </c>
      <c r="CV84" t="s">
        <v>170</v>
      </c>
      <c r="CZ84" t="s">
        <v>170</v>
      </c>
      <c r="DB84" t="s">
        <v>2646</v>
      </c>
      <c r="DC84" t="s">
        <v>2647</v>
      </c>
      <c r="DD84" t="s">
        <v>174</v>
      </c>
      <c r="DE84" t="s">
        <v>2648</v>
      </c>
      <c r="DF84" t="s">
        <v>174</v>
      </c>
      <c r="DG84" t="s">
        <v>2649</v>
      </c>
      <c r="DH84">
        <v>0</v>
      </c>
      <c r="DI84" t="s">
        <v>2650</v>
      </c>
      <c r="DJ84" t="s">
        <v>1163</v>
      </c>
      <c r="DK84">
        <v>8</v>
      </c>
      <c r="DL84" t="s">
        <v>174</v>
      </c>
      <c r="DM84" t="s">
        <v>2651</v>
      </c>
      <c r="DN84" t="s">
        <v>174</v>
      </c>
      <c r="DO84" t="s">
        <v>2652</v>
      </c>
      <c r="DP84" t="s">
        <v>2653</v>
      </c>
      <c r="DQ84" t="s">
        <v>202</v>
      </c>
      <c r="DR84" t="str">
        <f>HYPERLINK("https://nconnect.nicmar.ac.in/pdf/154_resume_1771488681.pdf/Y2FyZWVy","View Resume")</f>
        <v>0</v>
      </c>
      <c r="DS84" t="s">
        <v>575</v>
      </c>
      <c r="DT84" t="s">
        <v>416</v>
      </c>
      <c r="DU84" t="s">
        <v>211</v>
      </c>
      <c r="DV84" t="s">
        <v>418</v>
      </c>
      <c r="DW84" t="s">
        <v>246</v>
      </c>
      <c r="DX84" t="s">
        <v>995</v>
      </c>
      <c r="DY84" t="s">
        <v>209</v>
      </c>
      <c r="DZ84" t="s">
        <v>865</v>
      </c>
      <c r="EA84" t="s">
        <v>2654</v>
      </c>
      <c r="EB84" t="s">
        <v>211</v>
      </c>
      <c r="EC84" t="s">
        <v>2037</v>
      </c>
      <c r="ED84" t="s">
        <v>246</v>
      </c>
      <c r="EE84" t="s">
        <v>900</v>
      </c>
      <c r="EF84" t="s">
        <v>419</v>
      </c>
      <c r="EG84" t="s">
        <v>461</v>
      </c>
    </row>
    <row r="85" spans="1:158">
      <c r="A85" t="s">
        <v>210</v>
      </c>
      <c r="B85" t="s">
        <v>211</v>
      </c>
      <c r="C85" t="s">
        <v>212</v>
      </c>
      <c r="D85" t="s">
        <v>213</v>
      </c>
      <c r="E85" t="s">
        <v>2655</v>
      </c>
      <c r="F85" t="s">
        <v>2656</v>
      </c>
      <c r="G85">
        <v>9890244093</v>
      </c>
      <c r="H85" t="s">
        <v>164</v>
      </c>
      <c r="I85" t="s">
        <v>2657</v>
      </c>
      <c r="J85" t="s">
        <v>166</v>
      </c>
      <c r="K85" t="s">
        <v>2658</v>
      </c>
      <c r="L85" t="s">
        <v>2659</v>
      </c>
      <c r="M85" t="s">
        <v>2660</v>
      </c>
      <c r="N85" t="s">
        <v>170</v>
      </c>
      <c r="AI85" t="s">
        <v>2661</v>
      </c>
      <c r="AJ85" t="s">
        <v>2662</v>
      </c>
      <c r="AK85" t="s">
        <v>1250</v>
      </c>
      <c r="AL85">
        <v>55.73</v>
      </c>
      <c r="AN85">
        <v>1999</v>
      </c>
      <c r="AO85" t="s">
        <v>174</v>
      </c>
      <c r="AP85" t="s">
        <v>2663</v>
      </c>
      <c r="AQ85" t="s">
        <v>2662</v>
      </c>
      <c r="AR85" t="s">
        <v>2664</v>
      </c>
      <c r="AS85">
        <v>73.33</v>
      </c>
      <c r="AU85">
        <v>2001</v>
      </c>
      <c r="AV85" t="s">
        <v>174</v>
      </c>
      <c r="AW85" t="s">
        <v>2665</v>
      </c>
      <c r="AX85" t="s">
        <v>2666</v>
      </c>
      <c r="AY85" t="s">
        <v>2667</v>
      </c>
      <c r="AZ85">
        <v>66.21</v>
      </c>
      <c r="BB85">
        <v>2004</v>
      </c>
      <c r="BC85" t="s">
        <v>174</v>
      </c>
      <c r="BD85" t="s">
        <v>2668</v>
      </c>
      <c r="BE85" t="s">
        <v>2669</v>
      </c>
      <c r="BF85" t="s">
        <v>2670</v>
      </c>
      <c r="BG85">
        <v>63.64</v>
      </c>
      <c r="BI85">
        <v>2007</v>
      </c>
      <c r="BJ85">
        <v>2</v>
      </c>
      <c r="BL85">
        <v>9</v>
      </c>
      <c r="BN85" t="s">
        <v>174</v>
      </c>
      <c r="BO85" t="s">
        <v>2671</v>
      </c>
      <c r="BP85" t="s">
        <v>2672</v>
      </c>
      <c r="BQ85" t="s">
        <v>2673</v>
      </c>
      <c r="BR85">
        <v>70.5</v>
      </c>
      <c r="BS85">
        <v>7.55</v>
      </c>
      <c r="BT85">
        <v>2009</v>
      </c>
      <c r="BU85">
        <v>14</v>
      </c>
      <c r="BW85">
        <v>7</v>
      </c>
      <c r="BY85" t="s">
        <v>170</v>
      </c>
      <c r="CF85" t="s">
        <v>174</v>
      </c>
      <c r="CG85" t="s">
        <v>551</v>
      </c>
      <c r="CH85" t="s">
        <v>2674</v>
      </c>
      <c r="CI85" t="s">
        <v>193</v>
      </c>
      <c r="CJ85">
        <v>2024</v>
      </c>
      <c r="CL85" t="s">
        <v>170</v>
      </c>
      <c r="CN85" t="s">
        <v>174</v>
      </c>
      <c r="CO85" t="s">
        <v>2675</v>
      </c>
      <c r="CP85" t="s">
        <v>2676</v>
      </c>
      <c r="CQ85" t="s">
        <v>174</v>
      </c>
      <c r="CR85">
        <v>5</v>
      </c>
      <c r="CS85">
        <v>10</v>
      </c>
      <c r="CT85">
        <v>10</v>
      </c>
      <c r="CV85" t="s">
        <v>170</v>
      </c>
      <c r="CZ85" t="s">
        <v>170</v>
      </c>
      <c r="DC85" t="s">
        <v>2677</v>
      </c>
      <c r="DD85" t="s">
        <v>174</v>
      </c>
      <c r="DE85" t="s">
        <v>2678</v>
      </c>
      <c r="DF85" t="s">
        <v>174</v>
      </c>
      <c r="DG85">
        <v>10</v>
      </c>
      <c r="DH85" t="s">
        <v>2679</v>
      </c>
      <c r="DI85" t="s">
        <v>2680</v>
      </c>
      <c r="DJ85" t="s">
        <v>2681</v>
      </c>
      <c r="DK85">
        <v>9</v>
      </c>
      <c r="DL85" t="s">
        <v>170</v>
      </c>
      <c r="DN85" t="s">
        <v>170</v>
      </c>
      <c r="DP85" t="s">
        <v>2682</v>
      </c>
      <c r="DQ85" t="str">
        <f>HYPERLINK("https://nconnect.nicmar.ac.in/storage/profile/6996ca8326ddf.png","Download")</f>
        <v>0</v>
      </c>
      <c r="DR85" t="str">
        <f>HYPERLINK("https://nconnect.nicmar.ac.in/pdf/140_resume_1771489085.pdf/Y2FyZWVy","View Resume")</f>
        <v>0</v>
      </c>
      <c r="DS85" t="s">
        <v>2683</v>
      </c>
      <c r="DT85" t="s">
        <v>2684</v>
      </c>
      <c r="DU85" t="s">
        <v>2685</v>
      </c>
      <c r="DV85" t="s">
        <v>2686</v>
      </c>
      <c r="DW85" t="s">
        <v>246</v>
      </c>
      <c r="DX85" t="s">
        <v>996</v>
      </c>
      <c r="DY85" t="s">
        <v>209</v>
      </c>
      <c r="DZ85" t="s">
        <v>2054</v>
      </c>
      <c r="EA85" t="s">
        <v>2687</v>
      </c>
      <c r="EB85" t="s">
        <v>1283</v>
      </c>
      <c r="EC85" t="s">
        <v>2688</v>
      </c>
      <c r="ED85" t="s">
        <v>246</v>
      </c>
      <c r="EE85" t="s">
        <v>429</v>
      </c>
      <c r="EF85" t="s">
        <v>981</v>
      </c>
      <c r="EG85" t="s">
        <v>2689</v>
      </c>
      <c r="EH85" t="s">
        <v>2690</v>
      </c>
      <c r="EI85" t="s">
        <v>1283</v>
      </c>
      <c r="EJ85" t="s">
        <v>2688</v>
      </c>
      <c r="EK85" t="s">
        <v>246</v>
      </c>
      <c r="EL85" t="s">
        <v>2135</v>
      </c>
      <c r="EM85" t="s">
        <v>574</v>
      </c>
      <c r="EN85" t="s">
        <v>2691</v>
      </c>
      <c r="EO85" t="s">
        <v>2692</v>
      </c>
      <c r="EP85" t="s">
        <v>694</v>
      </c>
      <c r="EQ85" t="s">
        <v>2693</v>
      </c>
      <c r="ER85" t="s">
        <v>246</v>
      </c>
      <c r="ES85" t="s">
        <v>2694</v>
      </c>
      <c r="ET85" t="s">
        <v>2135</v>
      </c>
      <c r="EU85" t="s">
        <v>2695</v>
      </c>
      <c r="EV85" t="s">
        <v>2696</v>
      </c>
      <c r="EW85" t="s">
        <v>694</v>
      </c>
      <c r="EX85" t="s">
        <v>569</v>
      </c>
      <c r="EY85" t="s">
        <v>246</v>
      </c>
      <c r="EZ85" t="s">
        <v>864</v>
      </c>
      <c r="FA85" t="s">
        <v>2697</v>
      </c>
      <c r="FB85" t="s">
        <v>461</v>
      </c>
    </row>
    <row r="86" spans="1:158">
      <c r="A86" t="s">
        <v>507</v>
      </c>
      <c r="B86" t="s">
        <v>508</v>
      </c>
      <c r="C86" t="s">
        <v>267</v>
      </c>
      <c r="D86" t="s">
        <v>509</v>
      </c>
      <c r="E86" t="s">
        <v>2698</v>
      </c>
      <c r="F86" t="s">
        <v>2699</v>
      </c>
      <c r="G86">
        <v>9830726317</v>
      </c>
      <c r="H86" t="s">
        <v>164</v>
      </c>
      <c r="I86" t="s">
        <v>2700</v>
      </c>
      <c r="J86" t="s">
        <v>217</v>
      </c>
      <c r="K86" t="s">
        <v>2701</v>
      </c>
      <c r="L86" t="s">
        <v>2702</v>
      </c>
      <c r="M86" t="s">
        <v>2703</v>
      </c>
      <c r="N86" t="s">
        <v>170</v>
      </c>
      <c r="AI86" t="s">
        <v>2704</v>
      </c>
      <c r="AJ86" t="s">
        <v>2705</v>
      </c>
      <c r="AK86" t="s">
        <v>2706</v>
      </c>
      <c r="AL86">
        <v>65</v>
      </c>
      <c r="AN86">
        <v>1995</v>
      </c>
      <c r="AO86" t="s">
        <v>174</v>
      </c>
      <c r="AP86" t="s">
        <v>2704</v>
      </c>
      <c r="AQ86" t="s">
        <v>2707</v>
      </c>
      <c r="AR86" t="s">
        <v>599</v>
      </c>
      <c r="AS86">
        <v>76</v>
      </c>
      <c r="AU86">
        <v>1997</v>
      </c>
      <c r="AV86" t="s">
        <v>170</v>
      </c>
      <c r="BA86">
        <v>0</v>
      </c>
      <c r="BC86" t="s">
        <v>174</v>
      </c>
      <c r="BD86" t="s">
        <v>2708</v>
      </c>
      <c r="BE86" t="s">
        <v>2709</v>
      </c>
      <c r="BF86" t="s">
        <v>2710</v>
      </c>
      <c r="BG86">
        <v>57</v>
      </c>
      <c r="BI86">
        <v>2000</v>
      </c>
      <c r="BJ86">
        <v>19</v>
      </c>
      <c r="BK86" t="s">
        <v>2711</v>
      </c>
      <c r="BL86">
        <v>23</v>
      </c>
      <c r="BN86" t="s">
        <v>174</v>
      </c>
      <c r="BO86" t="s">
        <v>2708</v>
      </c>
      <c r="BP86" t="s">
        <v>2708</v>
      </c>
      <c r="BQ86" t="s">
        <v>2712</v>
      </c>
      <c r="BR86">
        <v>63</v>
      </c>
      <c r="BT86">
        <v>2002</v>
      </c>
      <c r="BU86">
        <v>31</v>
      </c>
      <c r="BV86" t="s">
        <v>2713</v>
      </c>
      <c r="BW86">
        <v>23</v>
      </c>
      <c r="BY86" t="s">
        <v>174</v>
      </c>
      <c r="BZ86" t="s">
        <v>2714</v>
      </c>
      <c r="CA86" t="s">
        <v>2715</v>
      </c>
      <c r="CB86" t="s">
        <v>2716</v>
      </c>
      <c r="CC86">
        <v>85</v>
      </c>
      <c r="CE86">
        <v>2011</v>
      </c>
      <c r="CF86" t="s">
        <v>174</v>
      </c>
      <c r="CG86" t="s">
        <v>2716</v>
      </c>
      <c r="CH86" t="s">
        <v>2717</v>
      </c>
      <c r="CI86" t="s">
        <v>193</v>
      </c>
      <c r="CJ86">
        <v>2017</v>
      </c>
      <c r="CL86" t="s">
        <v>174</v>
      </c>
      <c r="CM86" t="s">
        <v>2718</v>
      </c>
      <c r="CN86" t="s">
        <v>174</v>
      </c>
      <c r="CO86" t="s">
        <v>2719</v>
      </c>
      <c r="CP86" t="s">
        <v>2720</v>
      </c>
      <c r="CQ86" t="s">
        <v>174</v>
      </c>
      <c r="CR86">
        <v>0</v>
      </c>
      <c r="CS86">
        <v>7</v>
      </c>
      <c r="CT86">
        <v>2</v>
      </c>
      <c r="CU86" t="s">
        <v>2721</v>
      </c>
      <c r="CV86" t="s">
        <v>170</v>
      </c>
      <c r="CZ86" t="s">
        <v>170</v>
      </c>
      <c r="DB86" t="s">
        <v>2722</v>
      </c>
      <c r="DC86" t="s">
        <v>2723</v>
      </c>
      <c r="DD86" t="s">
        <v>170</v>
      </c>
      <c r="DF86" t="s">
        <v>170</v>
      </c>
      <c r="DG86">
        <v>2</v>
      </c>
      <c r="DI86">
        <v>1</v>
      </c>
      <c r="DL86" t="s">
        <v>174</v>
      </c>
      <c r="DM86" t="s">
        <v>2724</v>
      </c>
      <c r="DN86" t="s">
        <v>174</v>
      </c>
      <c r="DO86" t="s">
        <v>2725</v>
      </c>
      <c r="DP86" t="s">
        <v>2726</v>
      </c>
      <c r="DQ86" t="s">
        <v>202</v>
      </c>
      <c r="DR86" t="str">
        <f>HYPERLINK("https://nconnect.nicmar.ac.in/pdf/28_resume_1771482099.pdf/Y2FyZWVy","View Resume")</f>
        <v>0</v>
      </c>
      <c r="DS86" t="s">
        <v>575</v>
      </c>
      <c r="DT86" t="s">
        <v>2727</v>
      </c>
      <c r="DU86" t="s">
        <v>2728</v>
      </c>
      <c r="DV86" t="s">
        <v>2729</v>
      </c>
      <c r="DW86" t="s">
        <v>246</v>
      </c>
      <c r="DX86" t="s">
        <v>1319</v>
      </c>
      <c r="DY86" t="s">
        <v>209</v>
      </c>
      <c r="DZ86" t="s">
        <v>575</v>
      </c>
    </row>
    <row r="87" spans="1:158">
      <c r="A87" t="s">
        <v>295</v>
      </c>
      <c r="B87" t="s">
        <v>211</v>
      </c>
      <c r="C87" t="s">
        <v>267</v>
      </c>
      <c r="D87" t="s">
        <v>296</v>
      </c>
      <c r="E87" t="s">
        <v>2730</v>
      </c>
      <c r="F87" t="s">
        <v>2731</v>
      </c>
      <c r="G87">
        <v>9198152335</v>
      </c>
      <c r="H87" t="s">
        <v>271</v>
      </c>
      <c r="I87" t="s">
        <v>2732</v>
      </c>
      <c r="J87" t="s">
        <v>217</v>
      </c>
      <c r="K87" t="s">
        <v>763</v>
      </c>
      <c r="L87" t="s">
        <v>2733</v>
      </c>
      <c r="M87" t="s">
        <v>2734</v>
      </c>
      <c r="N87" t="s">
        <v>170</v>
      </c>
      <c r="AI87" t="s">
        <v>2735</v>
      </c>
      <c r="AJ87" t="s">
        <v>2736</v>
      </c>
      <c r="AK87" t="s">
        <v>2737</v>
      </c>
      <c r="AL87">
        <v>89</v>
      </c>
      <c r="AM87">
        <v>9.4</v>
      </c>
      <c r="AN87">
        <v>2014</v>
      </c>
      <c r="AO87" t="s">
        <v>174</v>
      </c>
      <c r="AP87" t="s">
        <v>2738</v>
      </c>
      <c r="AQ87" t="s">
        <v>2739</v>
      </c>
      <c r="AR87" t="s">
        <v>1335</v>
      </c>
      <c r="AS87">
        <v>70</v>
      </c>
      <c r="AU87">
        <v>2016</v>
      </c>
      <c r="AV87" t="s">
        <v>170</v>
      </c>
      <c r="BC87" t="s">
        <v>174</v>
      </c>
      <c r="BD87" t="s">
        <v>2740</v>
      </c>
      <c r="BE87" t="s">
        <v>2741</v>
      </c>
      <c r="BF87" t="s">
        <v>2742</v>
      </c>
      <c r="BG87">
        <v>64</v>
      </c>
      <c r="BI87">
        <v>2019</v>
      </c>
      <c r="BJ87">
        <v>9</v>
      </c>
      <c r="BL87">
        <v>23</v>
      </c>
      <c r="BN87" t="s">
        <v>174</v>
      </c>
      <c r="BO87" t="s">
        <v>2743</v>
      </c>
      <c r="BP87" t="s">
        <v>2744</v>
      </c>
      <c r="BQ87" t="s">
        <v>2742</v>
      </c>
      <c r="BR87">
        <v>74</v>
      </c>
      <c r="BT87">
        <v>2021</v>
      </c>
      <c r="BU87">
        <v>28</v>
      </c>
      <c r="BW87">
        <v>23</v>
      </c>
      <c r="BY87" t="s">
        <v>170</v>
      </c>
      <c r="CF87" t="s">
        <v>174</v>
      </c>
      <c r="CG87" t="s">
        <v>2745</v>
      </c>
      <c r="CH87" t="s">
        <v>2746</v>
      </c>
      <c r="CI87" t="s">
        <v>373</v>
      </c>
      <c r="CK87" t="s">
        <v>170</v>
      </c>
      <c r="CL87" t="s">
        <v>174</v>
      </c>
      <c r="CM87" t="s">
        <v>2747</v>
      </c>
      <c r="CN87" t="s">
        <v>174</v>
      </c>
      <c r="CO87" t="s">
        <v>2748</v>
      </c>
      <c r="CP87" t="s">
        <v>409</v>
      </c>
      <c r="CQ87" t="s">
        <v>170</v>
      </c>
      <c r="CV87" t="s">
        <v>170</v>
      </c>
      <c r="CZ87" t="s">
        <v>170</v>
      </c>
      <c r="DB87" t="s">
        <v>2749</v>
      </c>
      <c r="DC87" t="s">
        <v>2750</v>
      </c>
      <c r="DD87" t="s">
        <v>174</v>
      </c>
      <c r="DE87" t="s">
        <v>2751</v>
      </c>
      <c r="DF87" t="s">
        <v>170</v>
      </c>
      <c r="DG87" t="s">
        <v>469</v>
      </c>
      <c r="DJ87" t="s">
        <v>2752</v>
      </c>
      <c r="DL87" t="s">
        <v>174</v>
      </c>
      <c r="DM87" t="s">
        <v>2753</v>
      </c>
      <c r="DN87" t="s">
        <v>170</v>
      </c>
      <c r="DP87" t="s">
        <v>2754</v>
      </c>
      <c r="DQ87" t="s">
        <v>202</v>
      </c>
      <c r="DR87" t="str">
        <f>HYPERLINK("https://nconnect.nicmar.ac.in/pdf/146_resume_1771489616.pdf/Y2FyZWVy","View Resume")</f>
        <v>0</v>
      </c>
      <c r="DS87" t="s">
        <v>259</v>
      </c>
      <c r="DT87" t="s">
        <v>2755</v>
      </c>
      <c r="DU87" t="s">
        <v>2316</v>
      </c>
      <c r="DV87" t="s">
        <v>819</v>
      </c>
      <c r="DW87" t="s">
        <v>246</v>
      </c>
      <c r="DX87" t="s">
        <v>996</v>
      </c>
      <c r="DY87" t="s">
        <v>209</v>
      </c>
      <c r="DZ87" t="s">
        <v>2054</v>
      </c>
      <c r="EA87" t="s">
        <v>2756</v>
      </c>
      <c r="EB87" t="s">
        <v>2316</v>
      </c>
      <c r="EC87" t="s">
        <v>2757</v>
      </c>
      <c r="ED87" t="s">
        <v>246</v>
      </c>
      <c r="EE87" t="s">
        <v>2758</v>
      </c>
      <c r="EF87" t="s">
        <v>996</v>
      </c>
      <c r="EG87" t="s">
        <v>990</v>
      </c>
      <c r="EH87" t="s">
        <v>2759</v>
      </c>
      <c r="EI87" t="s">
        <v>2316</v>
      </c>
      <c r="EJ87" t="s">
        <v>643</v>
      </c>
      <c r="EK87" t="s">
        <v>246</v>
      </c>
      <c r="EL87" t="s">
        <v>951</v>
      </c>
      <c r="EM87" t="s">
        <v>2758</v>
      </c>
      <c r="EN87" t="s">
        <v>575</v>
      </c>
      <c r="EO87" t="s">
        <v>2760</v>
      </c>
      <c r="EP87" t="s">
        <v>2761</v>
      </c>
      <c r="EQ87" t="s">
        <v>643</v>
      </c>
      <c r="ER87" t="s">
        <v>207</v>
      </c>
      <c r="ES87" t="s">
        <v>645</v>
      </c>
      <c r="ET87" t="s">
        <v>904</v>
      </c>
      <c r="EU87" t="s">
        <v>248</v>
      </c>
    </row>
    <row r="88" spans="1:158">
      <c r="A88" t="s">
        <v>471</v>
      </c>
      <c r="B88" t="s">
        <v>211</v>
      </c>
      <c r="C88" t="s">
        <v>472</v>
      </c>
      <c r="D88" t="s">
        <v>473</v>
      </c>
      <c r="E88" t="s">
        <v>2762</v>
      </c>
      <c r="F88" t="s">
        <v>2763</v>
      </c>
      <c r="G88">
        <v>9701259476</v>
      </c>
      <c r="H88" t="s">
        <v>164</v>
      </c>
      <c r="I88" t="s">
        <v>2764</v>
      </c>
      <c r="J88" t="s">
        <v>217</v>
      </c>
      <c r="K88" t="s">
        <v>2765</v>
      </c>
      <c r="L88" t="s">
        <v>2766</v>
      </c>
      <c r="M88" t="s">
        <v>2767</v>
      </c>
      <c r="N88" t="s">
        <v>170</v>
      </c>
      <c r="AI88" t="s">
        <v>2768</v>
      </c>
      <c r="AJ88" t="s">
        <v>2769</v>
      </c>
      <c r="AK88" t="s">
        <v>2770</v>
      </c>
      <c r="AL88">
        <v>68.7</v>
      </c>
      <c r="AN88">
        <v>2011</v>
      </c>
      <c r="AO88" t="s">
        <v>174</v>
      </c>
      <c r="AP88" t="s">
        <v>2771</v>
      </c>
      <c r="AQ88" t="s">
        <v>2772</v>
      </c>
      <c r="AR88" t="s">
        <v>2773</v>
      </c>
      <c r="AS88">
        <v>68.9</v>
      </c>
      <c r="AU88">
        <v>2013</v>
      </c>
      <c r="AV88" t="s">
        <v>170</v>
      </c>
      <c r="BC88" t="s">
        <v>174</v>
      </c>
      <c r="BD88" t="s">
        <v>2774</v>
      </c>
      <c r="BE88" t="s">
        <v>2775</v>
      </c>
      <c r="BF88" t="s">
        <v>486</v>
      </c>
      <c r="BG88">
        <v>72.34</v>
      </c>
      <c r="BI88">
        <v>2017</v>
      </c>
      <c r="BJ88">
        <v>1</v>
      </c>
      <c r="BL88">
        <v>9</v>
      </c>
      <c r="BN88" t="s">
        <v>174</v>
      </c>
      <c r="BO88" t="s">
        <v>2776</v>
      </c>
      <c r="BP88" t="s">
        <v>2777</v>
      </c>
      <c r="BQ88" t="s">
        <v>2778</v>
      </c>
      <c r="BR88">
        <v>96.5</v>
      </c>
      <c r="BS88">
        <v>9.65</v>
      </c>
      <c r="BT88">
        <v>2022</v>
      </c>
      <c r="BU88">
        <v>12</v>
      </c>
      <c r="BW88">
        <v>15</v>
      </c>
      <c r="BY88" t="s">
        <v>170</v>
      </c>
      <c r="CF88" t="s">
        <v>174</v>
      </c>
      <c r="CG88" t="s">
        <v>2779</v>
      </c>
      <c r="CH88" t="s">
        <v>2100</v>
      </c>
      <c r="CI88" t="s">
        <v>373</v>
      </c>
      <c r="CK88" t="s">
        <v>170</v>
      </c>
      <c r="CL88" t="s">
        <v>174</v>
      </c>
      <c r="CM88" t="s">
        <v>2780</v>
      </c>
      <c r="CN88" t="s">
        <v>174</v>
      </c>
      <c r="CO88" t="s">
        <v>2781</v>
      </c>
      <c r="CP88" t="s">
        <v>2782</v>
      </c>
      <c r="CQ88" t="s">
        <v>174</v>
      </c>
      <c r="CR88">
        <v>0</v>
      </c>
      <c r="CS88">
        <v>1</v>
      </c>
      <c r="CT88">
        <v>0</v>
      </c>
      <c r="CU88" t="s">
        <v>2783</v>
      </c>
      <c r="CV88" t="s">
        <v>170</v>
      </c>
      <c r="CZ88" t="s">
        <v>170</v>
      </c>
      <c r="DB88" t="s">
        <v>2784</v>
      </c>
      <c r="DC88" t="s">
        <v>2785</v>
      </c>
      <c r="DD88" t="s">
        <v>174</v>
      </c>
      <c r="DE88" t="s">
        <v>2786</v>
      </c>
      <c r="DF88" t="s">
        <v>170</v>
      </c>
      <c r="DG88" t="s">
        <v>2787</v>
      </c>
      <c r="DH88" t="s">
        <v>378</v>
      </c>
      <c r="DI88" t="s">
        <v>378</v>
      </c>
      <c r="DJ88" t="s">
        <v>378</v>
      </c>
      <c r="DK88">
        <v>8</v>
      </c>
      <c r="DL88" t="s">
        <v>170</v>
      </c>
      <c r="DN88" t="s">
        <v>170</v>
      </c>
      <c r="DP88" t="s">
        <v>2788</v>
      </c>
      <c r="DQ88" t="str">
        <f>HYPERLINK("https://nconnect.nicmar.ac.in/storage/profile/6996ce07e712f.png","Download")</f>
        <v>0</v>
      </c>
      <c r="DR88" t="str">
        <f>HYPERLINK("https://nconnect.nicmar.ac.in/pdf/158_resume_1771490765.pdf/Y2FyZWVy","View Resume")</f>
        <v>0</v>
      </c>
      <c r="DS88" t="s">
        <v>2245</v>
      </c>
      <c r="DT88" t="s">
        <v>2789</v>
      </c>
      <c r="DU88" t="s">
        <v>211</v>
      </c>
      <c r="DV88" t="s">
        <v>2790</v>
      </c>
      <c r="DW88" t="s">
        <v>246</v>
      </c>
      <c r="DX88" t="s">
        <v>904</v>
      </c>
      <c r="DY88" t="s">
        <v>984</v>
      </c>
      <c r="DZ88" t="s">
        <v>990</v>
      </c>
      <c r="EA88" t="s">
        <v>2791</v>
      </c>
      <c r="EB88" t="s">
        <v>211</v>
      </c>
      <c r="EC88" t="s">
        <v>2790</v>
      </c>
      <c r="ED88" t="s">
        <v>246</v>
      </c>
      <c r="EE88" t="s">
        <v>758</v>
      </c>
      <c r="EF88" t="s">
        <v>981</v>
      </c>
      <c r="EG88" t="s">
        <v>575</v>
      </c>
      <c r="EH88" t="s">
        <v>2792</v>
      </c>
      <c r="EI88" t="s">
        <v>2793</v>
      </c>
      <c r="EJ88" t="s">
        <v>2790</v>
      </c>
      <c r="EK88" t="s">
        <v>246</v>
      </c>
      <c r="EL88" t="s">
        <v>981</v>
      </c>
      <c r="EM88" t="s">
        <v>209</v>
      </c>
      <c r="EN88" t="s">
        <v>908</v>
      </c>
    </row>
    <row r="89" spans="1:158">
      <c r="A89" t="s">
        <v>585</v>
      </c>
      <c r="B89" t="s">
        <v>211</v>
      </c>
      <c r="C89" t="s">
        <v>472</v>
      </c>
      <c r="D89" t="s">
        <v>586</v>
      </c>
      <c r="E89" t="s">
        <v>2762</v>
      </c>
      <c r="F89" t="s">
        <v>2763</v>
      </c>
      <c r="G89">
        <v>9701259476</v>
      </c>
      <c r="H89" t="s">
        <v>164</v>
      </c>
      <c r="I89" t="s">
        <v>2764</v>
      </c>
      <c r="J89" t="s">
        <v>217</v>
      </c>
      <c r="K89" t="s">
        <v>2765</v>
      </c>
      <c r="L89" t="s">
        <v>2766</v>
      </c>
      <c r="M89" t="s">
        <v>2767</v>
      </c>
      <c r="N89" t="s">
        <v>170</v>
      </c>
      <c r="AI89" t="s">
        <v>2768</v>
      </c>
      <c r="AJ89" t="s">
        <v>2769</v>
      </c>
      <c r="AK89" t="s">
        <v>2770</v>
      </c>
      <c r="AL89">
        <v>68.7</v>
      </c>
      <c r="AN89">
        <v>2011</v>
      </c>
      <c r="AO89" t="s">
        <v>174</v>
      </c>
      <c r="AP89" t="s">
        <v>2771</v>
      </c>
      <c r="AQ89" t="s">
        <v>2772</v>
      </c>
      <c r="AR89" t="s">
        <v>2773</v>
      </c>
      <c r="AS89">
        <v>68.9</v>
      </c>
      <c r="AU89">
        <v>2013</v>
      </c>
      <c r="AV89" t="s">
        <v>170</v>
      </c>
      <c r="BC89" t="s">
        <v>174</v>
      </c>
      <c r="BD89" t="s">
        <v>2774</v>
      </c>
      <c r="BE89" t="s">
        <v>2775</v>
      </c>
      <c r="BF89" t="s">
        <v>486</v>
      </c>
      <c r="BG89">
        <v>72.34</v>
      </c>
      <c r="BI89">
        <v>2017</v>
      </c>
      <c r="BJ89">
        <v>1</v>
      </c>
      <c r="BL89">
        <v>9</v>
      </c>
      <c r="BN89" t="s">
        <v>174</v>
      </c>
      <c r="BO89" t="s">
        <v>2776</v>
      </c>
      <c r="BP89" t="s">
        <v>2777</v>
      </c>
      <c r="BQ89" t="s">
        <v>2778</v>
      </c>
      <c r="BR89">
        <v>96.5</v>
      </c>
      <c r="BS89">
        <v>9.65</v>
      </c>
      <c r="BT89">
        <v>2022</v>
      </c>
      <c r="BU89">
        <v>12</v>
      </c>
      <c r="BW89">
        <v>15</v>
      </c>
      <c r="BY89" t="s">
        <v>170</v>
      </c>
      <c r="CF89" t="s">
        <v>174</v>
      </c>
      <c r="CG89" t="s">
        <v>2779</v>
      </c>
      <c r="CH89" t="s">
        <v>2100</v>
      </c>
      <c r="CI89" t="s">
        <v>373</v>
      </c>
      <c r="CK89" t="s">
        <v>170</v>
      </c>
      <c r="CL89" t="s">
        <v>174</v>
      </c>
      <c r="CM89" t="s">
        <v>2780</v>
      </c>
      <c r="CN89" t="s">
        <v>174</v>
      </c>
      <c r="CO89" t="s">
        <v>2781</v>
      </c>
      <c r="CP89" t="s">
        <v>2782</v>
      </c>
      <c r="CQ89" t="s">
        <v>174</v>
      </c>
      <c r="CR89">
        <v>0</v>
      </c>
      <c r="CS89">
        <v>1</v>
      </c>
      <c r="CT89">
        <v>0</v>
      </c>
      <c r="CU89" t="s">
        <v>2783</v>
      </c>
      <c r="CV89" t="s">
        <v>170</v>
      </c>
      <c r="CZ89" t="s">
        <v>170</v>
      </c>
      <c r="DB89" t="s">
        <v>2784</v>
      </c>
      <c r="DC89" t="s">
        <v>2785</v>
      </c>
      <c r="DD89" t="s">
        <v>174</v>
      </c>
      <c r="DE89" t="s">
        <v>2786</v>
      </c>
      <c r="DF89" t="s">
        <v>170</v>
      </c>
      <c r="DG89" t="s">
        <v>2787</v>
      </c>
      <c r="DH89" t="s">
        <v>378</v>
      </c>
      <c r="DI89" t="s">
        <v>378</v>
      </c>
      <c r="DJ89" t="s">
        <v>378</v>
      </c>
      <c r="DK89">
        <v>8</v>
      </c>
      <c r="DL89" t="s">
        <v>170</v>
      </c>
      <c r="DN89" t="s">
        <v>170</v>
      </c>
      <c r="DP89" t="s">
        <v>2794</v>
      </c>
      <c r="DQ89" t="str">
        <f>HYPERLINK("https://nconnect.nicmar.ac.in/storage/profile/6996ce07e712f.png","Download")</f>
        <v>0</v>
      </c>
      <c r="DR89" t="str">
        <f>HYPERLINK("https://nconnect.nicmar.ac.in/pdf/158_resume_1771490765.pdf/Y2FyZWVy","View Resume")</f>
        <v>0</v>
      </c>
      <c r="DS89" t="s">
        <v>2245</v>
      </c>
      <c r="DT89" t="s">
        <v>2789</v>
      </c>
      <c r="DU89" t="s">
        <v>211</v>
      </c>
      <c r="DV89" t="s">
        <v>2790</v>
      </c>
      <c r="DW89" t="s">
        <v>246</v>
      </c>
      <c r="DX89" t="s">
        <v>904</v>
      </c>
      <c r="DY89" t="s">
        <v>984</v>
      </c>
      <c r="DZ89" t="s">
        <v>990</v>
      </c>
      <c r="EA89" t="s">
        <v>2791</v>
      </c>
      <c r="EB89" t="s">
        <v>211</v>
      </c>
      <c r="EC89" t="s">
        <v>2790</v>
      </c>
      <c r="ED89" t="s">
        <v>246</v>
      </c>
      <c r="EE89" t="s">
        <v>758</v>
      </c>
      <c r="EF89" t="s">
        <v>981</v>
      </c>
      <c r="EG89" t="s">
        <v>575</v>
      </c>
      <c r="EH89" t="s">
        <v>2792</v>
      </c>
      <c r="EI89" t="s">
        <v>2793</v>
      </c>
      <c r="EJ89" t="s">
        <v>2790</v>
      </c>
      <c r="EK89" t="s">
        <v>246</v>
      </c>
      <c r="EL89" t="s">
        <v>981</v>
      </c>
      <c r="EM89" t="s">
        <v>209</v>
      </c>
      <c r="EN89" t="s">
        <v>908</v>
      </c>
    </row>
    <row r="90" spans="1:158">
      <c r="A90" t="s">
        <v>295</v>
      </c>
      <c r="B90" t="s">
        <v>211</v>
      </c>
      <c r="C90" t="s">
        <v>267</v>
      </c>
      <c r="D90" t="s">
        <v>296</v>
      </c>
      <c r="E90" t="s">
        <v>2795</v>
      </c>
      <c r="F90" t="s">
        <v>2796</v>
      </c>
      <c r="G90">
        <v>8748956358</v>
      </c>
      <c r="H90" t="s">
        <v>164</v>
      </c>
      <c r="I90" t="s">
        <v>2797</v>
      </c>
      <c r="J90" t="s">
        <v>166</v>
      </c>
      <c r="K90" t="s">
        <v>658</v>
      </c>
      <c r="L90" t="s">
        <v>2798</v>
      </c>
      <c r="M90" t="s">
        <v>2799</v>
      </c>
      <c r="N90" t="s">
        <v>170</v>
      </c>
      <c r="AI90" t="s">
        <v>2800</v>
      </c>
      <c r="AJ90" t="s">
        <v>2801</v>
      </c>
      <c r="AK90" t="s">
        <v>2802</v>
      </c>
      <c r="AL90">
        <v>76.96</v>
      </c>
      <c r="AN90">
        <v>2012</v>
      </c>
      <c r="AO90" t="s">
        <v>174</v>
      </c>
      <c r="AP90" t="s">
        <v>2803</v>
      </c>
      <c r="AQ90" t="s">
        <v>2804</v>
      </c>
      <c r="AR90" t="s">
        <v>2805</v>
      </c>
      <c r="AS90">
        <v>61.2</v>
      </c>
      <c r="AU90">
        <v>2014</v>
      </c>
      <c r="AV90" t="s">
        <v>170</v>
      </c>
      <c r="BC90" t="s">
        <v>174</v>
      </c>
      <c r="BD90" t="s">
        <v>2806</v>
      </c>
      <c r="BE90" t="s">
        <v>2807</v>
      </c>
      <c r="BF90" t="s">
        <v>2808</v>
      </c>
      <c r="BG90">
        <v>62.78</v>
      </c>
      <c r="BI90">
        <v>2018</v>
      </c>
      <c r="BJ90">
        <v>19</v>
      </c>
      <c r="BK90" t="s">
        <v>2299</v>
      </c>
      <c r="BL90">
        <v>24</v>
      </c>
      <c r="BN90" t="s">
        <v>174</v>
      </c>
      <c r="BO90" t="s">
        <v>2809</v>
      </c>
      <c r="BP90" t="s">
        <v>2810</v>
      </c>
      <c r="BQ90" t="s">
        <v>1185</v>
      </c>
      <c r="BR90">
        <v>69</v>
      </c>
      <c r="BS90">
        <v>7.36</v>
      </c>
      <c r="BT90">
        <v>2020</v>
      </c>
      <c r="BU90">
        <v>31</v>
      </c>
      <c r="BV90" t="s">
        <v>529</v>
      </c>
      <c r="BW90">
        <v>33</v>
      </c>
      <c r="BY90" t="s">
        <v>170</v>
      </c>
      <c r="CF90" t="s">
        <v>174</v>
      </c>
      <c r="CG90" t="s">
        <v>1266</v>
      </c>
      <c r="CH90" t="s">
        <v>2811</v>
      </c>
      <c r="CI90" t="s">
        <v>193</v>
      </c>
      <c r="CJ90">
        <v>2025</v>
      </c>
      <c r="CL90" t="s">
        <v>174</v>
      </c>
      <c r="CM90" t="s">
        <v>2812</v>
      </c>
      <c r="CN90" t="s">
        <v>174</v>
      </c>
      <c r="CO90" t="s">
        <v>2813</v>
      </c>
      <c r="CP90" t="s">
        <v>2681</v>
      </c>
      <c r="CQ90" t="s">
        <v>174</v>
      </c>
      <c r="CR90">
        <v>2</v>
      </c>
      <c r="CS90">
        <v>1</v>
      </c>
      <c r="CT90">
        <v>0</v>
      </c>
      <c r="CU90" t="s">
        <v>2814</v>
      </c>
      <c r="CV90" t="s">
        <v>170</v>
      </c>
      <c r="CZ90" t="s">
        <v>170</v>
      </c>
      <c r="DB90" t="s">
        <v>2815</v>
      </c>
      <c r="DC90" t="s">
        <v>2816</v>
      </c>
      <c r="DD90" t="s">
        <v>170</v>
      </c>
      <c r="DF90" t="s">
        <v>170</v>
      </c>
      <c r="DL90" t="s">
        <v>174</v>
      </c>
      <c r="DM90" t="s">
        <v>2817</v>
      </c>
      <c r="DN90" t="s">
        <v>170</v>
      </c>
      <c r="DP90" t="s">
        <v>2818</v>
      </c>
      <c r="DQ90" t="s">
        <v>202</v>
      </c>
      <c r="DR90" t="str">
        <f>HYPERLINK("https://nconnect.nicmar.ac.in/pdf/167_resume_1771490951.pdf/Y2FyZWVy","View Resume")</f>
        <v>0</v>
      </c>
      <c r="DS90" t="s">
        <v>908</v>
      </c>
      <c r="DT90" t="s">
        <v>2819</v>
      </c>
      <c r="DU90" t="s">
        <v>1283</v>
      </c>
      <c r="DV90" t="s">
        <v>2820</v>
      </c>
      <c r="DW90" t="s">
        <v>246</v>
      </c>
      <c r="DX90" t="s">
        <v>981</v>
      </c>
      <c r="DY90" t="s">
        <v>209</v>
      </c>
      <c r="DZ90" t="s">
        <v>908</v>
      </c>
    </row>
    <row r="91" spans="1:158">
      <c r="A91" t="s">
        <v>826</v>
      </c>
      <c r="B91" t="s">
        <v>211</v>
      </c>
      <c r="C91" t="s">
        <v>267</v>
      </c>
      <c r="D91" t="s">
        <v>827</v>
      </c>
      <c r="E91" t="s">
        <v>2821</v>
      </c>
      <c r="F91" t="s">
        <v>2822</v>
      </c>
      <c r="G91">
        <v>9823583222</v>
      </c>
      <c r="H91" t="s">
        <v>164</v>
      </c>
      <c r="I91" t="s">
        <v>2823</v>
      </c>
      <c r="J91" t="s">
        <v>166</v>
      </c>
      <c r="K91" t="s">
        <v>2824</v>
      </c>
      <c r="L91" t="s">
        <v>2825</v>
      </c>
      <c r="M91" t="s">
        <v>2826</v>
      </c>
      <c r="N91" t="s">
        <v>170</v>
      </c>
      <c r="AI91" t="s">
        <v>2827</v>
      </c>
      <c r="AJ91" t="s">
        <v>549</v>
      </c>
      <c r="AK91" t="s">
        <v>2828</v>
      </c>
      <c r="AL91">
        <v>82.93</v>
      </c>
      <c r="AN91">
        <v>1996</v>
      </c>
      <c r="AO91" t="s">
        <v>174</v>
      </c>
      <c r="AP91" t="s">
        <v>2829</v>
      </c>
      <c r="AQ91" t="s">
        <v>549</v>
      </c>
      <c r="AR91" t="s">
        <v>628</v>
      </c>
      <c r="AS91">
        <v>67</v>
      </c>
      <c r="AU91">
        <v>1998</v>
      </c>
      <c r="AV91" t="s">
        <v>170</v>
      </c>
      <c r="BC91" t="s">
        <v>174</v>
      </c>
      <c r="BD91" t="s">
        <v>2830</v>
      </c>
      <c r="BE91" t="s">
        <v>2831</v>
      </c>
      <c r="BF91" t="s">
        <v>2832</v>
      </c>
      <c r="BG91">
        <v>66.02</v>
      </c>
      <c r="BI91">
        <v>2003</v>
      </c>
      <c r="BJ91">
        <v>19</v>
      </c>
      <c r="BK91" t="s">
        <v>444</v>
      </c>
      <c r="BL91">
        <v>53</v>
      </c>
      <c r="BM91" t="s">
        <v>2833</v>
      </c>
      <c r="BN91" t="s">
        <v>174</v>
      </c>
      <c r="BO91" t="s">
        <v>2834</v>
      </c>
      <c r="BP91" t="s">
        <v>2835</v>
      </c>
      <c r="BQ91" t="s">
        <v>2836</v>
      </c>
      <c r="BR91">
        <v>64.7</v>
      </c>
      <c r="BT91">
        <v>2007</v>
      </c>
      <c r="BU91">
        <v>31</v>
      </c>
      <c r="BV91" t="s">
        <v>2837</v>
      </c>
      <c r="BW91">
        <v>53</v>
      </c>
      <c r="BX91" t="s">
        <v>2838</v>
      </c>
      <c r="BY91" t="s">
        <v>174</v>
      </c>
      <c r="BZ91" t="s">
        <v>2839</v>
      </c>
      <c r="CA91" t="s">
        <v>2840</v>
      </c>
      <c r="CB91" t="s">
        <v>2841</v>
      </c>
      <c r="CC91">
        <v>92.3</v>
      </c>
      <c r="CD91">
        <v>9.23</v>
      </c>
      <c r="CE91">
        <v>2022</v>
      </c>
      <c r="CF91" t="s">
        <v>174</v>
      </c>
      <c r="CG91" t="s">
        <v>2842</v>
      </c>
      <c r="CH91" t="s">
        <v>2843</v>
      </c>
      <c r="CI91" t="s">
        <v>193</v>
      </c>
      <c r="CJ91">
        <v>2017</v>
      </c>
      <c r="CL91" t="s">
        <v>170</v>
      </c>
      <c r="CN91" t="s">
        <v>170</v>
      </c>
      <c r="CP91" t="s">
        <v>2844</v>
      </c>
      <c r="CQ91" t="s">
        <v>174</v>
      </c>
      <c r="CR91">
        <v>1</v>
      </c>
      <c r="CS91">
        <v>0</v>
      </c>
      <c r="CT91">
        <v>4</v>
      </c>
      <c r="CU91" t="s">
        <v>2845</v>
      </c>
      <c r="CV91" t="s">
        <v>170</v>
      </c>
      <c r="CZ91" t="s">
        <v>170</v>
      </c>
      <c r="DB91" t="s">
        <v>2846</v>
      </c>
      <c r="DC91" t="s">
        <v>782</v>
      </c>
      <c r="DD91" t="s">
        <v>174</v>
      </c>
      <c r="DE91" t="s">
        <v>2847</v>
      </c>
      <c r="DF91" t="s">
        <v>170</v>
      </c>
      <c r="DL91" t="s">
        <v>170</v>
      </c>
      <c r="DN91" t="s">
        <v>170</v>
      </c>
      <c r="DP91" t="s">
        <v>2848</v>
      </c>
      <c r="DQ91" t="str">
        <f>HYPERLINK("https://nconnect.nicmar.ac.in/storage/profile/6996cee936833.png","Download")</f>
        <v>0</v>
      </c>
      <c r="DR91" t="str">
        <f>HYPERLINK("https://nconnect.nicmar.ac.in/pdf/128_resume_1771490869.pdf/Y2FyZWVy","View Resume")</f>
        <v>0</v>
      </c>
      <c r="DS91" t="s">
        <v>2849</v>
      </c>
      <c r="DT91" t="s">
        <v>2850</v>
      </c>
      <c r="DU91" t="s">
        <v>508</v>
      </c>
      <c r="DV91" t="s">
        <v>819</v>
      </c>
      <c r="DW91" t="s">
        <v>246</v>
      </c>
      <c r="DX91" t="s">
        <v>469</v>
      </c>
      <c r="DY91" t="s">
        <v>209</v>
      </c>
      <c r="DZ91" t="s">
        <v>470</v>
      </c>
      <c r="EA91" t="s">
        <v>2246</v>
      </c>
      <c r="EB91" t="s">
        <v>2851</v>
      </c>
      <c r="EC91" t="s">
        <v>819</v>
      </c>
      <c r="ED91" t="s">
        <v>246</v>
      </c>
      <c r="EE91" t="s">
        <v>506</v>
      </c>
      <c r="EF91" t="s">
        <v>469</v>
      </c>
      <c r="EG91" t="s">
        <v>1683</v>
      </c>
      <c r="EH91" t="s">
        <v>2852</v>
      </c>
      <c r="EI91" t="s">
        <v>2851</v>
      </c>
      <c r="EJ91" t="s">
        <v>2853</v>
      </c>
      <c r="EK91" t="s">
        <v>246</v>
      </c>
      <c r="EL91" t="s">
        <v>2854</v>
      </c>
      <c r="EM91" t="s">
        <v>825</v>
      </c>
      <c r="EN91" t="s">
        <v>1388</v>
      </c>
      <c r="EO91" t="s">
        <v>2855</v>
      </c>
      <c r="EP91" t="s">
        <v>508</v>
      </c>
      <c r="EQ91" t="s">
        <v>2856</v>
      </c>
      <c r="ER91" t="s">
        <v>246</v>
      </c>
      <c r="ES91" t="s">
        <v>2857</v>
      </c>
      <c r="ET91" t="s">
        <v>2858</v>
      </c>
      <c r="EU91" t="s">
        <v>2859</v>
      </c>
      <c r="EV91" t="s">
        <v>2860</v>
      </c>
      <c r="EW91" t="s">
        <v>351</v>
      </c>
      <c r="EX91" t="s">
        <v>819</v>
      </c>
      <c r="EY91" t="s">
        <v>246</v>
      </c>
      <c r="EZ91" t="s">
        <v>343</v>
      </c>
      <c r="FA91" t="s">
        <v>2857</v>
      </c>
      <c r="FB91" t="s">
        <v>908</v>
      </c>
    </row>
    <row r="92" spans="1:158">
      <c r="A92" t="s">
        <v>210</v>
      </c>
      <c r="B92" t="s">
        <v>211</v>
      </c>
      <c r="C92" t="s">
        <v>212</v>
      </c>
      <c r="D92" t="s">
        <v>213</v>
      </c>
      <c r="E92" t="s">
        <v>2861</v>
      </c>
      <c r="F92" t="s">
        <v>2862</v>
      </c>
      <c r="G92">
        <v>6303963384</v>
      </c>
      <c r="H92" t="s">
        <v>164</v>
      </c>
      <c r="I92" t="s">
        <v>2863</v>
      </c>
      <c r="J92" t="s">
        <v>166</v>
      </c>
      <c r="K92" t="s">
        <v>2864</v>
      </c>
      <c r="L92" t="s">
        <v>2865</v>
      </c>
      <c r="M92" t="s">
        <v>2866</v>
      </c>
      <c r="N92" t="s">
        <v>170</v>
      </c>
      <c r="AI92" t="s">
        <v>2867</v>
      </c>
      <c r="AJ92" t="s">
        <v>2868</v>
      </c>
      <c r="AK92" t="s">
        <v>2869</v>
      </c>
      <c r="AL92">
        <v>85.3</v>
      </c>
      <c r="AN92">
        <v>2010</v>
      </c>
      <c r="AO92" t="s">
        <v>174</v>
      </c>
      <c r="AP92" t="s">
        <v>2870</v>
      </c>
      <c r="AQ92" t="s">
        <v>2871</v>
      </c>
      <c r="AR92" t="s">
        <v>2872</v>
      </c>
      <c r="AS92">
        <v>70.6</v>
      </c>
      <c r="AT92">
        <v>7.06</v>
      </c>
      <c r="AU92">
        <v>2012</v>
      </c>
      <c r="AV92" t="s">
        <v>170</v>
      </c>
      <c r="BC92" t="s">
        <v>174</v>
      </c>
      <c r="BD92" t="s">
        <v>2870</v>
      </c>
      <c r="BE92" t="s">
        <v>2870</v>
      </c>
      <c r="BF92" t="s">
        <v>486</v>
      </c>
      <c r="BG92">
        <v>81.4</v>
      </c>
      <c r="BH92">
        <v>8.14</v>
      </c>
      <c r="BI92">
        <v>2016</v>
      </c>
      <c r="BJ92">
        <v>1</v>
      </c>
      <c r="BL92">
        <v>9</v>
      </c>
      <c r="BN92" t="s">
        <v>174</v>
      </c>
      <c r="BO92" t="s">
        <v>2873</v>
      </c>
      <c r="BP92" t="s">
        <v>2873</v>
      </c>
      <c r="BQ92" t="s">
        <v>213</v>
      </c>
      <c r="BR92">
        <v>91.8</v>
      </c>
      <c r="BS92">
        <v>9.18</v>
      </c>
      <c r="BT92">
        <v>2018</v>
      </c>
      <c r="BU92">
        <v>14</v>
      </c>
      <c r="BW92">
        <v>47</v>
      </c>
      <c r="BY92" t="s">
        <v>170</v>
      </c>
      <c r="CF92" t="s">
        <v>174</v>
      </c>
      <c r="CG92" t="s">
        <v>2874</v>
      </c>
      <c r="CH92" t="s">
        <v>2875</v>
      </c>
      <c r="CI92" t="s">
        <v>193</v>
      </c>
      <c r="CJ92">
        <v>2025</v>
      </c>
      <c r="CL92" t="s">
        <v>174</v>
      </c>
      <c r="CM92" t="s">
        <v>2876</v>
      </c>
      <c r="CN92" t="s">
        <v>174</v>
      </c>
      <c r="CO92" t="s">
        <v>2877</v>
      </c>
      <c r="CP92" t="s">
        <v>2878</v>
      </c>
      <c r="CQ92" t="s">
        <v>174</v>
      </c>
      <c r="CR92">
        <v>3</v>
      </c>
      <c r="CS92">
        <v>2</v>
      </c>
      <c r="CT92">
        <v>2</v>
      </c>
      <c r="CV92" t="s">
        <v>170</v>
      </c>
      <c r="CZ92" t="s">
        <v>170</v>
      </c>
      <c r="DB92" t="s">
        <v>170</v>
      </c>
      <c r="DC92" t="s">
        <v>2879</v>
      </c>
      <c r="DD92" t="s">
        <v>174</v>
      </c>
      <c r="DE92" t="s">
        <v>2880</v>
      </c>
      <c r="DF92" t="s">
        <v>170</v>
      </c>
      <c r="DL92" t="s">
        <v>174</v>
      </c>
      <c r="DM92" t="s">
        <v>2877</v>
      </c>
      <c r="DN92" t="s">
        <v>174</v>
      </c>
      <c r="DO92" t="s">
        <v>2881</v>
      </c>
      <c r="DP92" t="s">
        <v>2882</v>
      </c>
      <c r="DQ92" t="str">
        <f>HYPERLINK("https://nconnect.nicmar.ac.in/storage/profile/6996d028dad36.png","Download")</f>
        <v>0</v>
      </c>
      <c r="DR92" t="str">
        <f>HYPERLINK("https://nconnect.nicmar.ac.in/pdf/160_resume_1771491150.pdf/Y2FyZWVy","View Resume")</f>
        <v>0</v>
      </c>
      <c r="DS92" t="s">
        <v>906</v>
      </c>
      <c r="DT92" t="s">
        <v>2883</v>
      </c>
      <c r="DU92" t="s">
        <v>2884</v>
      </c>
      <c r="DV92" t="s">
        <v>2883</v>
      </c>
      <c r="DW92" t="s">
        <v>246</v>
      </c>
      <c r="DX92" t="s">
        <v>2434</v>
      </c>
      <c r="DY92" t="s">
        <v>649</v>
      </c>
      <c r="DZ92" t="s">
        <v>906</v>
      </c>
    </row>
    <row r="93" spans="1:158">
      <c r="A93" t="s">
        <v>587</v>
      </c>
      <c r="B93" t="s">
        <v>159</v>
      </c>
      <c r="C93" t="s">
        <v>267</v>
      </c>
      <c r="D93" t="s">
        <v>357</v>
      </c>
      <c r="E93" t="s">
        <v>2885</v>
      </c>
      <c r="F93" t="s">
        <v>2886</v>
      </c>
      <c r="G93">
        <v>9819785475</v>
      </c>
      <c r="H93" t="s">
        <v>164</v>
      </c>
      <c r="I93" t="s">
        <v>2887</v>
      </c>
      <c r="J93" t="s">
        <v>166</v>
      </c>
      <c r="K93" t="s">
        <v>2888</v>
      </c>
      <c r="L93" t="s">
        <v>2889</v>
      </c>
      <c r="M93" t="s">
        <v>2890</v>
      </c>
      <c r="N93" t="s">
        <v>170</v>
      </c>
      <c r="AI93" t="s">
        <v>2891</v>
      </c>
      <c r="AJ93" t="s">
        <v>2892</v>
      </c>
      <c r="AK93" t="s">
        <v>2893</v>
      </c>
      <c r="AL93">
        <v>73.14</v>
      </c>
      <c r="AN93">
        <v>1991</v>
      </c>
      <c r="AO93" t="s">
        <v>174</v>
      </c>
      <c r="AP93" t="s">
        <v>2894</v>
      </c>
      <c r="AQ93" t="s">
        <v>2892</v>
      </c>
      <c r="AR93" t="s">
        <v>2737</v>
      </c>
      <c r="AS93">
        <v>61.5</v>
      </c>
      <c r="AU93">
        <v>1993</v>
      </c>
      <c r="AV93" t="s">
        <v>174</v>
      </c>
      <c r="AW93" t="s">
        <v>2895</v>
      </c>
      <c r="AX93" t="s">
        <v>2896</v>
      </c>
      <c r="AY93" t="s">
        <v>2897</v>
      </c>
      <c r="AZ93">
        <v>76.09</v>
      </c>
      <c r="BB93">
        <v>1996</v>
      </c>
      <c r="BC93" t="s">
        <v>174</v>
      </c>
      <c r="BD93" t="s">
        <v>2898</v>
      </c>
      <c r="BE93" t="s">
        <v>2899</v>
      </c>
      <c r="BF93" t="s">
        <v>2900</v>
      </c>
      <c r="BG93">
        <v>54.5</v>
      </c>
      <c r="BI93">
        <v>2001</v>
      </c>
      <c r="BJ93">
        <v>19</v>
      </c>
      <c r="BK93" t="s">
        <v>2901</v>
      </c>
      <c r="BL93">
        <v>11</v>
      </c>
      <c r="BN93" t="s">
        <v>174</v>
      </c>
      <c r="BO93" t="s">
        <v>2902</v>
      </c>
      <c r="BP93" t="s">
        <v>2892</v>
      </c>
      <c r="BQ93" t="s">
        <v>2903</v>
      </c>
      <c r="BR93">
        <v>70.71</v>
      </c>
      <c r="BT93">
        <v>2009</v>
      </c>
      <c r="BU93">
        <v>31</v>
      </c>
      <c r="BV93" t="s">
        <v>2904</v>
      </c>
      <c r="BW93">
        <v>54</v>
      </c>
      <c r="BY93" t="s">
        <v>174</v>
      </c>
      <c r="BZ93" t="s">
        <v>2905</v>
      </c>
      <c r="CA93" t="s">
        <v>2906</v>
      </c>
      <c r="CB93" t="s">
        <v>400</v>
      </c>
      <c r="CC93">
        <v>66.22</v>
      </c>
      <c r="CE93">
        <v>2013</v>
      </c>
      <c r="CF93" t="s">
        <v>170</v>
      </c>
      <c r="CJ93">
        <v>2017</v>
      </c>
      <c r="CL93" t="s">
        <v>174</v>
      </c>
      <c r="CN93" t="s">
        <v>174</v>
      </c>
      <c r="CO93" t="s">
        <v>2907</v>
      </c>
      <c r="CP93" t="s">
        <v>2908</v>
      </c>
      <c r="CQ93" t="s">
        <v>174</v>
      </c>
      <c r="CR93">
        <v>4</v>
      </c>
      <c r="CS93">
        <v>4</v>
      </c>
      <c r="CT93">
        <v>4</v>
      </c>
      <c r="CU93" t="s">
        <v>2909</v>
      </c>
      <c r="CV93" t="s">
        <v>170</v>
      </c>
      <c r="CZ93" t="s">
        <v>170</v>
      </c>
      <c r="DB93" t="s">
        <v>2910</v>
      </c>
      <c r="DC93" t="s">
        <v>2911</v>
      </c>
      <c r="DD93" t="s">
        <v>174</v>
      </c>
      <c r="DE93" t="s">
        <v>2912</v>
      </c>
      <c r="DF93" t="s">
        <v>174</v>
      </c>
      <c r="DG93" t="s">
        <v>174</v>
      </c>
      <c r="DH93" t="s">
        <v>174</v>
      </c>
      <c r="DI93" t="s">
        <v>2913</v>
      </c>
      <c r="DJ93" t="s">
        <v>2914</v>
      </c>
      <c r="DK93">
        <v>9</v>
      </c>
      <c r="DL93" t="s">
        <v>174</v>
      </c>
      <c r="DM93" t="s">
        <v>2915</v>
      </c>
      <c r="DN93" t="s">
        <v>174</v>
      </c>
      <c r="DO93" t="s">
        <v>2916</v>
      </c>
      <c r="DP93" t="s">
        <v>2917</v>
      </c>
      <c r="DQ93" t="s">
        <v>202</v>
      </c>
      <c r="DR93" t="str">
        <f>HYPERLINK("https://nconnect.nicmar.ac.in/pdf/153_resume_1771491372.pdf/Y2FyZWVy","View Resume")</f>
        <v>0</v>
      </c>
      <c r="DS93" t="s">
        <v>2918</v>
      </c>
      <c r="DT93" t="s">
        <v>2919</v>
      </c>
      <c r="DU93" t="s">
        <v>2920</v>
      </c>
      <c r="DV93" t="s">
        <v>333</v>
      </c>
      <c r="DW93" t="s">
        <v>207</v>
      </c>
      <c r="DX93" t="s">
        <v>2434</v>
      </c>
      <c r="DY93" t="s">
        <v>209</v>
      </c>
      <c r="DZ93" t="s">
        <v>906</v>
      </c>
      <c r="EA93" t="s">
        <v>2921</v>
      </c>
      <c r="EB93" t="s">
        <v>2922</v>
      </c>
      <c r="EC93" t="s">
        <v>333</v>
      </c>
      <c r="ED93" t="s">
        <v>207</v>
      </c>
      <c r="EE93" t="s">
        <v>2136</v>
      </c>
      <c r="EF93" t="s">
        <v>2529</v>
      </c>
      <c r="EG93" t="s">
        <v>1018</v>
      </c>
      <c r="EH93" t="s">
        <v>2923</v>
      </c>
      <c r="EI93" t="s">
        <v>2924</v>
      </c>
      <c r="EJ93" t="s">
        <v>2925</v>
      </c>
      <c r="EK93" t="s">
        <v>207</v>
      </c>
      <c r="EL93" t="s">
        <v>2926</v>
      </c>
      <c r="EM93" t="s">
        <v>2022</v>
      </c>
      <c r="EN93" t="s">
        <v>2927</v>
      </c>
      <c r="EO93" t="s">
        <v>2928</v>
      </c>
      <c r="EP93" t="s">
        <v>1989</v>
      </c>
      <c r="EQ93" t="s">
        <v>2929</v>
      </c>
      <c r="ER93" t="s">
        <v>207</v>
      </c>
      <c r="ES93" t="s">
        <v>338</v>
      </c>
      <c r="ET93" t="s">
        <v>2198</v>
      </c>
      <c r="EU93" t="s">
        <v>1317</v>
      </c>
      <c r="EV93" t="s">
        <v>2930</v>
      </c>
      <c r="EW93" t="s">
        <v>2931</v>
      </c>
      <c r="EX93" t="s">
        <v>2929</v>
      </c>
      <c r="EY93" t="s">
        <v>207</v>
      </c>
      <c r="EZ93" t="s">
        <v>348</v>
      </c>
      <c r="FA93" t="s">
        <v>338</v>
      </c>
      <c r="FB93" t="s">
        <v>1216</v>
      </c>
    </row>
    <row r="94" spans="1:158">
      <c r="A94" t="s">
        <v>158</v>
      </c>
      <c r="B94" t="s">
        <v>159</v>
      </c>
      <c r="C94" t="s">
        <v>160</v>
      </c>
      <c r="D94" t="s">
        <v>161</v>
      </c>
      <c r="E94" t="s">
        <v>2885</v>
      </c>
      <c r="F94" t="s">
        <v>2886</v>
      </c>
      <c r="G94">
        <v>9819785475</v>
      </c>
      <c r="H94" t="s">
        <v>164</v>
      </c>
      <c r="I94" t="s">
        <v>2887</v>
      </c>
      <c r="J94" t="s">
        <v>166</v>
      </c>
      <c r="K94" t="s">
        <v>2888</v>
      </c>
      <c r="L94" t="s">
        <v>2889</v>
      </c>
      <c r="M94" t="s">
        <v>2890</v>
      </c>
      <c r="N94" t="s">
        <v>170</v>
      </c>
      <c r="AI94" t="s">
        <v>2891</v>
      </c>
      <c r="AJ94" t="s">
        <v>2892</v>
      </c>
      <c r="AK94" t="s">
        <v>2893</v>
      </c>
      <c r="AL94">
        <v>73.14</v>
      </c>
      <c r="AN94">
        <v>1991</v>
      </c>
      <c r="AO94" t="s">
        <v>174</v>
      </c>
      <c r="AP94" t="s">
        <v>2894</v>
      </c>
      <c r="AQ94" t="s">
        <v>2892</v>
      </c>
      <c r="AR94" t="s">
        <v>2737</v>
      </c>
      <c r="AS94">
        <v>61.5</v>
      </c>
      <c r="AU94">
        <v>1993</v>
      </c>
      <c r="AV94" t="s">
        <v>174</v>
      </c>
      <c r="AW94" t="s">
        <v>2895</v>
      </c>
      <c r="AX94" t="s">
        <v>2896</v>
      </c>
      <c r="AY94" t="s">
        <v>2897</v>
      </c>
      <c r="AZ94">
        <v>76.09</v>
      </c>
      <c r="BB94">
        <v>1996</v>
      </c>
      <c r="BC94" t="s">
        <v>174</v>
      </c>
      <c r="BD94" t="s">
        <v>2898</v>
      </c>
      <c r="BE94" t="s">
        <v>2899</v>
      </c>
      <c r="BF94" t="s">
        <v>2900</v>
      </c>
      <c r="BG94">
        <v>54.5</v>
      </c>
      <c r="BI94">
        <v>2001</v>
      </c>
      <c r="BJ94">
        <v>19</v>
      </c>
      <c r="BK94" t="s">
        <v>2901</v>
      </c>
      <c r="BL94">
        <v>11</v>
      </c>
      <c r="BN94" t="s">
        <v>174</v>
      </c>
      <c r="BO94" t="s">
        <v>2902</v>
      </c>
      <c r="BP94" t="s">
        <v>2892</v>
      </c>
      <c r="BQ94" t="s">
        <v>2903</v>
      </c>
      <c r="BR94">
        <v>70.71</v>
      </c>
      <c r="BT94">
        <v>2009</v>
      </c>
      <c r="BU94">
        <v>31</v>
      </c>
      <c r="BV94" t="s">
        <v>2904</v>
      </c>
      <c r="BW94">
        <v>54</v>
      </c>
      <c r="BY94" t="s">
        <v>174</v>
      </c>
      <c r="BZ94" t="s">
        <v>2905</v>
      </c>
      <c r="CA94" t="s">
        <v>2906</v>
      </c>
      <c r="CB94" t="s">
        <v>400</v>
      </c>
      <c r="CC94">
        <v>66.22</v>
      </c>
      <c r="CE94">
        <v>2013</v>
      </c>
      <c r="CF94" t="s">
        <v>170</v>
      </c>
      <c r="CJ94">
        <v>2017</v>
      </c>
      <c r="CL94" t="s">
        <v>174</v>
      </c>
      <c r="CN94" t="s">
        <v>174</v>
      </c>
      <c r="CO94" t="s">
        <v>2907</v>
      </c>
      <c r="CP94" t="s">
        <v>2908</v>
      </c>
      <c r="CQ94" t="s">
        <v>174</v>
      </c>
      <c r="CR94">
        <v>4</v>
      </c>
      <c r="CS94">
        <v>4</v>
      </c>
      <c r="CT94">
        <v>4</v>
      </c>
      <c r="CU94" t="s">
        <v>2909</v>
      </c>
      <c r="CV94" t="s">
        <v>170</v>
      </c>
      <c r="CZ94" t="s">
        <v>170</v>
      </c>
      <c r="DB94" t="s">
        <v>2910</v>
      </c>
      <c r="DC94" t="s">
        <v>2911</v>
      </c>
      <c r="DD94" t="s">
        <v>174</v>
      </c>
      <c r="DE94" t="s">
        <v>2912</v>
      </c>
      <c r="DF94" t="s">
        <v>174</v>
      </c>
      <c r="DG94" t="s">
        <v>174</v>
      </c>
      <c r="DH94" t="s">
        <v>174</v>
      </c>
      <c r="DI94" t="s">
        <v>2913</v>
      </c>
      <c r="DJ94" t="s">
        <v>2914</v>
      </c>
      <c r="DK94">
        <v>9</v>
      </c>
      <c r="DL94" t="s">
        <v>174</v>
      </c>
      <c r="DM94" t="s">
        <v>2915</v>
      </c>
      <c r="DN94" t="s">
        <v>174</v>
      </c>
      <c r="DO94" t="s">
        <v>2916</v>
      </c>
      <c r="DP94" t="s">
        <v>2932</v>
      </c>
      <c r="DQ94" t="s">
        <v>202</v>
      </c>
      <c r="DR94" t="str">
        <f>HYPERLINK("https://nconnect.nicmar.ac.in/pdf/153_resume_1771491372.pdf/Y2FyZWVy","View Resume")</f>
        <v>0</v>
      </c>
      <c r="DS94" t="s">
        <v>2918</v>
      </c>
      <c r="DT94" t="s">
        <v>2919</v>
      </c>
      <c r="DU94" t="s">
        <v>2920</v>
      </c>
      <c r="DV94" t="s">
        <v>333</v>
      </c>
      <c r="DW94" t="s">
        <v>207</v>
      </c>
      <c r="DX94" t="s">
        <v>2434</v>
      </c>
      <c r="DY94" t="s">
        <v>209</v>
      </c>
      <c r="DZ94" t="s">
        <v>906</v>
      </c>
      <c r="EA94" t="s">
        <v>2921</v>
      </c>
      <c r="EB94" t="s">
        <v>2922</v>
      </c>
      <c r="EC94" t="s">
        <v>333</v>
      </c>
      <c r="ED94" t="s">
        <v>207</v>
      </c>
      <c r="EE94" t="s">
        <v>2136</v>
      </c>
      <c r="EF94" t="s">
        <v>2529</v>
      </c>
      <c r="EG94" t="s">
        <v>1018</v>
      </c>
      <c r="EH94" t="s">
        <v>2923</v>
      </c>
      <c r="EI94" t="s">
        <v>2924</v>
      </c>
      <c r="EJ94" t="s">
        <v>2925</v>
      </c>
      <c r="EK94" t="s">
        <v>207</v>
      </c>
      <c r="EL94" t="s">
        <v>2926</v>
      </c>
      <c r="EM94" t="s">
        <v>2022</v>
      </c>
      <c r="EN94" t="s">
        <v>2927</v>
      </c>
      <c r="EO94" t="s">
        <v>2928</v>
      </c>
      <c r="EP94" t="s">
        <v>1989</v>
      </c>
      <c r="EQ94" t="s">
        <v>2929</v>
      </c>
      <c r="ER94" t="s">
        <v>207</v>
      </c>
      <c r="ES94" t="s">
        <v>338</v>
      </c>
      <c r="ET94" t="s">
        <v>2198</v>
      </c>
      <c r="EU94" t="s">
        <v>1317</v>
      </c>
      <c r="EV94" t="s">
        <v>2930</v>
      </c>
      <c r="EW94" t="s">
        <v>2931</v>
      </c>
      <c r="EX94" t="s">
        <v>2929</v>
      </c>
      <c r="EY94" t="s">
        <v>207</v>
      </c>
      <c r="EZ94" t="s">
        <v>348</v>
      </c>
      <c r="FA94" t="s">
        <v>338</v>
      </c>
      <c r="FB94" t="s">
        <v>1216</v>
      </c>
    </row>
    <row r="95" spans="1:158">
      <c r="A95" t="s">
        <v>295</v>
      </c>
      <c r="B95" t="s">
        <v>211</v>
      </c>
      <c r="C95" t="s">
        <v>267</v>
      </c>
      <c r="D95" t="s">
        <v>296</v>
      </c>
      <c r="E95" t="s">
        <v>2933</v>
      </c>
      <c r="F95" t="s">
        <v>2934</v>
      </c>
      <c r="G95">
        <v>8209048275</v>
      </c>
      <c r="H95" t="s">
        <v>271</v>
      </c>
      <c r="I95" t="s">
        <v>2935</v>
      </c>
      <c r="J95" t="s">
        <v>166</v>
      </c>
      <c r="K95" t="s">
        <v>798</v>
      </c>
      <c r="L95" t="s">
        <v>2936</v>
      </c>
      <c r="M95" t="s">
        <v>2937</v>
      </c>
      <c r="N95" t="s">
        <v>170</v>
      </c>
      <c r="AI95" t="s">
        <v>2938</v>
      </c>
      <c r="AJ95" t="s">
        <v>2939</v>
      </c>
      <c r="AK95" t="s">
        <v>439</v>
      </c>
      <c r="AL95">
        <v>68</v>
      </c>
      <c r="AN95">
        <v>2003</v>
      </c>
      <c r="AO95" t="s">
        <v>174</v>
      </c>
      <c r="AP95" t="s">
        <v>2938</v>
      </c>
      <c r="AQ95" t="s">
        <v>2939</v>
      </c>
      <c r="AR95" t="s">
        <v>1041</v>
      </c>
      <c r="AS95">
        <v>59.6</v>
      </c>
      <c r="AU95">
        <v>2005</v>
      </c>
      <c r="AV95" t="s">
        <v>170</v>
      </c>
      <c r="BC95" t="s">
        <v>174</v>
      </c>
      <c r="BD95" t="s">
        <v>2940</v>
      </c>
      <c r="BE95" t="s">
        <v>2941</v>
      </c>
      <c r="BF95" t="s">
        <v>439</v>
      </c>
      <c r="BG95">
        <v>68</v>
      </c>
      <c r="BI95">
        <v>2006</v>
      </c>
      <c r="BJ95">
        <v>19</v>
      </c>
      <c r="BK95" t="s">
        <v>2006</v>
      </c>
      <c r="BL95">
        <v>53</v>
      </c>
      <c r="BN95" t="s">
        <v>174</v>
      </c>
      <c r="BO95" t="s">
        <v>2942</v>
      </c>
      <c r="BP95" t="s">
        <v>2943</v>
      </c>
      <c r="BQ95" t="s">
        <v>2944</v>
      </c>
      <c r="BR95">
        <v>72</v>
      </c>
      <c r="BT95">
        <v>2009</v>
      </c>
      <c r="BU95">
        <v>31</v>
      </c>
      <c r="BV95" t="s">
        <v>529</v>
      </c>
      <c r="BW95">
        <v>53</v>
      </c>
      <c r="BX95" t="s">
        <v>1185</v>
      </c>
      <c r="BY95" t="s">
        <v>170</v>
      </c>
      <c r="CF95" t="s">
        <v>174</v>
      </c>
      <c r="CG95" t="s">
        <v>1337</v>
      </c>
      <c r="CH95" t="s">
        <v>2945</v>
      </c>
      <c r="CI95" t="s">
        <v>193</v>
      </c>
      <c r="CJ95">
        <v>2016</v>
      </c>
      <c r="CL95" t="s">
        <v>170</v>
      </c>
      <c r="CN95" t="s">
        <v>174</v>
      </c>
      <c r="CO95" t="s">
        <v>2946</v>
      </c>
      <c r="CP95" t="s">
        <v>409</v>
      </c>
      <c r="CQ95" t="s">
        <v>174</v>
      </c>
      <c r="CR95" t="s">
        <v>2947</v>
      </c>
      <c r="CS95" t="s">
        <v>2948</v>
      </c>
      <c r="CT95">
        <v>10</v>
      </c>
      <c r="CV95" t="s">
        <v>170</v>
      </c>
      <c r="CZ95" t="s">
        <v>174</v>
      </c>
      <c r="DA95" t="s">
        <v>2949</v>
      </c>
      <c r="DB95" t="s">
        <v>2950</v>
      </c>
      <c r="DC95" t="s">
        <v>2951</v>
      </c>
      <c r="DD95" t="s">
        <v>174</v>
      </c>
      <c r="DE95" t="s">
        <v>2952</v>
      </c>
      <c r="DF95" t="s">
        <v>170</v>
      </c>
      <c r="DL95" t="s">
        <v>174</v>
      </c>
      <c r="DM95" t="s">
        <v>2953</v>
      </c>
      <c r="DN95" t="s">
        <v>174</v>
      </c>
      <c r="DO95" t="s">
        <v>2954</v>
      </c>
      <c r="DP95" t="s">
        <v>2932</v>
      </c>
      <c r="DQ95" t="s">
        <v>202</v>
      </c>
      <c r="DR95" t="str">
        <f>HYPERLINK("https://nconnect.nicmar.ac.in/pdf/166_resume_1771491448.pdf/Y2FyZWVy","View Resume")</f>
        <v>0</v>
      </c>
      <c r="DS95" t="s">
        <v>2955</v>
      </c>
      <c r="DT95" t="s">
        <v>2246</v>
      </c>
      <c r="DU95" t="s">
        <v>508</v>
      </c>
      <c r="DV95" t="s">
        <v>819</v>
      </c>
      <c r="DW95" t="s">
        <v>246</v>
      </c>
      <c r="DX95" t="s">
        <v>2956</v>
      </c>
      <c r="DY95" t="s">
        <v>209</v>
      </c>
      <c r="DZ95" t="s">
        <v>2955</v>
      </c>
    </row>
    <row r="96" spans="1:158">
      <c r="A96" t="s">
        <v>759</v>
      </c>
      <c r="B96" t="s">
        <v>159</v>
      </c>
      <c r="C96" t="s">
        <v>212</v>
      </c>
      <c r="D96" t="s">
        <v>213</v>
      </c>
      <c r="E96" t="s">
        <v>2885</v>
      </c>
      <c r="F96" t="s">
        <v>2886</v>
      </c>
      <c r="G96">
        <v>9819785475</v>
      </c>
      <c r="H96" t="s">
        <v>164</v>
      </c>
      <c r="I96" t="s">
        <v>2887</v>
      </c>
      <c r="J96" t="s">
        <v>166</v>
      </c>
      <c r="K96" t="s">
        <v>2888</v>
      </c>
      <c r="L96" t="s">
        <v>2889</v>
      </c>
      <c r="M96" t="s">
        <v>2890</v>
      </c>
      <c r="N96" t="s">
        <v>170</v>
      </c>
      <c r="AI96" t="s">
        <v>2891</v>
      </c>
      <c r="AJ96" t="s">
        <v>2892</v>
      </c>
      <c r="AK96" t="s">
        <v>2893</v>
      </c>
      <c r="AL96">
        <v>73.14</v>
      </c>
      <c r="AN96">
        <v>1991</v>
      </c>
      <c r="AO96" t="s">
        <v>174</v>
      </c>
      <c r="AP96" t="s">
        <v>2894</v>
      </c>
      <c r="AQ96" t="s">
        <v>2892</v>
      </c>
      <c r="AR96" t="s">
        <v>2737</v>
      </c>
      <c r="AS96">
        <v>61.5</v>
      </c>
      <c r="AU96">
        <v>1993</v>
      </c>
      <c r="AV96" t="s">
        <v>174</v>
      </c>
      <c r="AW96" t="s">
        <v>2895</v>
      </c>
      <c r="AX96" t="s">
        <v>2896</v>
      </c>
      <c r="AY96" t="s">
        <v>2897</v>
      </c>
      <c r="AZ96">
        <v>76.09</v>
      </c>
      <c r="BB96">
        <v>1996</v>
      </c>
      <c r="BC96" t="s">
        <v>174</v>
      </c>
      <c r="BD96" t="s">
        <v>2898</v>
      </c>
      <c r="BE96" t="s">
        <v>2899</v>
      </c>
      <c r="BF96" t="s">
        <v>2900</v>
      </c>
      <c r="BG96">
        <v>54.5</v>
      </c>
      <c r="BI96">
        <v>2001</v>
      </c>
      <c r="BJ96">
        <v>19</v>
      </c>
      <c r="BK96" t="s">
        <v>2901</v>
      </c>
      <c r="BL96">
        <v>11</v>
      </c>
      <c r="BN96" t="s">
        <v>174</v>
      </c>
      <c r="BO96" t="s">
        <v>2902</v>
      </c>
      <c r="BP96" t="s">
        <v>2892</v>
      </c>
      <c r="BQ96" t="s">
        <v>2903</v>
      </c>
      <c r="BR96">
        <v>70.71</v>
      </c>
      <c r="BT96">
        <v>2009</v>
      </c>
      <c r="BU96">
        <v>31</v>
      </c>
      <c r="BV96" t="s">
        <v>2904</v>
      </c>
      <c r="BW96">
        <v>54</v>
      </c>
      <c r="BY96" t="s">
        <v>174</v>
      </c>
      <c r="BZ96" t="s">
        <v>2905</v>
      </c>
      <c r="CA96" t="s">
        <v>2906</v>
      </c>
      <c r="CB96" t="s">
        <v>400</v>
      </c>
      <c r="CC96">
        <v>66.22</v>
      </c>
      <c r="CE96">
        <v>2013</v>
      </c>
      <c r="CF96" t="s">
        <v>170</v>
      </c>
      <c r="CJ96">
        <v>2017</v>
      </c>
      <c r="CL96" t="s">
        <v>174</v>
      </c>
      <c r="CN96" t="s">
        <v>174</v>
      </c>
      <c r="CO96" t="s">
        <v>2907</v>
      </c>
      <c r="CP96" t="s">
        <v>2908</v>
      </c>
      <c r="CQ96" t="s">
        <v>174</v>
      </c>
      <c r="CR96">
        <v>4</v>
      </c>
      <c r="CS96">
        <v>4</v>
      </c>
      <c r="CT96">
        <v>4</v>
      </c>
      <c r="CU96" t="s">
        <v>2909</v>
      </c>
      <c r="CV96" t="s">
        <v>170</v>
      </c>
      <c r="CZ96" t="s">
        <v>170</v>
      </c>
      <c r="DB96" t="s">
        <v>2910</v>
      </c>
      <c r="DC96" t="s">
        <v>2911</v>
      </c>
      <c r="DD96" t="s">
        <v>174</v>
      </c>
      <c r="DE96" t="s">
        <v>2912</v>
      </c>
      <c r="DF96" t="s">
        <v>174</v>
      </c>
      <c r="DG96" t="s">
        <v>174</v>
      </c>
      <c r="DH96" t="s">
        <v>174</v>
      </c>
      <c r="DI96" t="s">
        <v>2913</v>
      </c>
      <c r="DJ96" t="s">
        <v>2914</v>
      </c>
      <c r="DK96">
        <v>9</v>
      </c>
      <c r="DL96" t="s">
        <v>174</v>
      </c>
      <c r="DM96" t="s">
        <v>2915</v>
      </c>
      <c r="DN96" t="s">
        <v>174</v>
      </c>
      <c r="DO96" t="s">
        <v>2916</v>
      </c>
      <c r="DP96" t="s">
        <v>2932</v>
      </c>
      <c r="DQ96" t="s">
        <v>202</v>
      </c>
      <c r="DR96" t="str">
        <f>HYPERLINK("https://nconnect.nicmar.ac.in/pdf/153_resume_1771491372.pdf/Y2FyZWVy","View Resume")</f>
        <v>0</v>
      </c>
      <c r="DS96" t="s">
        <v>2918</v>
      </c>
      <c r="DT96" t="s">
        <v>2919</v>
      </c>
      <c r="DU96" t="s">
        <v>2920</v>
      </c>
      <c r="DV96" t="s">
        <v>333</v>
      </c>
      <c r="DW96" t="s">
        <v>207</v>
      </c>
      <c r="DX96" t="s">
        <v>2434</v>
      </c>
      <c r="DY96" t="s">
        <v>209</v>
      </c>
      <c r="DZ96" t="s">
        <v>906</v>
      </c>
      <c r="EA96" t="s">
        <v>2921</v>
      </c>
      <c r="EB96" t="s">
        <v>2922</v>
      </c>
      <c r="EC96" t="s">
        <v>333</v>
      </c>
      <c r="ED96" t="s">
        <v>207</v>
      </c>
      <c r="EE96" t="s">
        <v>2136</v>
      </c>
      <c r="EF96" t="s">
        <v>2529</v>
      </c>
      <c r="EG96" t="s">
        <v>1018</v>
      </c>
      <c r="EH96" t="s">
        <v>2923</v>
      </c>
      <c r="EI96" t="s">
        <v>2924</v>
      </c>
      <c r="EJ96" t="s">
        <v>2925</v>
      </c>
      <c r="EK96" t="s">
        <v>207</v>
      </c>
      <c r="EL96" t="s">
        <v>2926</v>
      </c>
      <c r="EM96" t="s">
        <v>2022</v>
      </c>
      <c r="EN96" t="s">
        <v>2927</v>
      </c>
      <c r="EO96" t="s">
        <v>2928</v>
      </c>
      <c r="EP96" t="s">
        <v>1989</v>
      </c>
      <c r="EQ96" t="s">
        <v>2929</v>
      </c>
      <c r="ER96" t="s">
        <v>207</v>
      </c>
      <c r="ES96" t="s">
        <v>338</v>
      </c>
      <c r="ET96" t="s">
        <v>2198</v>
      </c>
      <c r="EU96" t="s">
        <v>1317</v>
      </c>
      <c r="EV96" t="s">
        <v>2930</v>
      </c>
      <c r="EW96" t="s">
        <v>2931</v>
      </c>
      <c r="EX96" t="s">
        <v>2929</v>
      </c>
      <c r="EY96" t="s">
        <v>207</v>
      </c>
      <c r="EZ96" t="s">
        <v>348</v>
      </c>
      <c r="FA96" t="s">
        <v>338</v>
      </c>
      <c r="FB96" t="s">
        <v>1216</v>
      </c>
    </row>
    <row r="97" spans="1:158">
      <c r="A97" t="s">
        <v>210</v>
      </c>
      <c r="B97" t="s">
        <v>211</v>
      </c>
      <c r="C97" t="s">
        <v>212</v>
      </c>
      <c r="D97" t="s">
        <v>213</v>
      </c>
      <c r="E97" t="s">
        <v>2957</v>
      </c>
      <c r="F97" t="s">
        <v>2958</v>
      </c>
      <c r="G97">
        <v>7455063212</v>
      </c>
      <c r="H97" t="s">
        <v>164</v>
      </c>
      <c r="I97" t="s">
        <v>2959</v>
      </c>
      <c r="J97" t="s">
        <v>217</v>
      </c>
      <c r="K97" t="s">
        <v>218</v>
      </c>
      <c r="L97" t="s">
        <v>2960</v>
      </c>
      <c r="M97" t="s">
        <v>2961</v>
      </c>
      <c r="N97" t="s">
        <v>170</v>
      </c>
      <c r="AI97" t="s">
        <v>2962</v>
      </c>
      <c r="AJ97" t="s">
        <v>2963</v>
      </c>
      <c r="AK97" t="s">
        <v>2964</v>
      </c>
      <c r="AL97">
        <v>85.33</v>
      </c>
      <c r="AN97">
        <v>2008</v>
      </c>
      <c r="AO97" t="s">
        <v>174</v>
      </c>
      <c r="AP97" t="s">
        <v>2965</v>
      </c>
      <c r="AQ97" t="s">
        <v>2963</v>
      </c>
      <c r="AR97" t="s">
        <v>2296</v>
      </c>
      <c r="AS97">
        <v>82.16</v>
      </c>
      <c r="AU97">
        <v>2010</v>
      </c>
      <c r="AV97" t="s">
        <v>170</v>
      </c>
      <c r="BC97" t="s">
        <v>174</v>
      </c>
      <c r="BD97" t="s">
        <v>2966</v>
      </c>
      <c r="BE97" t="s">
        <v>2967</v>
      </c>
      <c r="BF97" t="s">
        <v>2968</v>
      </c>
      <c r="BG97">
        <v>80.8</v>
      </c>
      <c r="BI97">
        <v>2014</v>
      </c>
      <c r="BJ97">
        <v>1</v>
      </c>
      <c r="BL97">
        <v>9</v>
      </c>
      <c r="BN97" t="s">
        <v>174</v>
      </c>
      <c r="BO97" t="s">
        <v>2969</v>
      </c>
      <c r="BP97" t="s">
        <v>2970</v>
      </c>
      <c r="BQ97" t="s">
        <v>2971</v>
      </c>
      <c r="BR97">
        <v>83.0</v>
      </c>
      <c r="BT97">
        <v>2017</v>
      </c>
      <c r="BU97">
        <v>14</v>
      </c>
      <c r="BW97">
        <v>47</v>
      </c>
      <c r="BY97" t="s">
        <v>170</v>
      </c>
      <c r="CF97" t="s">
        <v>174</v>
      </c>
      <c r="CG97" t="s">
        <v>2972</v>
      </c>
      <c r="CH97" t="s">
        <v>2973</v>
      </c>
      <c r="CI97" t="s">
        <v>193</v>
      </c>
      <c r="CJ97">
        <v>2025</v>
      </c>
      <c r="CL97" t="s">
        <v>170</v>
      </c>
      <c r="CN97" t="s">
        <v>174</v>
      </c>
      <c r="CO97" t="s">
        <v>2974</v>
      </c>
      <c r="CP97" t="s">
        <v>2975</v>
      </c>
      <c r="CQ97" t="s">
        <v>174</v>
      </c>
      <c r="CR97">
        <v>3</v>
      </c>
      <c r="CS97">
        <v>2</v>
      </c>
      <c r="CT97">
        <v>1</v>
      </c>
      <c r="CU97" t="s">
        <v>2976</v>
      </c>
      <c r="CV97" t="s">
        <v>170</v>
      </c>
      <c r="CZ97" t="s">
        <v>170</v>
      </c>
      <c r="DB97" t="s">
        <v>933</v>
      </c>
      <c r="DC97" t="s">
        <v>2977</v>
      </c>
      <c r="DD97" t="s">
        <v>170</v>
      </c>
      <c r="DF97" t="s">
        <v>170</v>
      </c>
      <c r="DL97" t="s">
        <v>170</v>
      </c>
      <c r="DN97" t="s">
        <v>170</v>
      </c>
      <c r="DP97" t="s">
        <v>2978</v>
      </c>
      <c r="DQ97" t="str">
        <f>HYPERLINK("https://nconnect.nicmar.ac.in/storage/profile/6996d1ab6c667.png","Download")</f>
        <v>0</v>
      </c>
      <c r="DR97" t="str">
        <f>HYPERLINK("https://nconnect.nicmar.ac.in/pdf/142_resume_1771566356.pdf/Y2FyZWVy","View Resume")</f>
        <v>0</v>
      </c>
      <c r="DS97" t="s">
        <v>870</v>
      </c>
      <c r="DT97" t="s">
        <v>2979</v>
      </c>
      <c r="DU97" t="s">
        <v>211</v>
      </c>
      <c r="DV97" t="s">
        <v>2980</v>
      </c>
      <c r="DW97" t="s">
        <v>246</v>
      </c>
      <c r="DX97" t="s">
        <v>429</v>
      </c>
      <c r="DY97" t="s">
        <v>2981</v>
      </c>
      <c r="DZ97" t="s">
        <v>502</v>
      </c>
      <c r="EA97" t="s">
        <v>1674</v>
      </c>
      <c r="EB97" t="s">
        <v>950</v>
      </c>
      <c r="EC97" t="s">
        <v>2982</v>
      </c>
      <c r="ED97" t="s">
        <v>207</v>
      </c>
      <c r="EE97" t="s">
        <v>419</v>
      </c>
      <c r="EF97" t="s">
        <v>981</v>
      </c>
      <c r="EG97" t="s">
        <v>248</v>
      </c>
      <c r="EH97" t="s">
        <v>1674</v>
      </c>
      <c r="EI97" t="s">
        <v>950</v>
      </c>
      <c r="EJ97" t="s">
        <v>2982</v>
      </c>
      <c r="EK97" t="s">
        <v>246</v>
      </c>
      <c r="EL97" t="s">
        <v>981</v>
      </c>
      <c r="EM97" t="s">
        <v>1199</v>
      </c>
      <c r="EN97" t="s">
        <v>908</v>
      </c>
    </row>
    <row r="98" spans="1:158">
      <c r="A98" t="s">
        <v>293</v>
      </c>
      <c r="B98" t="s">
        <v>211</v>
      </c>
      <c r="C98" t="s">
        <v>212</v>
      </c>
      <c r="D98" t="s">
        <v>294</v>
      </c>
      <c r="E98" t="s">
        <v>2983</v>
      </c>
      <c r="F98" t="s">
        <v>2984</v>
      </c>
      <c r="G98">
        <v>8317267963</v>
      </c>
      <c r="H98" t="s">
        <v>271</v>
      </c>
      <c r="I98" t="s">
        <v>2985</v>
      </c>
      <c r="J98" t="s">
        <v>217</v>
      </c>
      <c r="K98" t="s">
        <v>2986</v>
      </c>
      <c r="L98" t="s">
        <v>2987</v>
      </c>
      <c r="M98" t="s">
        <v>2988</v>
      </c>
      <c r="N98" t="s">
        <v>170</v>
      </c>
      <c r="AI98" t="s">
        <v>2989</v>
      </c>
      <c r="AJ98" t="s">
        <v>2990</v>
      </c>
      <c r="AK98" t="s">
        <v>2991</v>
      </c>
      <c r="AL98">
        <v>80.8</v>
      </c>
      <c r="AN98">
        <v>2014</v>
      </c>
      <c r="AO98" t="s">
        <v>174</v>
      </c>
      <c r="AP98" t="s">
        <v>2989</v>
      </c>
      <c r="AQ98" t="s">
        <v>2992</v>
      </c>
      <c r="AR98" t="s">
        <v>2993</v>
      </c>
      <c r="AS98">
        <v>65.38</v>
      </c>
      <c r="AU98">
        <v>2016</v>
      </c>
      <c r="AV98" t="s">
        <v>170</v>
      </c>
      <c r="BC98" t="s">
        <v>174</v>
      </c>
      <c r="BD98" t="s">
        <v>2994</v>
      </c>
      <c r="BE98" t="s">
        <v>2995</v>
      </c>
      <c r="BF98" t="s">
        <v>2996</v>
      </c>
      <c r="BG98">
        <v>75.96</v>
      </c>
      <c r="BI98">
        <v>2019</v>
      </c>
      <c r="BJ98">
        <v>19</v>
      </c>
      <c r="BK98" t="s">
        <v>1703</v>
      </c>
      <c r="BL98">
        <v>11</v>
      </c>
      <c r="BN98" t="s">
        <v>174</v>
      </c>
      <c r="BO98" t="s">
        <v>2994</v>
      </c>
      <c r="BP98" t="s">
        <v>2997</v>
      </c>
      <c r="BQ98" t="s">
        <v>2998</v>
      </c>
      <c r="BR98">
        <v>77.6</v>
      </c>
      <c r="BT98">
        <v>2021</v>
      </c>
      <c r="BU98">
        <v>31</v>
      </c>
      <c r="BV98" t="s">
        <v>2999</v>
      </c>
      <c r="BW98">
        <v>53</v>
      </c>
      <c r="BX98" t="s">
        <v>3000</v>
      </c>
      <c r="BY98" t="s">
        <v>170</v>
      </c>
      <c r="CF98" t="s">
        <v>170</v>
      </c>
      <c r="CL98" t="s">
        <v>174</v>
      </c>
      <c r="CM98" t="s">
        <v>3001</v>
      </c>
      <c r="CN98" t="s">
        <v>170</v>
      </c>
      <c r="CP98" t="s">
        <v>3002</v>
      </c>
      <c r="CQ98" t="s">
        <v>170</v>
      </c>
      <c r="CV98" t="s">
        <v>170</v>
      </c>
      <c r="CZ98" t="s">
        <v>170</v>
      </c>
      <c r="DB98" t="s">
        <v>3003</v>
      </c>
      <c r="DC98" t="s">
        <v>3004</v>
      </c>
      <c r="DD98" t="s">
        <v>170</v>
      </c>
      <c r="DF98" t="s">
        <v>170</v>
      </c>
      <c r="DL98" t="s">
        <v>170</v>
      </c>
      <c r="DN98" t="s">
        <v>170</v>
      </c>
      <c r="DP98" t="s">
        <v>3005</v>
      </c>
      <c r="DQ98" t="s">
        <v>202</v>
      </c>
      <c r="DR98" t="str">
        <f>HYPERLINK("https://nconnect.nicmar.ac.in/pdf/178_resume_1771492044.pdf/Y2FyZWVy","View Resume")</f>
        <v>0</v>
      </c>
      <c r="DS98" t="s">
        <v>292</v>
      </c>
    </row>
    <row r="99" spans="1:158">
      <c r="A99" t="s">
        <v>1348</v>
      </c>
      <c r="B99" t="s">
        <v>211</v>
      </c>
      <c r="C99" t="s">
        <v>267</v>
      </c>
      <c r="D99" t="s">
        <v>1349</v>
      </c>
      <c r="E99" t="s">
        <v>3006</v>
      </c>
      <c r="F99" t="s">
        <v>3007</v>
      </c>
      <c r="G99">
        <v>9555683336</v>
      </c>
      <c r="H99" t="s">
        <v>164</v>
      </c>
      <c r="I99" t="s">
        <v>3008</v>
      </c>
      <c r="J99" t="s">
        <v>217</v>
      </c>
      <c r="K99" t="s">
        <v>798</v>
      </c>
      <c r="L99" t="s">
        <v>3009</v>
      </c>
      <c r="M99" t="s">
        <v>3010</v>
      </c>
      <c r="N99" t="s">
        <v>170</v>
      </c>
      <c r="AI99" t="s">
        <v>3011</v>
      </c>
      <c r="AJ99" t="s">
        <v>1930</v>
      </c>
      <c r="AK99" t="s">
        <v>3012</v>
      </c>
      <c r="AL99">
        <v>83.6</v>
      </c>
      <c r="AM99">
        <v>8.8</v>
      </c>
      <c r="AN99">
        <v>2012</v>
      </c>
      <c r="AO99" t="s">
        <v>174</v>
      </c>
      <c r="AP99" t="s">
        <v>3013</v>
      </c>
      <c r="AQ99" t="s">
        <v>1930</v>
      </c>
      <c r="AR99" t="s">
        <v>3014</v>
      </c>
      <c r="AS99">
        <v>95.2</v>
      </c>
      <c r="AU99">
        <v>2014</v>
      </c>
      <c r="AV99" t="s">
        <v>174</v>
      </c>
      <c r="AW99" t="s">
        <v>3015</v>
      </c>
      <c r="AX99" t="s">
        <v>3016</v>
      </c>
      <c r="AY99" t="s">
        <v>3017</v>
      </c>
      <c r="AZ99">
        <v>65</v>
      </c>
      <c r="BB99">
        <v>2021</v>
      </c>
      <c r="BC99" t="s">
        <v>174</v>
      </c>
      <c r="BD99" t="s">
        <v>2036</v>
      </c>
      <c r="BE99" t="s">
        <v>3018</v>
      </c>
      <c r="BF99" t="s">
        <v>3019</v>
      </c>
      <c r="BG99">
        <v>65</v>
      </c>
      <c r="BI99">
        <v>2017</v>
      </c>
      <c r="BJ99">
        <v>19</v>
      </c>
      <c r="BK99" t="s">
        <v>3020</v>
      </c>
      <c r="BL99">
        <v>17</v>
      </c>
      <c r="BN99" t="s">
        <v>174</v>
      </c>
      <c r="BO99" t="s">
        <v>2040</v>
      </c>
      <c r="BP99" t="s">
        <v>2040</v>
      </c>
      <c r="BQ99" t="s">
        <v>3021</v>
      </c>
      <c r="BR99">
        <v>60</v>
      </c>
      <c r="BT99">
        <v>2020</v>
      </c>
      <c r="BU99">
        <v>31</v>
      </c>
      <c r="BV99" t="s">
        <v>3022</v>
      </c>
      <c r="BW99">
        <v>53</v>
      </c>
      <c r="BX99" t="s">
        <v>3021</v>
      </c>
      <c r="BY99" t="s">
        <v>170</v>
      </c>
      <c r="CF99" t="s">
        <v>174</v>
      </c>
      <c r="CG99" t="s">
        <v>3023</v>
      </c>
      <c r="CH99" t="s">
        <v>3024</v>
      </c>
      <c r="CI99" t="s">
        <v>373</v>
      </c>
      <c r="CK99" t="s">
        <v>174</v>
      </c>
      <c r="CL99" t="s">
        <v>174</v>
      </c>
      <c r="CM99" t="s">
        <v>2163</v>
      </c>
      <c r="CN99" t="s">
        <v>174</v>
      </c>
      <c r="CO99" t="s">
        <v>3025</v>
      </c>
      <c r="CP99" t="s">
        <v>722</v>
      </c>
      <c r="CQ99" t="s">
        <v>174</v>
      </c>
      <c r="CR99">
        <v>1</v>
      </c>
      <c r="CS99">
        <v>0</v>
      </c>
      <c r="CT99">
        <v>4</v>
      </c>
      <c r="CU99" t="s">
        <v>3026</v>
      </c>
      <c r="CV99" t="s">
        <v>170</v>
      </c>
      <c r="CX99" t="s">
        <v>193</v>
      </c>
      <c r="CY99">
        <v>2027</v>
      </c>
      <c r="CZ99" t="s">
        <v>170</v>
      </c>
      <c r="DB99" t="s">
        <v>3027</v>
      </c>
      <c r="DC99" t="s">
        <v>3028</v>
      </c>
      <c r="DD99" t="s">
        <v>170</v>
      </c>
      <c r="DF99" t="s">
        <v>170</v>
      </c>
      <c r="DL99" t="s">
        <v>174</v>
      </c>
      <c r="DM99" t="s">
        <v>3029</v>
      </c>
      <c r="DN99" t="s">
        <v>174</v>
      </c>
      <c r="DO99" t="s">
        <v>3030</v>
      </c>
      <c r="DP99" t="s">
        <v>3031</v>
      </c>
      <c r="DQ99" t="str">
        <f>HYPERLINK("https://nconnect.nicmar.ac.in/storage/profile/6996cadfabc62.png","Download")</f>
        <v>0</v>
      </c>
      <c r="DR99" t="str">
        <f>HYPERLINK("https://nconnect.nicmar.ac.in/pdf/169_resume_1771491855.pdf/Y2FyZWVy","View Resume")</f>
        <v>0</v>
      </c>
      <c r="DS99" t="s">
        <v>292</v>
      </c>
      <c r="DT99" t="s">
        <v>378</v>
      </c>
      <c r="DU99" t="s">
        <v>378</v>
      </c>
      <c r="DV99" t="s">
        <v>378</v>
      </c>
      <c r="DW99" t="s">
        <v>246</v>
      </c>
      <c r="DX99" t="s">
        <v>1199</v>
      </c>
      <c r="DY99" t="s">
        <v>1199</v>
      </c>
      <c r="DZ99" t="s">
        <v>292</v>
      </c>
    </row>
    <row r="100" spans="1:158">
      <c r="A100" t="s">
        <v>794</v>
      </c>
      <c r="B100" t="s">
        <v>211</v>
      </c>
      <c r="C100" t="s">
        <v>267</v>
      </c>
      <c r="D100" t="s">
        <v>509</v>
      </c>
      <c r="E100" t="s">
        <v>3032</v>
      </c>
      <c r="F100" t="s">
        <v>3033</v>
      </c>
      <c r="G100">
        <v>7501129120</v>
      </c>
      <c r="H100" t="s">
        <v>164</v>
      </c>
      <c r="I100" t="s">
        <v>3034</v>
      </c>
      <c r="J100" t="s">
        <v>217</v>
      </c>
      <c r="K100" t="s">
        <v>831</v>
      </c>
      <c r="L100" t="s">
        <v>3035</v>
      </c>
      <c r="M100" t="s">
        <v>3036</v>
      </c>
      <c r="N100" t="s">
        <v>170</v>
      </c>
      <c r="AI100" t="s">
        <v>3037</v>
      </c>
      <c r="AJ100" t="s">
        <v>3038</v>
      </c>
      <c r="AK100" t="s">
        <v>3039</v>
      </c>
      <c r="AL100">
        <v>95</v>
      </c>
      <c r="AM100">
        <v>10</v>
      </c>
      <c r="AN100">
        <v>2013</v>
      </c>
      <c r="AO100" t="s">
        <v>174</v>
      </c>
      <c r="AP100" t="s">
        <v>3037</v>
      </c>
      <c r="AQ100" t="s">
        <v>3038</v>
      </c>
      <c r="AR100" t="s">
        <v>3040</v>
      </c>
      <c r="AS100">
        <v>93.88</v>
      </c>
      <c r="AU100">
        <v>2015</v>
      </c>
      <c r="AV100" t="s">
        <v>170</v>
      </c>
      <c r="BC100" t="s">
        <v>174</v>
      </c>
      <c r="BD100" t="s">
        <v>3041</v>
      </c>
      <c r="BE100" t="s">
        <v>3042</v>
      </c>
      <c r="BF100" t="s">
        <v>3043</v>
      </c>
      <c r="BG100">
        <v>57.33</v>
      </c>
      <c r="BH100">
        <v>6.4</v>
      </c>
      <c r="BI100">
        <v>2018</v>
      </c>
      <c r="BJ100">
        <v>19</v>
      </c>
      <c r="BK100" t="s">
        <v>2299</v>
      </c>
      <c r="BL100">
        <v>27</v>
      </c>
      <c r="BN100" t="s">
        <v>174</v>
      </c>
      <c r="BO100" t="s">
        <v>3044</v>
      </c>
      <c r="BP100" t="s">
        <v>3044</v>
      </c>
      <c r="BQ100" t="s">
        <v>3045</v>
      </c>
      <c r="BR100">
        <v>87.33</v>
      </c>
      <c r="BS100">
        <v>3.33</v>
      </c>
      <c r="BT100">
        <v>2021</v>
      </c>
      <c r="BU100">
        <v>31</v>
      </c>
      <c r="BV100" t="s">
        <v>3046</v>
      </c>
      <c r="BW100">
        <v>23</v>
      </c>
      <c r="BY100" t="s">
        <v>170</v>
      </c>
      <c r="CF100" t="s">
        <v>174</v>
      </c>
      <c r="CG100" t="s">
        <v>3047</v>
      </c>
      <c r="CH100" t="s">
        <v>3048</v>
      </c>
      <c r="CI100" t="s">
        <v>373</v>
      </c>
      <c r="CK100" t="s">
        <v>174</v>
      </c>
      <c r="CL100" t="s">
        <v>174</v>
      </c>
      <c r="CM100" t="s">
        <v>3049</v>
      </c>
      <c r="CN100" t="s">
        <v>174</v>
      </c>
      <c r="CO100" t="s">
        <v>3050</v>
      </c>
      <c r="CP100" t="s">
        <v>3051</v>
      </c>
      <c r="CQ100" t="s">
        <v>174</v>
      </c>
      <c r="CR100">
        <v>2</v>
      </c>
      <c r="CS100">
        <v>0</v>
      </c>
      <c r="CT100">
        <v>0</v>
      </c>
      <c r="CV100" t="s">
        <v>170</v>
      </c>
      <c r="CZ100" t="s">
        <v>170</v>
      </c>
      <c r="DB100" t="s">
        <v>3052</v>
      </c>
      <c r="DC100" t="s">
        <v>2369</v>
      </c>
      <c r="DD100" t="s">
        <v>170</v>
      </c>
      <c r="DF100" t="s">
        <v>170</v>
      </c>
      <c r="DL100" t="s">
        <v>170</v>
      </c>
      <c r="DN100" t="s">
        <v>170</v>
      </c>
      <c r="DP100" t="s">
        <v>3053</v>
      </c>
      <c r="DQ100" t="str">
        <f>HYPERLINK("https://nconnect.nicmar.ac.in/storage/profile/6996cfc751b0a.png","Download")</f>
        <v>0</v>
      </c>
      <c r="DR100" t="str">
        <f>HYPERLINK("https://nconnect.nicmar.ac.in/pdf/181_resume_1771492304.pdf/Y2FyZWVy","View Resume")</f>
        <v>0</v>
      </c>
      <c r="DS100" t="s">
        <v>292</v>
      </c>
    </row>
    <row r="101" spans="1:158">
      <c r="A101" t="s">
        <v>293</v>
      </c>
      <c r="B101" t="s">
        <v>211</v>
      </c>
      <c r="C101" t="s">
        <v>212</v>
      </c>
      <c r="D101" t="s">
        <v>294</v>
      </c>
      <c r="E101" t="s">
        <v>3054</v>
      </c>
      <c r="F101" t="s">
        <v>3055</v>
      </c>
      <c r="G101">
        <v>7688897332</v>
      </c>
      <c r="H101" t="s">
        <v>271</v>
      </c>
      <c r="I101" t="s">
        <v>3056</v>
      </c>
      <c r="J101" t="s">
        <v>217</v>
      </c>
      <c r="K101" t="s">
        <v>798</v>
      </c>
      <c r="L101" t="s">
        <v>3057</v>
      </c>
      <c r="M101" t="s">
        <v>3058</v>
      </c>
      <c r="N101" t="s">
        <v>170</v>
      </c>
      <c r="AI101" t="s">
        <v>3059</v>
      </c>
      <c r="AJ101" t="s">
        <v>3060</v>
      </c>
      <c r="AK101" t="s">
        <v>3061</v>
      </c>
      <c r="AL101">
        <v>84.5</v>
      </c>
      <c r="AN101">
        <v>2012</v>
      </c>
      <c r="AO101" t="s">
        <v>174</v>
      </c>
      <c r="AP101" t="s">
        <v>3062</v>
      </c>
      <c r="AQ101" t="s">
        <v>3060</v>
      </c>
      <c r="AR101" t="s">
        <v>1075</v>
      </c>
      <c r="AS101">
        <v>86.0</v>
      </c>
      <c r="AU101">
        <v>2014</v>
      </c>
      <c r="AV101" t="s">
        <v>170</v>
      </c>
      <c r="BC101" t="s">
        <v>174</v>
      </c>
      <c r="BD101" t="s">
        <v>3063</v>
      </c>
      <c r="BE101" t="s">
        <v>3064</v>
      </c>
      <c r="BF101" t="s">
        <v>1075</v>
      </c>
      <c r="BG101">
        <v>77.18</v>
      </c>
      <c r="BI101">
        <v>2017</v>
      </c>
      <c r="BJ101">
        <v>19</v>
      </c>
      <c r="BK101" t="s">
        <v>444</v>
      </c>
      <c r="BL101">
        <v>52</v>
      </c>
      <c r="BN101" t="s">
        <v>174</v>
      </c>
      <c r="BO101" t="s">
        <v>3065</v>
      </c>
      <c r="BP101" t="s">
        <v>3066</v>
      </c>
      <c r="BQ101" t="s">
        <v>443</v>
      </c>
      <c r="BR101">
        <v>76.68</v>
      </c>
      <c r="BT101">
        <v>2019</v>
      </c>
      <c r="BU101">
        <v>31</v>
      </c>
      <c r="BV101" t="s">
        <v>447</v>
      </c>
      <c r="BW101">
        <v>52</v>
      </c>
      <c r="BY101" t="s">
        <v>170</v>
      </c>
      <c r="CF101" t="s">
        <v>174</v>
      </c>
      <c r="CG101" t="s">
        <v>3067</v>
      </c>
      <c r="CH101" t="s">
        <v>3068</v>
      </c>
      <c r="CI101" t="s">
        <v>193</v>
      </c>
      <c r="CJ101">
        <v>2025</v>
      </c>
      <c r="CL101" t="s">
        <v>174</v>
      </c>
      <c r="CM101" t="s">
        <v>3069</v>
      </c>
      <c r="CN101" t="s">
        <v>174</v>
      </c>
      <c r="CO101" t="s">
        <v>3070</v>
      </c>
      <c r="CP101" t="s">
        <v>3071</v>
      </c>
      <c r="CQ101" t="s">
        <v>174</v>
      </c>
      <c r="CR101">
        <v>4</v>
      </c>
      <c r="CS101">
        <v>0</v>
      </c>
      <c r="CT101">
        <v>0</v>
      </c>
      <c r="CU101" t="s">
        <v>3072</v>
      </c>
      <c r="CV101" t="s">
        <v>170</v>
      </c>
      <c r="CZ101" t="s">
        <v>170</v>
      </c>
      <c r="DC101" t="s">
        <v>3073</v>
      </c>
      <c r="DD101" t="s">
        <v>170</v>
      </c>
      <c r="DF101" t="s">
        <v>170</v>
      </c>
      <c r="DL101" t="s">
        <v>174</v>
      </c>
      <c r="DM101" t="s">
        <v>3074</v>
      </c>
      <c r="DN101" t="s">
        <v>170</v>
      </c>
      <c r="DP101" t="s">
        <v>3075</v>
      </c>
      <c r="DQ101" t="s">
        <v>202</v>
      </c>
      <c r="DR101" t="str">
        <f>HYPERLINK("https://nconnect.nicmar.ac.in/pdf/177_resume_1771492275.pdf/Y2FyZWVy","View Resume")</f>
        <v>0</v>
      </c>
      <c r="DS101" t="s">
        <v>292</v>
      </c>
    </row>
    <row r="102" spans="1:158">
      <c r="A102" t="s">
        <v>1063</v>
      </c>
      <c r="B102" t="s">
        <v>508</v>
      </c>
      <c r="C102" t="s">
        <v>212</v>
      </c>
      <c r="D102" t="s">
        <v>213</v>
      </c>
      <c r="E102" t="s">
        <v>3076</v>
      </c>
      <c r="F102" t="s">
        <v>3077</v>
      </c>
      <c r="G102">
        <v>9149459436</v>
      </c>
      <c r="H102" t="s">
        <v>164</v>
      </c>
      <c r="I102" t="s">
        <v>3078</v>
      </c>
      <c r="J102" t="s">
        <v>166</v>
      </c>
      <c r="K102" t="s">
        <v>3079</v>
      </c>
      <c r="L102" t="s">
        <v>3080</v>
      </c>
      <c r="M102" t="s">
        <v>3081</v>
      </c>
      <c r="N102" t="s">
        <v>170</v>
      </c>
      <c r="AI102" t="s">
        <v>3082</v>
      </c>
      <c r="AJ102" t="s">
        <v>3083</v>
      </c>
      <c r="AK102" t="s">
        <v>3084</v>
      </c>
      <c r="AL102">
        <v>63.4</v>
      </c>
      <c r="AN102">
        <v>2004</v>
      </c>
      <c r="AO102" t="s">
        <v>174</v>
      </c>
      <c r="AP102" t="s">
        <v>3085</v>
      </c>
      <c r="AQ102" t="s">
        <v>3083</v>
      </c>
      <c r="AR102" t="s">
        <v>3086</v>
      </c>
      <c r="AS102">
        <v>57</v>
      </c>
      <c r="AU102">
        <v>2006</v>
      </c>
      <c r="AV102" t="s">
        <v>170</v>
      </c>
      <c r="BC102" t="s">
        <v>174</v>
      </c>
      <c r="BD102" t="s">
        <v>3087</v>
      </c>
      <c r="BE102" t="s">
        <v>3087</v>
      </c>
      <c r="BF102" t="s">
        <v>486</v>
      </c>
      <c r="BG102">
        <v>72.8</v>
      </c>
      <c r="BH102">
        <v>7.28</v>
      </c>
      <c r="BI102">
        <v>2011</v>
      </c>
      <c r="BJ102">
        <v>2</v>
      </c>
      <c r="BL102">
        <v>9</v>
      </c>
      <c r="BN102" t="s">
        <v>174</v>
      </c>
      <c r="BO102" t="s">
        <v>3087</v>
      </c>
      <c r="BP102" t="s">
        <v>3087</v>
      </c>
      <c r="BQ102" t="s">
        <v>3088</v>
      </c>
      <c r="BR102">
        <v>78.0</v>
      </c>
      <c r="BS102">
        <v>7.8</v>
      </c>
      <c r="BT102">
        <v>2013</v>
      </c>
      <c r="BU102">
        <v>14</v>
      </c>
      <c r="BW102">
        <v>7</v>
      </c>
      <c r="BY102" t="s">
        <v>170</v>
      </c>
      <c r="BZ102" t="s">
        <v>3089</v>
      </c>
      <c r="CA102" t="s">
        <v>3090</v>
      </c>
      <c r="CB102" t="s">
        <v>3091</v>
      </c>
      <c r="CF102" t="s">
        <v>174</v>
      </c>
      <c r="CG102" t="s">
        <v>3092</v>
      </c>
      <c r="CH102" t="s">
        <v>3087</v>
      </c>
      <c r="CI102" t="s">
        <v>193</v>
      </c>
      <c r="CJ102">
        <v>2021</v>
      </c>
      <c r="CL102" t="s">
        <v>174</v>
      </c>
      <c r="CN102" t="s">
        <v>170</v>
      </c>
      <c r="CP102" t="s">
        <v>3093</v>
      </c>
      <c r="CQ102" t="s">
        <v>174</v>
      </c>
      <c r="CR102">
        <v>3</v>
      </c>
      <c r="CS102">
        <v>8</v>
      </c>
      <c r="CT102">
        <v>11</v>
      </c>
      <c r="CU102" t="s">
        <v>3094</v>
      </c>
      <c r="CV102" t="s">
        <v>170</v>
      </c>
      <c r="CZ102" t="s">
        <v>170</v>
      </c>
      <c r="DC102" t="s">
        <v>3095</v>
      </c>
      <c r="DD102" t="s">
        <v>174</v>
      </c>
      <c r="DE102" t="s">
        <v>3096</v>
      </c>
      <c r="DF102" t="s">
        <v>170</v>
      </c>
      <c r="DL102" t="s">
        <v>170</v>
      </c>
      <c r="DN102" t="s">
        <v>174</v>
      </c>
      <c r="DO102" t="s">
        <v>3097</v>
      </c>
      <c r="DP102" t="s">
        <v>3098</v>
      </c>
      <c r="DQ102" t="s">
        <v>202</v>
      </c>
      <c r="DR102" t="str">
        <f>HYPERLINK("https://nconnect.nicmar.ac.in/pdf/180_resume_1771492644.pdf/Y2FyZWVy","View Resume")</f>
        <v>0</v>
      </c>
      <c r="DS102" t="s">
        <v>1980</v>
      </c>
      <c r="DT102" t="s">
        <v>3099</v>
      </c>
      <c r="DU102" t="s">
        <v>3100</v>
      </c>
      <c r="DV102" t="s">
        <v>1688</v>
      </c>
      <c r="DW102" t="s">
        <v>246</v>
      </c>
      <c r="DX102" t="s">
        <v>419</v>
      </c>
      <c r="DY102" t="s">
        <v>209</v>
      </c>
      <c r="DZ102" t="s">
        <v>420</v>
      </c>
      <c r="EA102" t="s">
        <v>3101</v>
      </c>
      <c r="EB102" t="s">
        <v>351</v>
      </c>
      <c r="EC102" t="s">
        <v>3102</v>
      </c>
      <c r="ED102" t="s">
        <v>246</v>
      </c>
      <c r="EE102" t="s">
        <v>907</v>
      </c>
      <c r="EF102" t="s">
        <v>905</v>
      </c>
      <c r="EG102" t="s">
        <v>420</v>
      </c>
      <c r="EH102" t="s">
        <v>3103</v>
      </c>
      <c r="EI102" t="s">
        <v>3104</v>
      </c>
      <c r="EJ102" t="s">
        <v>3105</v>
      </c>
      <c r="EK102" t="s">
        <v>246</v>
      </c>
      <c r="EL102" t="s">
        <v>905</v>
      </c>
      <c r="EM102" t="s">
        <v>424</v>
      </c>
      <c r="EN102" t="s">
        <v>265</v>
      </c>
      <c r="EO102" t="s">
        <v>3106</v>
      </c>
      <c r="EP102" t="s">
        <v>351</v>
      </c>
      <c r="EQ102" t="s">
        <v>3102</v>
      </c>
      <c r="ER102" t="s">
        <v>246</v>
      </c>
      <c r="ES102" t="s">
        <v>3107</v>
      </c>
      <c r="ET102" t="s">
        <v>907</v>
      </c>
      <c r="EU102" t="s">
        <v>265</v>
      </c>
      <c r="EV102" t="s">
        <v>1740</v>
      </c>
      <c r="EW102" t="s">
        <v>211</v>
      </c>
      <c r="EX102" t="s">
        <v>3108</v>
      </c>
      <c r="EY102" t="s">
        <v>246</v>
      </c>
      <c r="EZ102" t="s">
        <v>3109</v>
      </c>
      <c r="FA102" t="s">
        <v>1585</v>
      </c>
      <c r="FB102" t="s">
        <v>3110</v>
      </c>
    </row>
    <row r="103" spans="1:158">
      <c r="A103" t="s">
        <v>293</v>
      </c>
      <c r="B103" t="s">
        <v>211</v>
      </c>
      <c r="C103" t="s">
        <v>212</v>
      </c>
      <c r="D103" t="s">
        <v>294</v>
      </c>
      <c r="E103" t="s">
        <v>3111</v>
      </c>
      <c r="F103" t="s">
        <v>3112</v>
      </c>
      <c r="G103">
        <v>8057002062</v>
      </c>
      <c r="H103" t="s">
        <v>164</v>
      </c>
      <c r="I103" t="s">
        <v>3113</v>
      </c>
      <c r="J103" t="s">
        <v>217</v>
      </c>
      <c r="K103" t="s">
        <v>3114</v>
      </c>
      <c r="L103" t="s">
        <v>3115</v>
      </c>
      <c r="M103" t="s">
        <v>3116</v>
      </c>
      <c r="N103" t="s">
        <v>170</v>
      </c>
      <c r="AI103" t="s">
        <v>3117</v>
      </c>
      <c r="AJ103" t="s">
        <v>3118</v>
      </c>
      <c r="AK103" t="s">
        <v>3119</v>
      </c>
      <c r="AL103">
        <v>54</v>
      </c>
      <c r="AN103">
        <v>2008</v>
      </c>
      <c r="AO103" t="s">
        <v>174</v>
      </c>
      <c r="AP103" t="s">
        <v>3120</v>
      </c>
      <c r="AQ103" t="s">
        <v>3118</v>
      </c>
      <c r="AR103" t="s">
        <v>1075</v>
      </c>
      <c r="AS103">
        <v>77.2</v>
      </c>
      <c r="AU103">
        <v>2010</v>
      </c>
      <c r="AV103" t="s">
        <v>170</v>
      </c>
      <c r="BC103" t="s">
        <v>174</v>
      </c>
      <c r="BD103" t="s">
        <v>2333</v>
      </c>
      <c r="BE103" t="s">
        <v>3121</v>
      </c>
      <c r="BF103" t="s">
        <v>2385</v>
      </c>
      <c r="BG103">
        <v>68</v>
      </c>
      <c r="BI103">
        <v>2014</v>
      </c>
      <c r="BJ103">
        <v>19</v>
      </c>
      <c r="BK103" t="s">
        <v>444</v>
      </c>
      <c r="BL103">
        <v>53</v>
      </c>
      <c r="BM103" t="s">
        <v>443</v>
      </c>
      <c r="BN103" t="s">
        <v>174</v>
      </c>
      <c r="BO103" t="s">
        <v>2333</v>
      </c>
      <c r="BP103" t="s">
        <v>3121</v>
      </c>
      <c r="BQ103" t="s">
        <v>443</v>
      </c>
      <c r="BR103">
        <v>73</v>
      </c>
      <c r="BT103">
        <v>2016</v>
      </c>
      <c r="BU103">
        <v>31</v>
      </c>
      <c r="BV103" t="s">
        <v>447</v>
      </c>
      <c r="BW103">
        <v>53</v>
      </c>
      <c r="BX103" t="s">
        <v>443</v>
      </c>
      <c r="BY103" t="s">
        <v>170</v>
      </c>
      <c r="CF103" t="s">
        <v>174</v>
      </c>
      <c r="CG103" t="s">
        <v>3122</v>
      </c>
      <c r="CH103" t="s">
        <v>2333</v>
      </c>
      <c r="CI103" t="s">
        <v>193</v>
      </c>
      <c r="CJ103">
        <v>2024</v>
      </c>
      <c r="CL103" t="s">
        <v>174</v>
      </c>
      <c r="CM103" t="s">
        <v>3123</v>
      </c>
      <c r="CN103" t="s">
        <v>170</v>
      </c>
      <c r="CP103" t="s">
        <v>3124</v>
      </c>
      <c r="CQ103" t="s">
        <v>174</v>
      </c>
      <c r="CR103">
        <v>4</v>
      </c>
      <c r="CS103">
        <v>6</v>
      </c>
      <c r="CT103">
        <v>4</v>
      </c>
      <c r="CU103" t="s">
        <v>3125</v>
      </c>
      <c r="CV103" t="s">
        <v>170</v>
      </c>
      <c r="CZ103" t="s">
        <v>170</v>
      </c>
      <c r="DB103" t="s">
        <v>3126</v>
      </c>
      <c r="DC103" t="s">
        <v>3127</v>
      </c>
      <c r="DD103" t="s">
        <v>174</v>
      </c>
      <c r="DE103" t="s">
        <v>3128</v>
      </c>
      <c r="DF103" t="s">
        <v>174</v>
      </c>
      <c r="DG103" t="s">
        <v>3129</v>
      </c>
      <c r="DH103" t="s">
        <v>170</v>
      </c>
      <c r="DI103" t="s">
        <v>3130</v>
      </c>
      <c r="DJ103" t="s">
        <v>170</v>
      </c>
      <c r="DK103">
        <v>8</v>
      </c>
      <c r="DL103" t="s">
        <v>170</v>
      </c>
      <c r="DN103" t="s">
        <v>174</v>
      </c>
      <c r="DO103" t="s">
        <v>3131</v>
      </c>
      <c r="DP103" t="s">
        <v>3098</v>
      </c>
      <c r="DQ103" t="str">
        <f>HYPERLINK("https://nconnect.nicmar.ac.in/storage/profile/6996cb75ec6c3.png","Download")</f>
        <v>0</v>
      </c>
      <c r="DR103" t="str">
        <f>HYPERLINK("https://nconnect.nicmar.ac.in/pdf/170_resume_1771492537.pdf/Y2FyZWVy","View Resume")</f>
        <v>0</v>
      </c>
      <c r="DS103" t="s">
        <v>420</v>
      </c>
      <c r="DT103" t="s">
        <v>3132</v>
      </c>
      <c r="DU103" t="s">
        <v>211</v>
      </c>
      <c r="DV103" t="s">
        <v>1630</v>
      </c>
      <c r="DW103" t="s">
        <v>246</v>
      </c>
      <c r="DX103" t="s">
        <v>2758</v>
      </c>
      <c r="DY103" t="s">
        <v>3133</v>
      </c>
      <c r="DZ103" t="s">
        <v>420</v>
      </c>
    </row>
    <row r="104" spans="1:158">
      <c r="A104" t="s">
        <v>210</v>
      </c>
      <c r="B104" t="s">
        <v>211</v>
      </c>
      <c r="C104" t="s">
        <v>212</v>
      </c>
      <c r="D104" t="s">
        <v>213</v>
      </c>
      <c r="E104" t="s">
        <v>3076</v>
      </c>
      <c r="F104" t="s">
        <v>3077</v>
      </c>
      <c r="G104">
        <v>9149459436</v>
      </c>
      <c r="H104" t="s">
        <v>164</v>
      </c>
      <c r="I104" t="s">
        <v>3078</v>
      </c>
      <c r="J104" t="s">
        <v>166</v>
      </c>
      <c r="K104" t="s">
        <v>3079</v>
      </c>
      <c r="L104" t="s">
        <v>3080</v>
      </c>
      <c r="M104" t="s">
        <v>3081</v>
      </c>
      <c r="N104" t="s">
        <v>170</v>
      </c>
      <c r="AI104" t="s">
        <v>3082</v>
      </c>
      <c r="AJ104" t="s">
        <v>3083</v>
      </c>
      <c r="AK104" t="s">
        <v>3084</v>
      </c>
      <c r="AL104">
        <v>63.4</v>
      </c>
      <c r="AN104">
        <v>2004</v>
      </c>
      <c r="AO104" t="s">
        <v>174</v>
      </c>
      <c r="AP104" t="s">
        <v>3085</v>
      </c>
      <c r="AQ104" t="s">
        <v>3083</v>
      </c>
      <c r="AR104" t="s">
        <v>3086</v>
      </c>
      <c r="AS104">
        <v>57</v>
      </c>
      <c r="AU104">
        <v>2006</v>
      </c>
      <c r="AV104" t="s">
        <v>170</v>
      </c>
      <c r="BC104" t="s">
        <v>174</v>
      </c>
      <c r="BD104" t="s">
        <v>3087</v>
      </c>
      <c r="BE104" t="s">
        <v>3087</v>
      </c>
      <c r="BF104" t="s">
        <v>486</v>
      </c>
      <c r="BG104">
        <v>72.8</v>
      </c>
      <c r="BH104">
        <v>7.28</v>
      </c>
      <c r="BI104">
        <v>2011</v>
      </c>
      <c r="BJ104">
        <v>2</v>
      </c>
      <c r="BL104">
        <v>9</v>
      </c>
      <c r="BN104" t="s">
        <v>174</v>
      </c>
      <c r="BO104" t="s">
        <v>3087</v>
      </c>
      <c r="BP104" t="s">
        <v>3087</v>
      </c>
      <c r="BQ104" t="s">
        <v>3088</v>
      </c>
      <c r="BR104">
        <v>78.0</v>
      </c>
      <c r="BS104">
        <v>7.8</v>
      </c>
      <c r="BT104">
        <v>2013</v>
      </c>
      <c r="BU104">
        <v>14</v>
      </c>
      <c r="BW104">
        <v>7</v>
      </c>
      <c r="BY104" t="s">
        <v>170</v>
      </c>
      <c r="BZ104" t="s">
        <v>3089</v>
      </c>
      <c r="CA104" t="s">
        <v>3090</v>
      </c>
      <c r="CB104" t="s">
        <v>3091</v>
      </c>
      <c r="CF104" t="s">
        <v>174</v>
      </c>
      <c r="CG104" t="s">
        <v>3092</v>
      </c>
      <c r="CH104" t="s">
        <v>3087</v>
      </c>
      <c r="CI104" t="s">
        <v>193</v>
      </c>
      <c r="CJ104">
        <v>2021</v>
      </c>
      <c r="CL104" t="s">
        <v>174</v>
      </c>
      <c r="CN104" t="s">
        <v>170</v>
      </c>
      <c r="CP104" t="s">
        <v>3093</v>
      </c>
      <c r="CQ104" t="s">
        <v>174</v>
      </c>
      <c r="CR104">
        <v>3</v>
      </c>
      <c r="CS104">
        <v>8</v>
      </c>
      <c r="CT104">
        <v>11</v>
      </c>
      <c r="CU104" t="s">
        <v>3094</v>
      </c>
      <c r="CV104" t="s">
        <v>170</v>
      </c>
      <c r="CZ104" t="s">
        <v>170</v>
      </c>
      <c r="DC104" t="s">
        <v>3095</v>
      </c>
      <c r="DD104" t="s">
        <v>174</v>
      </c>
      <c r="DE104" t="s">
        <v>3096</v>
      </c>
      <c r="DF104" t="s">
        <v>170</v>
      </c>
      <c r="DL104" t="s">
        <v>170</v>
      </c>
      <c r="DN104" t="s">
        <v>174</v>
      </c>
      <c r="DO104" t="s">
        <v>3097</v>
      </c>
      <c r="DP104" t="s">
        <v>3134</v>
      </c>
      <c r="DQ104" t="s">
        <v>202</v>
      </c>
      <c r="DR104" t="str">
        <f>HYPERLINK("https://nconnect.nicmar.ac.in/pdf/180_resume_1771492644.pdf/Y2FyZWVy","View Resume")</f>
        <v>0</v>
      </c>
      <c r="DS104" t="s">
        <v>1980</v>
      </c>
      <c r="DT104" t="s">
        <v>3099</v>
      </c>
      <c r="DU104" t="s">
        <v>3100</v>
      </c>
      <c r="DV104" t="s">
        <v>1688</v>
      </c>
      <c r="DW104" t="s">
        <v>246</v>
      </c>
      <c r="DX104" t="s">
        <v>419</v>
      </c>
      <c r="DY104" t="s">
        <v>209</v>
      </c>
      <c r="DZ104" t="s">
        <v>420</v>
      </c>
      <c r="EA104" t="s">
        <v>3101</v>
      </c>
      <c r="EB104" t="s">
        <v>351</v>
      </c>
      <c r="EC104" t="s">
        <v>3102</v>
      </c>
      <c r="ED104" t="s">
        <v>246</v>
      </c>
      <c r="EE104" t="s">
        <v>907</v>
      </c>
      <c r="EF104" t="s">
        <v>905</v>
      </c>
      <c r="EG104" t="s">
        <v>420</v>
      </c>
      <c r="EH104" t="s">
        <v>3103</v>
      </c>
      <c r="EI104" t="s">
        <v>3104</v>
      </c>
      <c r="EJ104" t="s">
        <v>3105</v>
      </c>
      <c r="EK104" t="s">
        <v>246</v>
      </c>
      <c r="EL104" t="s">
        <v>905</v>
      </c>
      <c r="EM104" t="s">
        <v>424</v>
      </c>
      <c r="EN104" t="s">
        <v>265</v>
      </c>
      <c r="EO104" t="s">
        <v>3106</v>
      </c>
      <c r="EP104" t="s">
        <v>351</v>
      </c>
      <c r="EQ104" t="s">
        <v>3102</v>
      </c>
      <c r="ER104" t="s">
        <v>246</v>
      </c>
      <c r="ES104" t="s">
        <v>3107</v>
      </c>
      <c r="ET104" t="s">
        <v>907</v>
      </c>
      <c r="EU104" t="s">
        <v>265</v>
      </c>
      <c r="EV104" t="s">
        <v>1740</v>
      </c>
      <c r="EW104" t="s">
        <v>211</v>
      </c>
      <c r="EX104" t="s">
        <v>3108</v>
      </c>
      <c r="EY104" t="s">
        <v>246</v>
      </c>
      <c r="EZ104" t="s">
        <v>3109</v>
      </c>
      <c r="FA104" t="s">
        <v>1585</v>
      </c>
      <c r="FB104" t="s">
        <v>3110</v>
      </c>
    </row>
    <row r="105" spans="1:158">
      <c r="A105" t="s">
        <v>2251</v>
      </c>
      <c r="B105" t="s">
        <v>159</v>
      </c>
      <c r="C105" t="s">
        <v>212</v>
      </c>
      <c r="D105" t="s">
        <v>2252</v>
      </c>
      <c r="E105" t="s">
        <v>3076</v>
      </c>
      <c r="F105" t="s">
        <v>3077</v>
      </c>
      <c r="G105">
        <v>9149459436</v>
      </c>
      <c r="H105" t="s">
        <v>164</v>
      </c>
      <c r="I105" t="s">
        <v>3078</v>
      </c>
      <c r="J105" t="s">
        <v>166</v>
      </c>
      <c r="K105" t="s">
        <v>3079</v>
      </c>
      <c r="L105" t="s">
        <v>3080</v>
      </c>
      <c r="M105" t="s">
        <v>3081</v>
      </c>
      <c r="N105" t="s">
        <v>170</v>
      </c>
      <c r="AI105" t="s">
        <v>3082</v>
      </c>
      <c r="AJ105" t="s">
        <v>3083</v>
      </c>
      <c r="AK105" t="s">
        <v>3084</v>
      </c>
      <c r="AL105">
        <v>63.4</v>
      </c>
      <c r="AN105">
        <v>2004</v>
      </c>
      <c r="AO105" t="s">
        <v>174</v>
      </c>
      <c r="AP105" t="s">
        <v>3085</v>
      </c>
      <c r="AQ105" t="s">
        <v>3083</v>
      </c>
      <c r="AR105" t="s">
        <v>3086</v>
      </c>
      <c r="AS105">
        <v>57</v>
      </c>
      <c r="AU105">
        <v>2006</v>
      </c>
      <c r="AV105" t="s">
        <v>170</v>
      </c>
      <c r="BC105" t="s">
        <v>174</v>
      </c>
      <c r="BD105" t="s">
        <v>3087</v>
      </c>
      <c r="BE105" t="s">
        <v>3087</v>
      </c>
      <c r="BF105" t="s">
        <v>486</v>
      </c>
      <c r="BG105">
        <v>72.8</v>
      </c>
      <c r="BH105">
        <v>7.28</v>
      </c>
      <c r="BI105">
        <v>2011</v>
      </c>
      <c r="BJ105">
        <v>2</v>
      </c>
      <c r="BL105">
        <v>9</v>
      </c>
      <c r="BN105" t="s">
        <v>174</v>
      </c>
      <c r="BO105" t="s">
        <v>3087</v>
      </c>
      <c r="BP105" t="s">
        <v>3087</v>
      </c>
      <c r="BQ105" t="s">
        <v>3088</v>
      </c>
      <c r="BR105">
        <v>78.0</v>
      </c>
      <c r="BS105">
        <v>7.8</v>
      </c>
      <c r="BT105">
        <v>2013</v>
      </c>
      <c r="BU105">
        <v>14</v>
      </c>
      <c r="BW105">
        <v>7</v>
      </c>
      <c r="BY105" t="s">
        <v>170</v>
      </c>
      <c r="BZ105" t="s">
        <v>3089</v>
      </c>
      <c r="CA105" t="s">
        <v>3090</v>
      </c>
      <c r="CB105" t="s">
        <v>3091</v>
      </c>
      <c r="CF105" t="s">
        <v>174</v>
      </c>
      <c r="CG105" t="s">
        <v>3092</v>
      </c>
      <c r="CH105" t="s">
        <v>3087</v>
      </c>
      <c r="CI105" t="s">
        <v>193</v>
      </c>
      <c r="CJ105">
        <v>2021</v>
      </c>
      <c r="CL105" t="s">
        <v>174</v>
      </c>
      <c r="CN105" t="s">
        <v>170</v>
      </c>
      <c r="CP105" t="s">
        <v>3093</v>
      </c>
      <c r="CQ105" t="s">
        <v>174</v>
      </c>
      <c r="CR105">
        <v>3</v>
      </c>
      <c r="CS105">
        <v>8</v>
      </c>
      <c r="CT105">
        <v>11</v>
      </c>
      <c r="CU105" t="s">
        <v>3094</v>
      </c>
      <c r="CV105" t="s">
        <v>170</v>
      </c>
      <c r="CZ105" t="s">
        <v>170</v>
      </c>
      <c r="DC105" t="s">
        <v>3095</v>
      </c>
      <c r="DD105" t="s">
        <v>174</v>
      </c>
      <c r="DE105" t="s">
        <v>3096</v>
      </c>
      <c r="DF105" t="s">
        <v>170</v>
      </c>
      <c r="DL105" t="s">
        <v>170</v>
      </c>
      <c r="DN105" t="s">
        <v>174</v>
      </c>
      <c r="DO105" t="s">
        <v>3097</v>
      </c>
      <c r="DP105" t="s">
        <v>3134</v>
      </c>
      <c r="DQ105" t="s">
        <v>202</v>
      </c>
      <c r="DR105" t="str">
        <f>HYPERLINK("https://nconnect.nicmar.ac.in/pdf/180_resume_1771492644.pdf/Y2FyZWVy","View Resume")</f>
        <v>0</v>
      </c>
      <c r="DS105" t="s">
        <v>1980</v>
      </c>
      <c r="DT105" t="s">
        <v>3099</v>
      </c>
      <c r="DU105" t="s">
        <v>3100</v>
      </c>
      <c r="DV105" t="s">
        <v>1688</v>
      </c>
      <c r="DW105" t="s">
        <v>246</v>
      </c>
      <c r="DX105" t="s">
        <v>419</v>
      </c>
      <c r="DY105" t="s">
        <v>209</v>
      </c>
      <c r="DZ105" t="s">
        <v>420</v>
      </c>
      <c r="EA105" t="s">
        <v>3101</v>
      </c>
      <c r="EB105" t="s">
        <v>351</v>
      </c>
      <c r="EC105" t="s">
        <v>3102</v>
      </c>
      <c r="ED105" t="s">
        <v>246</v>
      </c>
      <c r="EE105" t="s">
        <v>907</v>
      </c>
      <c r="EF105" t="s">
        <v>905</v>
      </c>
      <c r="EG105" t="s">
        <v>420</v>
      </c>
      <c r="EH105" t="s">
        <v>3103</v>
      </c>
      <c r="EI105" t="s">
        <v>3104</v>
      </c>
      <c r="EJ105" t="s">
        <v>3105</v>
      </c>
      <c r="EK105" t="s">
        <v>246</v>
      </c>
      <c r="EL105" t="s">
        <v>905</v>
      </c>
      <c r="EM105" t="s">
        <v>424</v>
      </c>
      <c r="EN105" t="s">
        <v>265</v>
      </c>
      <c r="EO105" t="s">
        <v>3106</v>
      </c>
      <c r="EP105" t="s">
        <v>351</v>
      </c>
      <c r="EQ105" t="s">
        <v>3102</v>
      </c>
      <c r="ER105" t="s">
        <v>246</v>
      </c>
      <c r="ES105" t="s">
        <v>3107</v>
      </c>
      <c r="ET105" t="s">
        <v>907</v>
      </c>
      <c r="EU105" t="s">
        <v>265</v>
      </c>
      <c r="EV105" t="s">
        <v>1740</v>
      </c>
      <c r="EW105" t="s">
        <v>211</v>
      </c>
      <c r="EX105" t="s">
        <v>3108</v>
      </c>
      <c r="EY105" t="s">
        <v>246</v>
      </c>
      <c r="EZ105" t="s">
        <v>3109</v>
      </c>
      <c r="FA105" t="s">
        <v>1585</v>
      </c>
      <c r="FB105" t="s">
        <v>3110</v>
      </c>
    </row>
    <row r="106" spans="1:158">
      <c r="A106" t="s">
        <v>2494</v>
      </c>
      <c r="B106" t="s">
        <v>508</v>
      </c>
      <c r="C106" t="s">
        <v>160</v>
      </c>
      <c r="D106" t="s">
        <v>2495</v>
      </c>
      <c r="E106" t="s">
        <v>3076</v>
      </c>
      <c r="F106" t="s">
        <v>3077</v>
      </c>
      <c r="G106">
        <v>9149459436</v>
      </c>
      <c r="H106" t="s">
        <v>164</v>
      </c>
      <c r="I106" t="s">
        <v>3078</v>
      </c>
      <c r="J106" t="s">
        <v>166</v>
      </c>
      <c r="K106" t="s">
        <v>3079</v>
      </c>
      <c r="L106" t="s">
        <v>3080</v>
      </c>
      <c r="M106" t="s">
        <v>3081</v>
      </c>
      <c r="N106" t="s">
        <v>170</v>
      </c>
      <c r="AI106" t="s">
        <v>3082</v>
      </c>
      <c r="AJ106" t="s">
        <v>3083</v>
      </c>
      <c r="AK106" t="s">
        <v>3084</v>
      </c>
      <c r="AL106">
        <v>63.4</v>
      </c>
      <c r="AN106">
        <v>2004</v>
      </c>
      <c r="AO106" t="s">
        <v>174</v>
      </c>
      <c r="AP106" t="s">
        <v>3085</v>
      </c>
      <c r="AQ106" t="s">
        <v>3083</v>
      </c>
      <c r="AR106" t="s">
        <v>3086</v>
      </c>
      <c r="AS106">
        <v>57</v>
      </c>
      <c r="AU106">
        <v>2006</v>
      </c>
      <c r="AV106" t="s">
        <v>170</v>
      </c>
      <c r="BC106" t="s">
        <v>174</v>
      </c>
      <c r="BD106" t="s">
        <v>3087</v>
      </c>
      <c r="BE106" t="s">
        <v>3087</v>
      </c>
      <c r="BF106" t="s">
        <v>486</v>
      </c>
      <c r="BG106">
        <v>72.8</v>
      </c>
      <c r="BH106">
        <v>7.28</v>
      </c>
      <c r="BI106">
        <v>2011</v>
      </c>
      <c r="BJ106">
        <v>2</v>
      </c>
      <c r="BL106">
        <v>9</v>
      </c>
      <c r="BN106" t="s">
        <v>174</v>
      </c>
      <c r="BO106" t="s">
        <v>3087</v>
      </c>
      <c r="BP106" t="s">
        <v>3087</v>
      </c>
      <c r="BQ106" t="s">
        <v>3088</v>
      </c>
      <c r="BR106">
        <v>78.0</v>
      </c>
      <c r="BS106">
        <v>7.8</v>
      </c>
      <c r="BT106">
        <v>2013</v>
      </c>
      <c r="BU106">
        <v>14</v>
      </c>
      <c r="BW106">
        <v>7</v>
      </c>
      <c r="BY106" t="s">
        <v>170</v>
      </c>
      <c r="BZ106" t="s">
        <v>3089</v>
      </c>
      <c r="CA106" t="s">
        <v>3090</v>
      </c>
      <c r="CB106" t="s">
        <v>3091</v>
      </c>
      <c r="CF106" t="s">
        <v>174</v>
      </c>
      <c r="CG106" t="s">
        <v>3092</v>
      </c>
      <c r="CH106" t="s">
        <v>3087</v>
      </c>
      <c r="CI106" t="s">
        <v>193</v>
      </c>
      <c r="CJ106">
        <v>2021</v>
      </c>
      <c r="CL106" t="s">
        <v>174</v>
      </c>
      <c r="CN106" t="s">
        <v>170</v>
      </c>
      <c r="CP106" t="s">
        <v>3093</v>
      </c>
      <c r="CQ106" t="s">
        <v>174</v>
      </c>
      <c r="CR106">
        <v>3</v>
      </c>
      <c r="CS106">
        <v>8</v>
      </c>
      <c r="CT106">
        <v>11</v>
      </c>
      <c r="CU106" t="s">
        <v>3094</v>
      </c>
      <c r="CV106" t="s">
        <v>170</v>
      </c>
      <c r="CZ106" t="s">
        <v>170</v>
      </c>
      <c r="DC106" t="s">
        <v>3095</v>
      </c>
      <c r="DD106" t="s">
        <v>174</v>
      </c>
      <c r="DE106" t="s">
        <v>3096</v>
      </c>
      <c r="DF106" t="s">
        <v>170</v>
      </c>
      <c r="DL106" t="s">
        <v>170</v>
      </c>
      <c r="DN106" t="s">
        <v>174</v>
      </c>
      <c r="DO106" t="s">
        <v>3097</v>
      </c>
      <c r="DP106" t="s">
        <v>3134</v>
      </c>
      <c r="DQ106" t="s">
        <v>202</v>
      </c>
      <c r="DR106" t="str">
        <f>HYPERLINK("https://nconnect.nicmar.ac.in/pdf/180_resume_1771492644.pdf/Y2FyZWVy","View Resume")</f>
        <v>0</v>
      </c>
      <c r="DS106" t="s">
        <v>1980</v>
      </c>
      <c r="DT106" t="s">
        <v>3099</v>
      </c>
      <c r="DU106" t="s">
        <v>3100</v>
      </c>
      <c r="DV106" t="s">
        <v>1688</v>
      </c>
      <c r="DW106" t="s">
        <v>246</v>
      </c>
      <c r="DX106" t="s">
        <v>419</v>
      </c>
      <c r="DY106" t="s">
        <v>209</v>
      </c>
      <c r="DZ106" t="s">
        <v>420</v>
      </c>
      <c r="EA106" t="s">
        <v>3101</v>
      </c>
      <c r="EB106" t="s">
        <v>351</v>
      </c>
      <c r="EC106" t="s">
        <v>3102</v>
      </c>
      <c r="ED106" t="s">
        <v>246</v>
      </c>
      <c r="EE106" t="s">
        <v>907</v>
      </c>
      <c r="EF106" t="s">
        <v>905</v>
      </c>
      <c r="EG106" t="s">
        <v>420</v>
      </c>
      <c r="EH106" t="s">
        <v>3103</v>
      </c>
      <c r="EI106" t="s">
        <v>3104</v>
      </c>
      <c r="EJ106" t="s">
        <v>3105</v>
      </c>
      <c r="EK106" t="s">
        <v>246</v>
      </c>
      <c r="EL106" t="s">
        <v>905</v>
      </c>
      <c r="EM106" t="s">
        <v>424</v>
      </c>
      <c r="EN106" t="s">
        <v>265</v>
      </c>
      <c r="EO106" t="s">
        <v>3106</v>
      </c>
      <c r="EP106" t="s">
        <v>351</v>
      </c>
      <c r="EQ106" t="s">
        <v>3102</v>
      </c>
      <c r="ER106" t="s">
        <v>246</v>
      </c>
      <c r="ES106" t="s">
        <v>3107</v>
      </c>
      <c r="ET106" t="s">
        <v>907</v>
      </c>
      <c r="EU106" t="s">
        <v>265</v>
      </c>
      <c r="EV106" t="s">
        <v>1740</v>
      </c>
      <c r="EW106" t="s">
        <v>211</v>
      </c>
      <c r="EX106" t="s">
        <v>3108</v>
      </c>
      <c r="EY106" t="s">
        <v>246</v>
      </c>
      <c r="EZ106" t="s">
        <v>3109</v>
      </c>
      <c r="FA106" t="s">
        <v>1585</v>
      </c>
      <c r="FB106" t="s">
        <v>3110</v>
      </c>
    </row>
    <row r="107" spans="1:158">
      <c r="A107" t="s">
        <v>293</v>
      </c>
      <c r="B107" t="s">
        <v>211</v>
      </c>
      <c r="C107" t="s">
        <v>212</v>
      </c>
      <c r="D107" t="s">
        <v>294</v>
      </c>
      <c r="E107" t="s">
        <v>3135</v>
      </c>
      <c r="F107" t="s">
        <v>3136</v>
      </c>
      <c r="G107">
        <v>9149886744</v>
      </c>
      <c r="H107" t="s">
        <v>164</v>
      </c>
      <c r="I107" t="s">
        <v>3137</v>
      </c>
      <c r="J107" t="s">
        <v>166</v>
      </c>
      <c r="K107" t="s">
        <v>3138</v>
      </c>
      <c r="L107" t="s">
        <v>3139</v>
      </c>
      <c r="M107" t="s">
        <v>3140</v>
      </c>
      <c r="N107" t="s">
        <v>170</v>
      </c>
      <c r="AI107" t="s">
        <v>3141</v>
      </c>
      <c r="AJ107" t="s">
        <v>3142</v>
      </c>
      <c r="AK107" t="s">
        <v>3143</v>
      </c>
      <c r="AL107">
        <v>67</v>
      </c>
      <c r="AN107">
        <v>2005</v>
      </c>
      <c r="AO107" t="s">
        <v>174</v>
      </c>
      <c r="AP107" t="s">
        <v>3144</v>
      </c>
      <c r="AQ107" t="s">
        <v>3142</v>
      </c>
      <c r="AR107" t="s">
        <v>1608</v>
      </c>
      <c r="AS107">
        <v>59</v>
      </c>
      <c r="AU107">
        <v>2007</v>
      </c>
      <c r="AV107" t="s">
        <v>170</v>
      </c>
      <c r="BC107" t="s">
        <v>174</v>
      </c>
      <c r="BD107" t="s">
        <v>3145</v>
      </c>
      <c r="BE107" t="s">
        <v>3146</v>
      </c>
      <c r="BF107" t="s">
        <v>1608</v>
      </c>
      <c r="BG107">
        <v>70.33</v>
      </c>
      <c r="BI107">
        <v>2011</v>
      </c>
      <c r="BJ107">
        <v>19</v>
      </c>
      <c r="BK107" t="s">
        <v>3147</v>
      </c>
      <c r="BL107">
        <v>24</v>
      </c>
      <c r="BN107" t="s">
        <v>174</v>
      </c>
      <c r="BO107" t="s">
        <v>3148</v>
      </c>
      <c r="BP107" t="s">
        <v>3146</v>
      </c>
      <c r="BQ107" t="s">
        <v>3149</v>
      </c>
      <c r="BR107">
        <v>63</v>
      </c>
      <c r="BT107">
        <v>2013</v>
      </c>
      <c r="BU107">
        <v>31</v>
      </c>
      <c r="BV107" t="s">
        <v>3149</v>
      </c>
      <c r="BW107">
        <v>53</v>
      </c>
      <c r="BX107" t="s">
        <v>3149</v>
      </c>
      <c r="BY107" t="s">
        <v>174</v>
      </c>
      <c r="BZ107" t="s">
        <v>3146</v>
      </c>
      <c r="CA107" t="s">
        <v>3146</v>
      </c>
      <c r="CB107" t="s">
        <v>3150</v>
      </c>
      <c r="CC107">
        <v>74</v>
      </c>
      <c r="CE107">
        <v>2015</v>
      </c>
      <c r="CF107" t="s">
        <v>174</v>
      </c>
      <c r="CG107" t="s">
        <v>3149</v>
      </c>
      <c r="CH107" t="s">
        <v>3151</v>
      </c>
      <c r="CI107" t="s">
        <v>193</v>
      </c>
      <c r="CJ107">
        <v>2019</v>
      </c>
      <c r="CL107" t="s">
        <v>174</v>
      </c>
      <c r="CM107" t="s">
        <v>3152</v>
      </c>
      <c r="CN107" t="s">
        <v>174</v>
      </c>
      <c r="CO107" t="s">
        <v>3153</v>
      </c>
      <c r="CP107" t="s">
        <v>3154</v>
      </c>
      <c r="CQ107" t="s">
        <v>174</v>
      </c>
      <c r="CR107">
        <v>1</v>
      </c>
      <c r="CS107">
        <v>4</v>
      </c>
      <c r="CT107">
        <v>10</v>
      </c>
      <c r="CU107" t="s">
        <v>3155</v>
      </c>
      <c r="CV107" t="s">
        <v>170</v>
      </c>
      <c r="CZ107" t="s">
        <v>170</v>
      </c>
      <c r="DB107" t="s">
        <v>3156</v>
      </c>
      <c r="DC107" t="s">
        <v>3157</v>
      </c>
      <c r="DD107" t="s">
        <v>170</v>
      </c>
      <c r="DF107" t="s">
        <v>170</v>
      </c>
      <c r="DL107" t="s">
        <v>174</v>
      </c>
      <c r="DM107" t="s">
        <v>3153</v>
      </c>
      <c r="DN107" t="s">
        <v>174</v>
      </c>
      <c r="DO107" t="s">
        <v>3158</v>
      </c>
      <c r="DP107" t="s">
        <v>3159</v>
      </c>
      <c r="DQ107" t="s">
        <v>202</v>
      </c>
      <c r="DR107" t="str">
        <f>HYPERLINK("https://nconnect.nicmar.ac.in/pdf/132_resume_1771492653.pdf/Y2FyZWVy","View Resume")</f>
        <v>0</v>
      </c>
      <c r="DS107" t="s">
        <v>2691</v>
      </c>
      <c r="DT107" t="s">
        <v>3160</v>
      </c>
      <c r="DU107" t="s">
        <v>211</v>
      </c>
      <c r="DV107" t="s">
        <v>3161</v>
      </c>
      <c r="DW107" t="s">
        <v>246</v>
      </c>
      <c r="DX107" t="s">
        <v>3162</v>
      </c>
      <c r="DY107" t="s">
        <v>209</v>
      </c>
      <c r="DZ107" t="s">
        <v>2691</v>
      </c>
    </row>
    <row r="108" spans="1:158">
      <c r="A108" t="s">
        <v>507</v>
      </c>
      <c r="B108" t="s">
        <v>508</v>
      </c>
      <c r="C108" t="s">
        <v>267</v>
      </c>
      <c r="D108" t="s">
        <v>509</v>
      </c>
      <c r="E108" t="s">
        <v>3163</v>
      </c>
      <c r="F108" t="s">
        <v>3164</v>
      </c>
      <c r="G108">
        <v>9959150970</v>
      </c>
      <c r="H108" t="s">
        <v>164</v>
      </c>
      <c r="I108" t="s">
        <v>3165</v>
      </c>
      <c r="J108" t="s">
        <v>217</v>
      </c>
      <c r="K108" t="s">
        <v>3166</v>
      </c>
      <c r="L108" t="s">
        <v>3167</v>
      </c>
      <c r="M108" t="s">
        <v>3168</v>
      </c>
      <c r="N108" t="s">
        <v>170</v>
      </c>
      <c r="AI108" t="s">
        <v>3169</v>
      </c>
      <c r="AJ108" t="s">
        <v>3170</v>
      </c>
      <c r="AK108" t="s">
        <v>3171</v>
      </c>
      <c r="AL108">
        <v>76.33</v>
      </c>
      <c r="AN108">
        <v>2006</v>
      </c>
      <c r="AO108" t="s">
        <v>174</v>
      </c>
      <c r="AP108" t="s">
        <v>3172</v>
      </c>
      <c r="AQ108" t="s">
        <v>3173</v>
      </c>
      <c r="AR108" t="s">
        <v>3174</v>
      </c>
      <c r="AS108">
        <v>89.8</v>
      </c>
      <c r="AU108">
        <v>2008</v>
      </c>
      <c r="AV108" t="s">
        <v>170</v>
      </c>
      <c r="BC108" t="s">
        <v>174</v>
      </c>
      <c r="BD108" t="s">
        <v>1609</v>
      </c>
      <c r="BE108" t="s">
        <v>3175</v>
      </c>
      <c r="BF108" t="s">
        <v>3176</v>
      </c>
      <c r="BG108">
        <v>85.13</v>
      </c>
      <c r="BI108">
        <v>2011</v>
      </c>
      <c r="BJ108">
        <v>19</v>
      </c>
      <c r="BK108" t="s">
        <v>3177</v>
      </c>
      <c r="BL108">
        <v>23</v>
      </c>
      <c r="BN108" t="s">
        <v>174</v>
      </c>
      <c r="BO108" t="s">
        <v>3178</v>
      </c>
      <c r="BP108" t="s">
        <v>3179</v>
      </c>
      <c r="BQ108" t="s">
        <v>3180</v>
      </c>
      <c r="BR108">
        <v>71.2</v>
      </c>
      <c r="BT108">
        <v>2013</v>
      </c>
      <c r="BU108">
        <v>31</v>
      </c>
      <c r="BV108" t="s">
        <v>2713</v>
      </c>
      <c r="BW108">
        <v>23</v>
      </c>
      <c r="BY108" t="s">
        <v>170</v>
      </c>
      <c r="CF108" t="s">
        <v>174</v>
      </c>
      <c r="CG108" t="s">
        <v>2716</v>
      </c>
      <c r="CH108" t="s">
        <v>3181</v>
      </c>
      <c r="CI108" t="s">
        <v>193</v>
      </c>
      <c r="CJ108">
        <v>2023</v>
      </c>
      <c r="CL108" t="s">
        <v>174</v>
      </c>
      <c r="CM108" t="s">
        <v>3182</v>
      </c>
      <c r="CN108" t="s">
        <v>174</v>
      </c>
      <c r="CO108" t="s">
        <v>3183</v>
      </c>
      <c r="CP108" t="s">
        <v>612</v>
      </c>
      <c r="CQ108" t="s">
        <v>174</v>
      </c>
      <c r="CR108">
        <v>0</v>
      </c>
      <c r="CS108">
        <v>0</v>
      </c>
      <c r="CT108">
        <v>25</v>
      </c>
      <c r="CU108" t="s">
        <v>3184</v>
      </c>
      <c r="CV108" t="s">
        <v>170</v>
      </c>
      <c r="CZ108" t="s">
        <v>174</v>
      </c>
      <c r="DA108" t="s">
        <v>3185</v>
      </c>
      <c r="DB108" t="s">
        <v>3186</v>
      </c>
      <c r="DC108" t="s">
        <v>3187</v>
      </c>
      <c r="DD108" t="s">
        <v>174</v>
      </c>
      <c r="DE108" t="s">
        <v>3188</v>
      </c>
      <c r="DF108" t="s">
        <v>174</v>
      </c>
      <c r="DG108" t="s">
        <v>1976</v>
      </c>
      <c r="DH108" t="s">
        <v>1976</v>
      </c>
      <c r="DI108" t="s">
        <v>1976</v>
      </c>
      <c r="DJ108" t="s">
        <v>3189</v>
      </c>
      <c r="DK108">
        <v>8</v>
      </c>
      <c r="DL108" t="s">
        <v>174</v>
      </c>
      <c r="DM108" t="s">
        <v>3190</v>
      </c>
      <c r="DN108" t="s">
        <v>170</v>
      </c>
      <c r="DP108" t="s">
        <v>3191</v>
      </c>
      <c r="DQ108" t="str">
        <f>HYPERLINK("https://nconnect.nicmar.ac.in/storage/profile/6996c9d0e7d48.png","Download")</f>
        <v>0</v>
      </c>
      <c r="DR108" t="str">
        <f>HYPERLINK("https://nconnect.nicmar.ac.in/pdf/168_resume_1771492880.pdf/Y2FyZWVy","View Resume")</f>
        <v>0</v>
      </c>
      <c r="DS108" t="s">
        <v>3192</v>
      </c>
      <c r="DT108" t="s">
        <v>3193</v>
      </c>
      <c r="DU108" t="s">
        <v>255</v>
      </c>
      <c r="DV108" t="s">
        <v>3194</v>
      </c>
      <c r="DW108" t="s">
        <v>246</v>
      </c>
      <c r="DX108" t="s">
        <v>905</v>
      </c>
      <c r="DY108" t="s">
        <v>209</v>
      </c>
      <c r="DZ108" t="s">
        <v>3195</v>
      </c>
      <c r="EA108" t="s">
        <v>3196</v>
      </c>
      <c r="EB108" t="s">
        <v>255</v>
      </c>
      <c r="EC108" t="s">
        <v>3197</v>
      </c>
      <c r="ED108" t="s">
        <v>246</v>
      </c>
      <c r="EE108" t="s">
        <v>1808</v>
      </c>
      <c r="EF108" t="s">
        <v>1387</v>
      </c>
      <c r="EG108" t="s">
        <v>2691</v>
      </c>
      <c r="EH108" t="s">
        <v>3198</v>
      </c>
      <c r="EI108" t="s">
        <v>255</v>
      </c>
      <c r="EJ108" t="s">
        <v>3199</v>
      </c>
      <c r="EK108" t="s">
        <v>246</v>
      </c>
      <c r="EL108" t="s">
        <v>428</v>
      </c>
      <c r="EM108" t="s">
        <v>1808</v>
      </c>
      <c r="EN108" t="s">
        <v>1683</v>
      </c>
      <c r="EO108" t="s">
        <v>3200</v>
      </c>
      <c r="EP108" t="s">
        <v>255</v>
      </c>
      <c r="EQ108" t="s">
        <v>3201</v>
      </c>
      <c r="ER108" t="s">
        <v>246</v>
      </c>
      <c r="ES108" t="s">
        <v>579</v>
      </c>
      <c r="ET108" t="s">
        <v>3202</v>
      </c>
      <c r="EU108" t="s">
        <v>870</v>
      </c>
    </row>
    <row r="109" spans="1:158">
      <c r="A109" t="s">
        <v>3203</v>
      </c>
      <c r="B109" t="s">
        <v>211</v>
      </c>
      <c r="C109" t="s">
        <v>160</v>
      </c>
      <c r="D109" t="s">
        <v>3204</v>
      </c>
      <c r="E109" t="s">
        <v>3076</v>
      </c>
      <c r="F109" t="s">
        <v>3077</v>
      </c>
      <c r="G109">
        <v>9149459436</v>
      </c>
      <c r="H109" t="s">
        <v>164</v>
      </c>
      <c r="I109" t="s">
        <v>3078</v>
      </c>
      <c r="J109" t="s">
        <v>166</v>
      </c>
      <c r="K109" t="s">
        <v>3079</v>
      </c>
      <c r="L109" t="s">
        <v>3080</v>
      </c>
      <c r="M109" t="s">
        <v>3081</v>
      </c>
      <c r="N109" t="s">
        <v>170</v>
      </c>
      <c r="AI109" t="s">
        <v>3082</v>
      </c>
      <c r="AJ109" t="s">
        <v>3083</v>
      </c>
      <c r="AK109" t="s">
        <v>3084</v>
      </c>
      <c r="AL109">
        <v>63.4</v>
      </c>
      <c r="AN109">
        <v>2004</v>
      </c>
      <c r="AO109" t="s">
        <v>174</v>
      </c>
      <c r="AP109" t="s">
        <v>3085</v>
      </c>
      <c r="AQ109" t="s">
        <v>3083</v>
      </c>
      <c r="AR109" t="s">
        <v>3086</v>
      </c>
      <c r="AS109">
        <v>57</v>
      </c>
      <c r="AU109">
        <v>2006</v>
      </c>
      <c r="AV109" t="s">
        <v>170</v>
      </c>
      <c r="BC109" t="s">
        <v>174</v>
      </c>
      <c r="BD109" t="s">
        <v>3087</v>
      </c>
      <c r="BE109" t="s">
        <v>3087</v>
      </c>
      <c r="BF109" t="s">
        <v>486</v>
      </c>
      <c r="BG109">
        <v>72.8</v>
      </c>
      <c r="BH109">
        <v>7.28</v>
      </c>
      <c r="BI109">
        <v>2011</v>
      </c>
      <c r="BJ109">
        <v>2</v>
      </c>
      <c r="BL109">
        <v>9</v>
      </c>
      <c r="BN109" t="s">
        <v>174</v>
      </c>
      <c r="BO109" t="s">
        <v>3087</v>
      </c>
      <c r="BP109" t="s">
        <v>3087</v>
      </c>
      <c r="BQ109" t="s">
        <v>3088</v>
      </c>
      <c r="BR109">
        <v>78.0</v>
      </c>
      <c r="BS109">
        <v>7.8</v>
      </c>
      <c r="BT109">
        <v>2013</v>
      </c>
      <c r="BU109">
        <v>14</v>
      </c>
      <c r="BW109">
        <v>7</v>
      </c>
      <c r="BY109" t="s">
        <v>170</v>
      </c>
      <c r="BZ109" t="s">
        <v>3089</v>
      </c>
      <c r="CA109" t="s">
        <v>3090</v>
      </c>
      <c r="CB109" t="s">
        <v>3091</v>
      </c>
      <c r="CF109" t="s">
        <v>174</v>
      </c>
      <c r="CG109" t="s">
        <v>3092</v>
      </c>
      <c r="CH109" t="s">
        <v>3087</v>
      </c>
      <c r="CI109" t="s">
        <v>193</v>
      </c>
      <c r="CJ109">
        <v>2021</v>
      </c>
      <c r="CL109" t="s">
        <v>174</v>
      </c>
      <c r="CN109" t="s">
        <v>170</v>
      </c>
      <c r="CP109" t="s">
        <v>3093</v>
      </c>
      <c r="CQ109" t="s">
        <v>174</v>
      </c>
      <c r="CR109">
        <v>3</v>
      </c>
      <c r="CS109">
        <v>8</v>
      </c>
      <c r="CT109">
        <v>11</v>
      </c>
      <c r="CU109" t="s">
        <v>3094</v>
      </c>
      <c r="CV109" t="s">
        <v>170</v>
      </c>
      <c r="CZ109" t="s">
        <v>170</v>
      </c>
      <c r="DC109" t="s">
        <v>3095</v>
      </c>
      <c r="DD109" t="s">
        <v>174</v>
      </c>
      <c r="DE109" t="s">
        <v>3096</v>
      </c>
      <c r="DF109" t="s">
        <v>170</v>
      </c>
      <c r="DL109" t="s">
        <v>170</v>
      </c>
      <c r="DN109" t="s">
        <v>174</v>
      </c>
      <c r="DO109" t="s">
        <v>3097</v>
      </c>
      <c r="DP109" t="s">
        <v>3205</v>
      </c>
      <c r="DQ109" t="s">
        <v>202</v>
      </c>
      <c r="DR109" t="str">
        <f>HYPERLINK("https://nconnect.nicmar.ac.in/pdf/180_resume_1771492644.pdf/Y2FyZWVy","View Resume")</f>
        <v>0</v>
      </c>
      <c r="DS109" t="s">
        <v>1980</v>
      </c>
      <c r="DT109" t="s">
        <v>3099</v>
      </c>
      <c r="DU109" t="s">
        <v>3100</v>
      </c>
      <c r="DV109" t="s">
        <v>1688</v>
      </c>
      <c r="DW109" t="s">
        <v>246</v>
      </c>
      <c r="DX109" t="s">
        <v>419</v>
      </c>
      <c r="DY109" t="s">
        <v>209</v>
      </c>
      <c r="DZ109" t="s">
        <v>420</v>
      </c>
      <c r="EA109" t="s">
        <v>3101</v>
      </c>
      <c r="EB109" t="s">
        <v>351</v>
      </c>
      <c r="EC109" t="s">
        <v>3102</v>
      </c>
      <c r="ED109" t="s">
        <v>246</v>
      </c>
      <c r="EE109" t="s">
        <v>907</v>
      </c>
      <c r="EF109" t="s">
        <v>905</v>
      </c>
      <c r="EG109" t="s">
        <v>420</v>
      </c>
      <c r="EH109" t="s">
        <v>3103</v>
      </c>
      <c r="EI109" t="s">
        <v>3104</v>
      </c>
      <c r="EJ109" t="s">
        <v>3105</v>
      </c>
      <c r="EK109" t="s">
        <v>246</v>
      </c>
      <c r="EL109" t="s">
        <v>905</v>
      </c>
      <c r="EM109" t="s">
        <v>424</v>
      </c>
      <c r="EN109" t="s">
        <v>265</v>
      </c>
      <c r="EO109" t="s">
        <v>3106</v>
      </c>
      <c r="EP109" t="s">
        <v>351</v>
      </c>
      <c r="EQ109" t="s">
        <v>3102</v>
      </c>
      <c r="ER109" t="s">
        <v>246</v>
      </c>
      <c r="ES109" t="s">
        <v>3107</v>
      </c>
      <c r="ET109" t="s">
        <v>907</v>
      </c>
      <c r="EU109" t="s">
        <v>265</v>
      </c>
      <c r="EV109" t="s">
        <v>1740</v>
      </c>
      <c r="EW109" t="s">
        <v>211</v>
      </c>
      <c r="EX109" t="s">
        <v>3108</v>
      </c>
      <c r="EY109" t="s">
        <v>246</v>
      </c>
      <c r="EZ109" t="s">
        <v>3109</v>
      </c>
      <c r="FA109" t="s">
        <v>1585</v>
      </c>
      <c r="FB109" t="s">
        <v>3110</v>
      </c>
    </row>
    <row r="110" spans="1:158">
      <c r="A110" t="s">
        <v>582</v>
      </c>
      <c r="B110" t="s">
        <v>211</v>
      </c>
      <c r="C110" t="s">
        <v>472</v>
      </c>
      <c r="D110" t="s">
        <v>583</v>
      </c>
      <c r="E110" t="s">
        <v>3076</v>
      </c>
      <c r="F110" t="s">
        <v>3077</v>
      </c>
      <c r="G110">
        <v>9149459436</v>
      </c>
      <c r="H110" t="s">
        <v>164</v>
      </c>
      <c r="I110" t="s">
        <v>3078</v>
      </c>
      <c r="J110" t="s">
        <v>166</v>
      </c>
      <c r="K110" t="s">
        <v>3079</v>
      </c>
      <c r="L110" t="s">
        <v>3080</v>
      </c>
      <c r="M110" t="s">
        <v>3081</v>
      </c>
      <c r="N110" t="s">
        <v>170</v>
      </c>
      <c r="AI110" t="s">
        <v>3082</v>
      </c>
      <c r="AJ110" t="s">
        <v>3083</v>
      </c>
      <c r="AK110" t="s">
        <v>3084</v>
      </c>
      <c r="AL110">
        <v>63.4</v>
      </c>
      <c r="AN110">
        <v>2004</v>
      </c>
      <c r="AO110" t="s">
        <v>174</v>
      </c>
      <c r="AP110" t="s">
        <v>3085</v>
      </c>
      <c r="AQ110" t="s">
        <v>3083</v>
      </c>
      <c r="AR110" t="s">
        <v>3086</v>
      </c>
      <c r="AS110">
        <v>57</v>
      </c>
      <c r="AU110">
        <v>2006</v>
      </c>
      <c r="AV110" t="s">
        <v>170</v>
      </c>
      <c r="BC110" t="s">
        <v>174</v>
      </c>
      <c r="BD110" t="s">
        <v>3087</v>
      </c>
      <c r="BE110" t="s">
        <v>3087</v>
      </c>
      <c r="BF110" t="s">
        <v>486</v>
      </c>
      <c r="BG110">
        <v>72.8</v>
      </c>
      <c r="BH110">
        <v>7.28</v>
      </c>
      <c r="BI110">
        <v>2011</v>
      </c>
      <c r="BJ110">
        <v>2</v>
      </c>
      <c r="BL110">
        <v>9</v>
      </c>
      <c r="BN110" t="s">
        <v>174</v>
      </c>
      <c r="BO110" t="s">
        <v>3087</v>
      </c>
      <c r="BP110" t="s">
        <v>3087</v>
      </c>
      <c r="BQ110" t="s">
        <v>3088</v>
      </c>
      <c r="BR110">
        <v>78.0</v>
      </c>
      <c r="BS110">
        <v>7.8</v>
      </c>
      <c r="BT110">
        <v>2013</v>
      </c>
      <c r="BU110">
        <v>14</v>
      </c>
      <c r="BW110">
        <v>7</v>
      </c>
      <c r="BY110" t="s">
        <v>170</v>
      </c>
      <c r="BZ110" t="s">
        <v>3089</v>
      </c>
      <c r="CA110" t="s">
        <v>3090</v>
      </c>
      <c r="CB110" t="s">
        <v>3091</v>
      </c>
      <c r="CF110" t="s">
        <v>174</v>
      </c>
      <c r="CG110" t="s">
        <v>3092</v>
      </c>
      <c r="CH110" t="s">
        <v>3087</v>
      </c>
      <c r="CI110" t="s">
        <v>193</v>
      </c>
      <c r="CJ110">
        <v>2021</v>
      </c>
      <c r="CL110" t="s">
        <v>174</v>
      </c>
      <c r="CN110" t="s">
        <v>170</v>
      </c>
      <c r="CP110" t="s">
        <v>3093</v>
      </c>
      <c r="CQ110" t="s">
        <v>174</v>
      </c>
      <c r="CR110">
        <v>3</v>
      </c>
      <c r="CS110">
        <v>8</v>
      </c>
      <c r="CT110">
        <v>11</v>
      </c>
      <c r="CU110" t="s">
        <v>3094</v>
      </c>
      <c r="CV110" t="s">
        <v>170</v>
      </c>
      <c r="CZ110" t="s">
        <v>170</v>
      </c>
      <c r="DC110" t="s">
        <v>3095</v>
      </c>
      <c r="DD110" t="s">
        <v>174</v>
      </c>
      <c r="DE110" t="s">
        <v>3096</v>
      </c>
      <c r="DF110" t="s">
        <v>170</v>
      </c>
      <c r="DL110" t="s">
        <v>170</v>
      </c>
      <c r="DN110" t="s">
        <v>174</v>
      </c>
      <c r="DO110" t="s">
        <v>3097</v>
      </c>
      <c r="DP110" t="s">
        <v>3206</v>
      </c>
      <c r="DQ110" t="s">
        <v>202</v>
      </c>
      <c r="DR110" t="str">
        <f>HYPERLINK("https://nconnect.nicmar.ac.in/pdf/180_resume_1771492644.pdf/Y2FyZWVy","View Resume")</f>
        <v>0</v>
      </c>
      <c r="DS110" t="s">
        <v>1980</v>
      </c>
      <c r="DT110" t="s">
        <v>3099</v>
      </c>
      <c r="DU110" t="s">
        <v>3100</v>
      </c>
      <c r="DV110" t="s">
        <v>1688</v>
      </c>
      <c r="DW110" t="s">
        <v>246</v>
      </c>
      <c r="DX110" t="s">
        <v>419</v>
      </c>
      <c r="DY110" t="s">
        <v>209</v>
      </c>
      <c r="DZ110" t="s">
        <v>420</v>
      </c>
      <c r="EA110" t="s">
        <v>3101</v>
      </c>
      <c r="EB110" t="s">
        <v>351</v>
      </c>
      <c r="EC110" t="s">
        <v>3102</v>
      </c>
      <c r="ED110" t="s">
        <v>246</v>
      </c>
      <c r="EE110" t="s">
        <v>907</v>
      </c>
      <c r="EF110" t="s">
        <v>905</v>
      </c>
      <c r="EG110" t="s">
        <v>420</v>
      </c>
      <c r="EH110" t="s">
        <v>3103</v>
      </c>
      <c r="EI110" t="s">
        <v>3104</v>
      </c>
      <c r="EJ110" t="s">
        <v>3105</v>
      </c>
      <c r="EK110" t="s">
        <v>246</v>
      </c>
      <c r="EL110" t="s">
        <v>905</v>
      </c>
      <c r="EM110" t="s">
        <v>424</v>
      </c>
      <c r="EN110" t="s">
        <v>265</v>
      </c>
      <c r="EO110" t="s">
        <v>3106</v>
      </c>
      <c r="EP110" t="s">
        <v>351</v>
      </c>
      <c r="EQ110" t="s">
        <v>3102</v>
      </c>
      <c r="ER110" t="s">
        <v>246</v>
      </c>
      <c r="ES110" t="s">
        <v>3107</v>
      </c>
      <c r="ET110" t="s">
        <v>907</v>
      </c>
      <c r="EU110" t="s">
        <v>265</v>
      </c>
      <c r="EV110" t="s">
        <v>1740</v>
      </c>
      <c r="EW110" t="s">
        <v>211</v>
      </c>
      <c r="EX110" t="s">
        <v>3108</v>
      </c>
      <c r="EY110" t="s">
        <v>246</v>
      </c>
      <c r="EZ110" t="s">
        <v>3109</v>
      </c>
      <c r="FA110" t="s">
        <v>1585</v>
      </c>
      <c r="FB110" t="s">
        <v>3110</v>
      </c>
    </row>
    <row r="111" spans="1:158">
      <c r="A111" t="s">
        <v>471</v>
      </c>
      <c r="B111" t="s">
        <v>211</v>
      </c>
      <c r="C111" t="s">
        <v>472</v>
      </c>
      <c r="D111" t="s">
        <v>473</v>
      </c>
      <c r="E111" t="s">
        <v>3076</v>
      </c>
      <c r="F111" t="s">
        <v>3077</v>
      </c>
      <c r="G111">
        <v>9149459436</v>
      </c>
      <c r="H111" t="s">
        <v>164</v>
      </c>
      <c r="I111" t="s">
        <v>3078</v>
      </c>
      <c r="J111" t="s">
        <v>166</v>
      </c>
      <c r="K111" t="s">
        <v>3079</v>
      </c>
      <c r="L111" t="s">
        <v>3080</v>
      </c>
      <c r="M111" t="s">
        <v>3081</v>
      </c>
      <c r="N111" t="s">
        <v>170</v>
      </c>
      <c r="AI111" t="s">
        <v>3082</v>
      </c>
      <c r="AJ111" t="s">
        <v>3083</v>
      </c>
      <c r="AK111" t="s">
        <v>3084</v>
      </c>
      <c r="AL111">
        <v>63.4</v>
      </c>
      <c r="AN111">
        <v>2004</v>
      </c>
      <c r="AO111" t="s">
        <v>174</v>
      </c>
      <c r="AP111" t="s">
        <v>3085</v>
      </c>
      <c r="AQ111" t="s">
        <v>3083</v>
      </c>
      <c r="AR111" t="s">
        <v>3086</v>
      </c>
      <c r="AS111">
        <v>57</v>
      </c>
      <c r="AU111">
        <v>2006</v>
      </c>
      <c r="AV111" t="s">
        <v>170</v>
      </c>
      <c r="BC111" t="s">
        <v>174</v>
      </c>
      <c r="BD111" t="s">
        <v>3087</v>
      </c>
      <c r="BE111" t="s">
        <v>3087</v>
      </c>
      <c r="BF111" t="s">
        <v>486</v>
      </c>
      <c r="BG111">
        <v>72.8</v>
      </c>
      <c r="BH111">
        <v>7.28</v>
      </c>
      <c r="BI111">
        <v>2011</v>
      </c>
      <c r="BJ111">
        <v>2</v>
      </c>
      <c r="BL111">
        <v>9</v>
      </c>
      <c r="BN111" t="s">
        <v>174</v>
      </c>
      <c r="BO111" t="s">
        <v>3087</v>
      </c>
      <c r="BP111" t="s">
        <v>3087</v>
      </c>
      <c r="BQ111" t="s">
        <v>3088</v>
      </c>
      <c r="BR111">
        <v>78.0</v>
      </c>
      <c r="BS111">
        <v>7.8</v>
      </c>
      <c r="BT111">
        <v>2013</v>
      </c>
      <c r="BU111">
        <v>14</v>
      </c>
      <c r="BW111">
        <v>7</v>
      </c>
      <c r="BY111" t="s">
        <v>170</v>
      </c>
      <c r="BZ111" t="s">
        <v>3089</v>
      </c>
      <c r="CA111" t="s">
        <v>3090</v>
      </c>
      <c r="CB111" t="s">
        <v>3091</v>
      </c>
      <c r="CF111" t="s">
        <v>174</v>
      </c>
      <c r="CG111" t="s">
        <v>3092</v>
      </c>
      <c r="CH111" t="s">
        <v>3087</v>
      </c>
      <c r="CI111" t="s">
        <v>193</v>
      </c>
      <c r="CJ111">
        <v>2021</v>
      </c>
      <c r="CL111" t="s">
        <v>174</v>
      </c>
      <c r="CN111" t="s">
        <v>170</v>
      </c>
      <c r="CP111" t="s">
        <v>3093</v>
      </c>
      <c r="CQ111" t="s">
        <v>174</v>
      </c>
      <c r="CR111">
        <v>3</v>
      </c>
      <c r="CS111">
        <v>8</v>
      </c>
      <c r="CT111">
        <v>11</v>
      </c>
      <c r="CU111" t="s">
        <v>3094</v>
      </c>
      <c r="CV111" t="s">
        <v>170</v>
      </c>
      <c r="CZ111" t="s">
        <v>170</v>
      </c>
      <c r="DC111" t="s">
        <v>3095</v>
      </c>
      <c r="DD111" t="s">
        <v>174</v>
      </c>
      <c r="DE111" t="s">
        <v>3096</v>
      </c>
      <c r="DF111" t="s">
        <v>170</v>
      </c>
      <c r="DL111" t="s">
        <v>170</v>
      </c>
      <c r="DN111" t="s">
        <v>174</v>
      </c>
      <c r="DO111" t="s">
        <v>3097</v>
      </c>
      <c r="DP111" t="s">
        <v>3206</v>
      </c>
      <c r="DQ111" t="s">
        <v>202</v>
      </c>
      <c r="DR111" t="str">
        <f>HYPERLINK("https://nconnect.nicmar.ac.in/pdf/180_resume_1771492644.pdf/Y2FyZWVy","View Resume")</f>
        <v>0</v>
      </c>
      <c r="DS111" t="s">
        <v>1980</v>
      </c>
      <c r="DT111" t="s">
        <v>3099</v>
      </c>
      <c r="DU111" t="s">
        <v>3100</v>
      </c>
      <c r="DV111" t="s">
        <v>1688</v>
      </c>
      <c r="DW111" t="s">
        <v>246</v>
      </c>
      <c r="DX111" t="s">
        <v>419</v>
      </c>
      <c r="DY111" t="s">
        <v>209</v>
      </c>
      <c r="DZ111" t="s">
        <v>420</v>
      </c>
      <c r="EA111" t="s">
        <v>3101</v>
      </c>
      <c r="EB111" t="s">
        <v>351</v>
      </c>
      <c r="EC111" t="s">
        <v>3102</v>
      </c>
      <c r="ED111" t="s">
        <v>246</v>
      </c>
      <c r="EE111" t="s">
        <v>907</v>
      </c>
      <c r="EF111" t="s">
        <v>905</v>
      </c>
      <c r="EG111" t="s">
        <v>420</v>
      </c>
      <c r="EH111" t="s">
        <v>3103</v>
      </c>
      <c r="EI111" t="s">
        <v>3104</v>
      </c>
      <c r="EJ111" t="s">
        <v>3105</v>
      </c>
      <c r="EK111" t="s">
        <v>246</v>
      </c>
      <c r="EL111" t="s">
        <v>905</v>
      </c>
      <c r="EM111" t="s">
        <v>424</v>
      </c>
      <c r="EN111" t="s">
        <v>265</v>
      </c>
      <c r="EO111" t="s">
        <v>3106</v>
      </c>
      <c r="EP111" t="s">
        <v>351</v>
      </c>
      <c r="EQ111" t="s">
        <v>3102</v>
      </c>
      <c r="ER111" t="s">
        <v>246</v>
      </c>
      <c r="ES111" t="s">
        <v>3107</v>
      </c>
      <c r="ET111" t="s">
        <v>907</v>
      </c>
      <c r="EU111" t="s">
        <v>265</v>
      </c>
      <c r="EV111" t="s">
        <v>1740</v>
      </c>
      <c r="EW111" t="s">
        <v>211</v>
      </c>
      <c r="EX111" t="s">
        <v>3108</v>
      </c>
      <c r="EY111" t="s">
        <v>246</v>
      </c>
      <c r="EZ111" t="s">
        <v>3109</v>
      </c>
      <c r="FA111" t="s">
        <v>1585</v>
      </c>
      <c r="FB111" t="s">
        <v>3110</v>
      </c>
    </row>
    <row r="112" spans="1:158">
      <c r="A112" t="s">
        <v>210</v>
      </c>
      <c r="B112" t="s">
        <v>211</v>
      </c>
      <c r="C112" t="s">
        <v>212</v>
      </c>
      <c r="D112" t="s">
        <v>213</v>
      </c>
      <c r="E112" t="s">
        <v>3207</v>
      </c>
      <c r="F112" t="s">
        <v>3208</v>
      </c>
      <c r="G112">
        <v>9745606753</v>
      </c>
      <c r="H112" t="s">
        <v>271</v>
      </c>
      <c r="I112" t="s">
        <v>3209</v>
      </c>
      <c r="J112" t="s">
        <v>166</v>
      </c>
      <c r="K112" t="s">
        <v>3210</v>
      </c>
      <c r="L112" t="s">
        <v>3211</v>
      </c>
      <c r="M112" t="s">
        <v>3212</v>
      </c>
      <c r="N112" t="s">
        <v>170</v>
      </c>
      <c r="AI112" t="s">
        <v>3207</v>
      </c>
      <c r="AJ112" t="s">
        <v>3213</v>
      </c>
      <c r="AK112" t="s">
        <v>1515</v>
      </c>
      <c r="AL112">
        <v>91.3</v>
      </c>
      <c r="AN112">
        <v>2003</v>
      </c>
      <c r="AO112" t="s">
        <v>174</v>
      </c>
      <c r="AP112" t="s">
        <v>3207</v>
      </c>
      <c r="AQ112" t="s">
        <v>3213</v>
      </c>
      <c r="AR112" t="s">
        <v>439</v>
      </c>
      <c r="AS112">
        <v>82.6</v>
      </c>
      <c r="AU112">
        <v>2005</v>
      </c>
      <c r="AV112" t="s">
        <v>170</v>
      </c>
      <c r="BC112" t="s">
        <v>174</v>
      </c>
      <c r="BD112" t="s">
        <v>3214</v>
      </c>
      <c r="BE112" t="s">
        <v>3215</v>
      </c>
      <c r="BF112" t="s">
        <v>486</v>
      </c>
      <c r="BG112">
        <v>80.8</v>
      </c>
      <c r="BI112">
        <v>2009</v>
      </c>
      <c r="BJ112">
        <v>2</v>
      </c>
      <c r="BL112">
        <v>9</v>
      </c>
      <c r="BN112" t="s">
        <v>174</v>
      </c>
      <c r="BO112" t="s">
        <v>1519</v>
      </c>
      <c r="BP112" t="s">
        <v>3216</v>
      </c>
      <c r="BQ112" t="s">
        <v>213</v>
      </c>
      <c r="BR112">
        <v>87.1</v>
      </c>
      <c r="BT112">
        <v>2011</v>
      </c>
      <c r="BU112">
        <v>14</v>
      </c>
      <c r="BW112">
        <v>7</v>
      </c>
      <c r="BY112" t="s">
        <v>170</v>
      </c>
      <c r="CF112" t="s">
        <v>174</v>
      </c>
      <c r="CG112" t="s">
        <v>213</v>
      </c>
      <c r="CH112" t="s">
        <v>3217</v>
      </c>
      <c r="CI112" t="s">
        <v>193</v>
      </c>
      <c r="CJ112">
        <v>2026</v>
      </c>
      <c r="CL112" t="s">
        <v>170</v>
      </c>
      <c r="CN112" t="s">
        <v>170</v>
      </c>
      <c r="CP112" t="s">
        <v>1515</v>
      </c>
      <c r="CQ112" t="s">
        <v>174</v>
      </c>
      <c r="CR112">
        <v>3</v>
      </c>
      <c r="CS112">
        <v>0</v>
      </c>
      <c r="CT112">
        <v>3</v>
      </c>
      <c r="CU112" t="s">
        <v>3218</v>
      </c>
      <c r="CV112" t="s">
        <v>170</v>
      </c>
      <c r="CZ112" t="s">
        <v>170</v>
      </c>
      <c r="DC112" t="s">
        <v>3219</v>
      </c>
      <c r="DD112" t="s">
        <v>174</v>
      </c>
      <c r="DE112" t="s">
        <v>3220</v>
      </c>
      <c r="DF112" t="s">
        <v>174</v>
      </c>
      <c r="DG112" t="s">
        <v>3221</v>
      </c>
      <c r="DH112" t="s">
        <v>3222</v>
      </c>
      <c r="DI112" t="s">
        <v>3223</v>
      </c>
      <c r="DJ112" t="s">
        <v>3130</v>
      </c>
      <c r="DK112">
        <v>8</v>
      </c>
      <c r="DL112" t="s">
        <v>170</v>
      </c>
      <c r="DN112" t="s">
        <v>170</v>
      </c>
      <c r="DP112" t="s">
        <v>3224</v>
      </c>
      <c r="DQ112" t="s">
        <v>202</v>
      </c>
      <c r="DR112" t="str">
        <f>HYPERLINK("https://nconnect.nicmar.ac.in/pdf/175_resume_1771493035.pdf/Y2FyZWVy","View Resume")</f>
        <v>0</v>
      </c>
      <c r="DS112" t="s">
        <v>3225</v>
      </c>
      <c r="DT112" t="s">
        <v>3226</v>
      </c>
      <c r="DU112" t="s">
        <v>211</v>
      </c>
      <c r="DV112" t="s">
        <v>3227</v>
      </c>
      <c r="DW112" t="s">
        <v>246</v>
      </c>
      <c r="DX112" t="s">
        <v>2135</v>
      </c>
      <c r="DY112" t="s">
        <v>209</v>
      </c>
      <c r="DZ112" t="s">
        <v>3225</v>
      </c>
    </row>
    <row r="113" spans="1:158">
      <c r="A113" t="s">
        <v>356</v>
      </c>
      <c r="B113" t="s">
        <v>211</v>
      </c>
      <c r="C113" t="s">
        <v>267</v>
      </c>
      <c r="D113" t="s">
        <v>357</v>
      </c>
      <c r="E113" t="s">
        <v>3228</v>
      </c>
      <c r="F113" t="s">
        <v>3229</v>
      </c>
      <c r="G113">
        <v>9923308583</v>
      </c>
      <c r="H113" t="s">
        <v>271</v>
      </c>
      <c r="I113" t="s">
        <v>3230</v>
      </c>
      <c r="J113" t="s">
        <v>166</v>
      </c>
      <c r="K113" t="s">
        <v>831</v>
      </c>
      <c r="L113" t="s">
        <v>3231</v>
      </c>
      <c r="M113" t="s">
        <v>3232</v>
      </c>
      <c r="N113" t="s">
        <v>170</v>
      </c>
      <c r="AI113" t="s">
        <v>3233</v>
      </c>
      <c r="AJ113" t="s">
        <v>549</v>
      </c>
      <c r="AK113" t="s">
        <v>3234</v>
      </c>
      <c r="AL113">
        <v>87.57</v>
      </c>
      <c r="AN113">
        <v>1995</v>
      </c>
      <c r="AO113" t="s">
        <v>170</v>
      </c>
      <c r="AV113" t="s">
        <v>174</v>
      </c>
      <c r="AW113" t="s">
        <v>3235</v>
      </c>
      <c r="AX113" t="s">
        <v>3236</v>
      </c>
      <c r="AY113" t="s">
        <v>3237</v>
      </c>
      <c r="AZ113">
        <v>57.05</v>
      </c>
      <c r="BB113">
        <v>1998</v>
      </c>
      <c r="BC113" t="s">
        <v>170</v>
      </c>
      <c r="BD113" t="s">
        <v>3238</v>
      </c>
      <c r="BE113" t="s">
        <v>3239</v>
      </c>
      <c r="BF113" t="s">
        <v>3240</v>
      </c>
      <c r="BG113">
        <v>63.1</v>
      </c>
      <c r="BI113">
        <v>2016</v>
      </c>
      <c r="BJ113">
        <v>19</v>
      </c>
      <c r="BL113">
        <v>52</v>
      </c>
      <c r="BN113" t="s">
        <v>174</v>
      </c>
      <c r="BO113" t="s">
        <v>441</v>
      </c>
      <c r="BP113" t="s">
        <v>3241</v>
      </c>
      <c r="BQ113" t="s">
        <v>3242</v>
      </c>
      <c r="BR113">
        <v>66.6</v>
      </c>
      <c r="BT113">
        <v>2017</v>
      </c>
      <c r="BU113">
        <v>31</v>
      </c>
      <c r="BV113" t="s">
        <v>3243</v>
      </c>
      <c r="BW113">
        <v>54</v>
      </c>
      <c r="BY113" t="s">
        <v>174</v>
      </c>
      <c r="BZ113" t="s">
        <v>441</v>
      </c>
      <c r="CA113" t="s">
        <v>3244</v>
      </c>
      <c r="CB113" t="s">
        <v>3245</v>
      </c>
      <c r="CC113">
        <v>63.1</v>
      </c>
      <c r="CE113">
        <v>2016</v>
      </c>
      <c r="CF113" t="s">
        <v>174</v>
      </c>
      <c r="CG113" t="s">
        <v>3246</v>
      </c>
      <c r="CH113" t="s">
        <v>3247</v>
      </c>
      <c r="CI113" t="s">
        <v>193</v>
      </c>
      <c r="CJ113">
        <v>2025</v>
      </c>
      <c r="CL113" t="s">
        <v>174</v>
      </c>
      <c r="CM113" t="s">
        <v>3248</v>
      </c>
      <c r="CN113" t="s">
        <v>174</v>
      </c>
      <c r="CO113" t="s">
        <v>3249</v>
      </c>
      <c r="CP113" t="s">
        <v>3234</v>
      </c>
      <c r="CQ113" t="s">
        <v>174</v>
      </c>
      <c r="CR113">
        <v>1</v>
      </c>
      <c r="CS113">
        <v>1</v>
      </c>
      <c r="CT113">
        <v>3</v>
      </c>
      <c r="CU113" t="s">
        <v>3250</v>
      </c>
      <c r="CV113" t="s">
        <v>170</v>
      </c>
      <c r="CZ113" t="s">
        <v>170</v>
      </c>
      <c r="DB113" t="s">
        <v>3251</v>
      </c>
      <c r="DC113" t="s">
        <v>2124</v>
      </c>
      <c r="DD113" t="s">
        <v>174</v>
      </c>
      <c r="DE113" t="s">
        <v>3252</v>
      </c>
      <c r="DF113" t="s">
        <v>170</v>
      </c>
      <c r="DL113" t="s">
        <v>170</v>
      </c>
      <c r="DN113" t="s">
        <v>170</v>
      </c>
      <c r="DP113" t="s">
        <v>3253</v>
      </c>
      <c r="DQ113" t="s">
        <v>202</v>
      </c>
      <c r="DR113" t="str">
        <f>HYPERLINK("https://nconnect.nicmar.ac.in/pdf/155_resume_1771492777.pdf/Y2FyZWVy","View Resume")</f>
        <v>0</v>
      </c>
      <c r="DS113" t="s">
        <v>3110</v>
      </c>
      <c r="DT113" t="s">
        <v>3254</v>
      </c>
      <c r="DU113" t="s">
        <v>211</v>
      </c>
      <c r="DV113" t="s">
        <v>819</v>
      </c>
      <c r="DW113" t="s">
        <v>246</v>
      </c>
      <c r="DX113" t="s">
        <v>758</v>
      </c>
      <c r="DY113" t="s">
        <v>252</v>
      </c>
      <c r="DZ113" t="s">
        <v>430</v>
      </c>
      <c r="EA113" t="s">
        <v>3254</v>
      </c>
      <c r="EB113" t="s">
        <v>1390</v>
      </c>
      <c r="EC113" t="s">
        <v>819</v>
      </c>
      <c r="ED113" t="s">
        <v>246</v>
      </c>
      <c r="EE113" t="s">
        <v>539</v>
      </c>
      <c r="EF113" t="s">
        <v>984</v>
      </c>
      <c r="EG113" t="s">
        <v>906</v>
      </c>
      <c r="EH113" t="s">
        <v>3255</v>
      </c>
      <c r="EI113" t="s">
        <v>3256</v>
      </c>
      <c r="EJ113" t="s">
        <v>819</v>
      </c>
      <c r="EK113" t="s">
        <v>207</v>
      </c>
      <c r="EL113" t="s">
        <v>3257</v>
      </c>
      <c r="EM113" t="s">
        <v>788</v>
      </c>
      <c r="EN113" t="s">
        <v>870</v>
      </c>
    </row>
    <row r="114" spans="1:158">
      <c r="A114" t="s">
        <v>210</v>
      </c>
      <c r="B114" t="s">
        <v>211</v>
      </c>
      <c r="C114" t="s">
        <v>212</v>
      </c>
      <c r="D114" t="s">
        <v>213</v>
      </c>
      <c r="E114" t="s">
        <v>3258</v>
      </c>
      <c r="F114" t="s">
        <v>3259</v>
      </c>
      <c r="G114">
        <v>9530053240</v>
      </c>
      <c r="H114" t="s">
        <v>271</v>
      </c>
      <c r="I114" t="s">
        <v>3260</v>
      </c>
      <c r="J114" t="s">
        <v>217</v>
      </c>
      <c r="K114" t="s">
        <v>763</v>
      </c>
      <c r="L114" t="s">
        <v>3261</v>
      </c>
      <c r="M114" t="s">
        <v>3262</v>
      </c>
      <c r="N114" t="s">
        <v>170</v>
      </c>
      <c r="AI114" t="s">
        <v>3263</v>
      </c>
      <c r="AJ114" t="s">
        <v>1930</v>
      </c>
      <c r="AK114" t="s">
        <v>3264</v>
      </c>
      <c r="AL114">
        <v>84</v>
      </c>
      <c r="AM114">
        <v>8.4</v>
      </c>
      <c r="AN114">
        <v>2011</v>
      </c>
      <c r="AO114" t="s">
        <v>174</v>
      </c>
      <c r="AP114" t="s">
        <v>3265</v>
      </c>
      <c r="AQ114" t="s">
        <v>1930</v>
      </c>
      <c r="AR114" t="s">
        <v>1075</v>
      </c>
      <c r="AS114">
        <v>63</v>
      </c>
      <c r="AU114">
        <v>2013</v>
      </c>
      <c r="AV114" t="s">
        <v>170</v>
      </c>
      <c r="BC114" t="s">
        <v>174</v>
      </c>
      <c r="BD114" t="s">
        <v>3266</v>
      </c>
      <c r="BE114" t="s">
        <v>3267</v>
      </c>
      <c r="BF114" t="s">
        <v>486</v>
      </c>
      <c r="BG114">
        <v>73</v>
      </c>
      <c r="BI114">
        <v>2017</v>
      </c>
      <c r="BJ114">
        <v>1</v>
      </c>
      <c r="BL114">
        <v>9</v>
      </c>
      <c r="BN114" t="s">
        <v>174</v>
      </c>
      <c r="BO114" t="s">
        <v>3266</v>
      </c>
      <c r="BP114" t="s">
        <v>1666</v>
      </c>
      <c r="BQ114" t="s">
        <v>213</v>
      </c>
      <c r="BR114">
        <v>69</v>
      </c>
      <c r="BT114">
        <v>2021</v>
      </c>
      <c r="BU114">
        <v>14</v>
      </c>
      <c r="BW114">
        <v>7</v>
      </c>
      <c r="BY114" t="s">
        <v>174</v>
      </c>
      <c r="BZ114" t="s">
        <v>445</v>
      </c>
      <c r="CA114" t="s">
        <v>3268</v>
      </c>
      <c r="CB114" t="s">
        <v>213</v>
      </c>
      <c r="CC114">
        <v>81</v>
      </c>
      <c r="CD114">
        <v>8.1</v>
      </c>
      <c r="CE114">
        <v>2025</v>
      </c>
      <c r="CF114" t="s">
        <v>174</v>
      </c>
      <c r="CG114" t="s">
        <v>3269</v>
      </c>
      <c r="CH114" t="s">
        <v>3268</v>
      </c>
      <c r="CI114" t="s">
        <v>193</v>
      </c>
      <c r="CJ114">
        <v>2025</v>
      </c>
      <c r="CL114" t="s">
        <v>174</v>
      </c>
      <c r="CM114" t="s">
        <v>3270</v>
      </c>
      <c r="CN114" t="s">
        <v>170</v>
      </c>
      <c r="CP114" t="s">
        <v>3271</v>
      </c>
      <c r="CQ114" t="s">
        <v>174</v>
      </c>
      <c r="CR114" t="s">
        <v>2624</v>
      </c>
      <c r="CS114" t="s">
        <v>3272</v>
      </c>
      <c r="CT114">
        <v>0</v>
      </c>
      <c r="CU114" t="s">
        <v>3273</v>
      </c>
      <c r="CV114" t="s">
        <v>170</v>
      </c>
      <c r="CZ114" t="s">
        <v>170</v>
      </c>
      <c r="DB114" t="s">
        <v>3274</v>
      </c>
      <c r="DC114" t="s">
        <v>3275</v>
      </c>
      <c r="DD114" t="s">
        <v>174</v>
      </c>
      <c r="DE114" t="s">
        <v>3276</v>
      </c>
      <c r="DF114" t="s">
        <v>174</v>
      </c>
      <c r="DG114" t="s">
        <v>3277</v>
      </c>
      <c r="DH114" t="s">
        <v>3278</v>
      </c>
      <c r="DI114" t="s">
        <v>3279</v>
      </c>
      <c r="DJ114" t="s">
        <v>170</v>
      </c>
      <c r="DK114">
        <v>9</v>
      </c>
      <c r="DL114" t="s">
        <v>170</v>
      </c>
      <c r="DN114" t="s">
        <v>170</v>
      </c>
      <c r="DP114" t="s">
        <v>3280</v>
      </c>
      <c r="DQ114" t="s">
        <v>202</v>
      </c>
      <c r="DR114" t="str">
        <f>HYPERLINK("https://nconnect.nicmar.ac.in/pdf/183_resume_1771493375.pdf/Y2FyZWVy","View Resume")</f>
        <v>0</v>
      </c>
      <c r="DS114" t="s">
        <v>990</v>
      </c>
      <c r="DT114" t="s">
        <v>3281</v>
      </c>
      <c r="DU114" t="s">
        <v>211</v>
      </c>
      <c r="DV114" t="s">
        <v>1214</v>
      </c>
      <c r="DW114" t="s">
        <v>246</v>
      </c>
      <c r="DX114" t="s">
        <v>1686</v>
      </c>
      <c r="DY114" t="s">
        <v>209</v>
      </c>
      <c r="DZ114" t="s">
        <v>990</v>
      </c>
    </row>
    <row r="115" spans="1:158">
      <c r="A115" t="s">
        <v>295</v>
      </c>
      <c r="B115" t="s">
        <v>211</v>
      </c>
      <c r="C115" t="s">
        <v>267</v>
      </c>
      <c r="D115" t="s">
        <v>296</v>
      </c>
      <c r="E115" t="s">
        <v>3282</v>
      </c>
      <c r="F115" t="s">
        <v>3283</v>
      </c>
      <c r="G115">
        <v>9354037599</v>
      </c>
      <c r="H115" t="s">
        <v>271</v>
      </c>
      <c r="I115" t="s">
        <v>3284</v>
      </c>
      <c r="J115" t="s">
        <v>217</v>
      </c>
      <c r="K115" t="s">
        <v>3285</v>
      </c>
      <c r="L115" t="s">
        <v>3286</v>
      </c>
      <c r="M115" t="s">
        <v>3287</v>
      </c>
      <c r="N115" t="s">
        <v>170</v>
      </c>
      <c r="AI115" t="s">
        <v>3288</v>
      </c>
      <c r="AJ115" t="s">
        <v>3289</v>
      </c>
      <c r="AK115" t="s">
        <v>3290</v>
      </c>
      <c r="AL115">
        <v>93.1</v>
      </c>
      <c r="AM115">
        <v>9.8</v>
      </c>
      <c r="AN115">
        <v>2016</v>
      </c>
      <c r="AO115" t="s">
        <v>174</v>
      </c>
      <c r="AP115" t="s">
        <v>3288</v>
      </c>
      <c r="AQ115" t="s">
        <v>3291</v>
      </c>
      <c r="AR115" t="s">
        <v>3292</v>
      </c>
      <c r="AS115">
        <v>91.8</v>
      </c>
      <c r="AU115">
        <v>2018</v>
      </c>
      <c r="AV115" t="s">
        <v>170</v>
      </c>
      <c r="BC115" t="s">
        <v>174</v>
      </c>
      <c r="BD115" t="s">
        <v>3293</v>
      </c>
      <c r="BE115" t="s">
        <v>3294</v>
      </c>
      <c r="BF115" t="s">
        <v>3295</v>
      </c>
      <c r="BG115">
        <v>81.15</v>
      </c>
      <c r="BI115">
        <v>2021</v>
      </c>
      <c r="BJ115">
        <v>19</v>
      </c>
      <c r="BK115" t="s">
        <v>3296</v>
      </c>
      <c r="BL115">
        <v>27</v>
      </c>
      <c r="BN115" t="s">
        <v>174</v>
      </c>
      <c r="BO115" t="s">
        <v>3293</v>
      </c>
      <c r="BP115" t="s">
        <v>3297</v>
      </c>
      <c r="BQ115" t="s">
        <v>3298</v>
      </c>
      <c r="BR115">
        <v>88.15</v>
      </c>
      <c r="BT115">
        <v>2023</v>
      </c>
      <c r="BU115">
        <v>31</v>
      </c>
      <c r="BV115" t="s">
        <v>811</v>
      </c>
      <c r="BW115">
        <v>33</v>
      </c>
      <c r="BY115" t="s">
        <v>170</v>
      </c>
      <c r="CF115" t="s">
        <v>174</v>
      </c>
      <c r="CG115" t="s">
        <v>1266</v>
      </c>
      <c r="CH115" t="s">
        <v>3299</v>
      </c>
      <c r="CI115" t="s">
        <v>373</v>
      </c>
      <c r="CK115" t="s">
        <v>170</v>
      </c>
      <c r="CL115" t="s">
        <v>170</v>
      </c>
      <c r="CN115" t="s">
        <v>170</v>
      </c>
      <c r="CO115" t="s">
        <v>3300</v>
      </c>
      <c r="CP115" t="s">
        <v>170</v>
      </c>
      <c r="CQ115" t="s">
        <v>170</v>
      </c>
      <c r="CV115" t="s">
        <v>170</v>
      </c>
      <c r="CZ115" t="s">
        <v>170</v>
      </c>
      <c r="DB115" t="s">
        <v>3301</v>
      </c>
      <c r="DC115" t="s">
        <v>3302</v>
      </c>
      <c r="DD115" t="s">
        <v>170</v>
      </c>
      <c r="DF115" t="s">
        <v>170</v>
      </c>
      <c r="DL115" t="s">
        <v>170</v>
      </c>
      <c r="DN115" t="s">
        <v>170</v>
      </c>
      <c r="DP115" t="s">
        <v>3303</v>
      </c>
      <c r="DQ115" t="s">
        <v>202</v>
      </c>
      <c r="DR115" t="str">
        <f>HYPERLINK("https://nconnect.nicmar.ac.in/pdf/185_resume_1771493247.pdf/Y2FyZWVy","View Resume")</f>
        <v>0</v>
      </c>
      <c r="DS115" t="s">
        <v>292</v>
      </c>
      <c r="DT115" t="s">
        <v>3304</v>
      </c>
      <c r="DU115" t="s">
        <v>3304</v>
      </c>
      <c r="DV115" t="s">
        <v>3304</v>
      </c>
      <c r="DW115" t="s">
        <v>246</v>
      </c>
      <c r="DX115" t="s">
        <v>1199</v>
      </c>
      <c r="DY115" t="s">
        <v>1199</v>
      </c>
      <c r="DZ115" t="s">
        <v>292</v>
      </c>
    </row>
    <row r="116" spans="1:158">
      <c r="A116" t="s">
        <v>293</v>
      </c>
      <c r="B116" t="s">
        <v>211</v>
      </c>
      <c r="C116" t="s">
        <v>212</v>
      </c>
      <c r="D116" t="s">
        <v>294</v>
      </c>
      <c r="E116" t="s">
        <v>3305</v>
      </c>
      <c r="F116" t="s">
        <v>3306</v>
      </c>
      <c r="G116">
        <v>7503106181</v>
      </c>
      <c r="H116" t="s">
        <v>164</v>
      </c>
      <c r="I116" t="s">
        <v>3307</v>
      </c>
      <c r="J116" t="s">
        <v>166</v>
      </c>
      <c r="K116" t="s">
        <v>3308</v>
      </c>
      <c r="L116" t="s">
        <v>3309</v>
      </c>
      <c r="M116" t="s">
        <v>3310</v>
      </c>
      <c r="N116" t="s">
        <v>170</v>
      </c>
      <c r="AI116" t="s">
        <v>3311</v>
      </c>
      <c r="AJ116" t="s">
        <v>3312</v>
      </c>
      <c r="AK116" t="s">
        <v>1258</v>
      </c>
      <c r="AL116">
        <v>54</v>
      </c>
      <c r="AN116">
        <v>2001</v>
      </c>
      <c r="AO116" t="s">
        <v>174</v>
      </c>
      <c r="AP116" t="s">
        <v>3313</v>
      </c>
      <c r="AQ116" t="s">
        <v>3312</v>
      </c>
      <c r="AR116" t="s">
        <v>3314</v>
      </c>
      <c r="AS116">
        <v>67</v>
      </c>
      <c r="AU116">
        <v>2004</v>
      </c>
      <c r="AV116" t="s">
        <v>170</v>
      </c>
      <c r="BC116" t="s">
        <v>170</v>
      </c>
      <c r="BD116" t="s">
        <v>3315</v>
      </c>
      <c r="BE116" t="s">
        <v>3316</v>
      </c>
      <c r="BF116" t="s">
        <v>3317</v>
      </c>
      <c r="BG116">
        <v>50</v>
      </c>
      <c r="BI116">
        <v>2007</v>
      </c>
      <c r="BJ116">
        <v>19</v>
      </c>
      <c r="BK116" t="s">
        <v>3318</v>
      </c>
      <c r="BL116">
        <v>53</v>
      </c>
      <c r="BM116" t="s">
        <v>443</v>
      </c>
      <c r="BN116" t="s">
        <v>174</v>
      </c>
      <c r="BO116" t="s">
        <v>3319</v>
      </c>
      <c r="BP116" t="s">
        <v>3320</v>
      </c>
      <c r="BQ116" t="s">
        <v>3321</v>
      </c>
      <c r="BR116">
        <v>67</v>
      </c>
      <c r="BT116">
        <v>2022</v>
      </c>
      <c r="BU116">
        <v>31</v>
      </c>
      <c r="BV116" t="s">
        <v>3322</v>
      </c>
      <c r="BW116">
        <v>24</v>
      </c>
      <c r="BY116" t="s">
        <v>170</v>
      </c>
      <c r="CF116" t="s">
        <v>174</v>
      </c>
      <c r="CG116" t="s">
        <v>3323</v>
      </c>
      <c r="CH116" t="s">
        <v>3324</v>
      </c>
      <c r="CI116" t="s">
        <v>373</v>
      </c>
      <c r="CK116" t="s">
        <v>174</v>
      </c>
      <c r="CL116" t="s">
        <v>170</v>
      </c>
      <c r="CN116" t="s">
        <v>174</v>
      </c>
      <c r="CO116" t="s">
        <v>3325</v>
      </c>
      <c r="CP116" t="s">
        <v>3326</v>
      </c>
      <c r="DP116" t="s">
        <v>3327</v>
      </c>
      <c r="DQ116" t="s">
        <v>202</v>
      </c>
      <c r="DR116" t="str">
        <f>HYPERLINK("https://nconnect.nicmar.ac.in/pdf/198_resume_1771494351.pdf/Y2FyZWVy","View Resume")</f>
        <v>0</v>
      </c>
      <c r="DS116" t="s">
        <v>870</v>
      </c>
      <c r="DT116" t="s">
        <v>3328</v>
      </c>
      <c r="DU116" t="s">
        <v>3329</v>
      </c>
      <c r="DV116" t="s">
        <v>3330</v>
      </c>
      <c r="DW116" t="s">
        <v>246</v>
      </c>
      <c r="DX116" t="s">
        <v>1386</v>
      </c>
      <c r="DY116" t="s">
        <v>1199</v>
      </c>
      <c r="DZ116" t="s">
        <v>870</v>
      </c>
    </row>
    <row r="117" spans="1:158">
      <c r="A117" t="s">
        <v>1348</v>
      </c>
      <c r="B117" t="s">
        <v>211</v>
      </c>
      <c r="C117" t="s">
        <v>267</v>
      </c>
      <c r="D117" t="s">
        <v>1349</v>
      </c>
      <c r="E117" t="s">
        <v>3331</v>
      </c>
      <c r="F117" t="s">
        <v>3332</v>
      </c>
      <c r="G117">
        <v>8981173234</v>
      </c>
      <c r="H117" t="s">
        <v>271</v>
      </c>
      <c r="I117" t="s">
        <v>3333</v>
      </c>
      <c r="J117" t="s">
        <v>166</v>
      </c>
      <c r="K117" t="s">
        <v>3334</v>
      </c>
      <c r="L117" t="s">
        <v>3335</v>
      </c>
      <c r="M117" t="s">
        <v>3336</v>
      </c>
      <c r="N117" t="s">
        <v>170</v>
      </c>
      <c r="AI117" t="s">
        <v>3337</v>
      </c>
      <c r="AJ117" t="s">
        <v>3338</v>
      </c>
      <c r="AK117" t="s">
        <v>3339</v>
      </c>
      <c r="AL117">
        <v>54</v>
      </c>
      <c r="AN117">
        <v>2008</v>
      </c>
      <c r="AO117" t="s">
        <v>174</v>
      </c>
      <c r="AP117" t="s">
        <v>3337</v>
      </c>
      <c r="AQ117" t="s">
        <v>3338</v>
      </c>
      <c r="AR117" t="s">
        <v>3340</v>
      </c>
      <c r="AS117">
        <v>72.7</v>
      </c>
      <c r="AU117">
        <v>2010</v>
      </c>
      <c r="AV117" t="s">
        <v>170</v>
      </c>
      <c r="BC117" t="s">
        <v>174</v>
      </c>
      <c r="BD117" t="s">
        <v>3341</v>
      </c>
      <c r="BE117" t="s">
        <v>3342</v>
      </c>
      <c r="BF117" t="s">
        <v>3343</v>
      </c>
      <c r="BG117">
        <v>57.8</v>
      </c>
      <c r="BI117">
        <v>2013</v>
      </c>
      <c r="BJ117">
        <v>19</v>
      </c>
      <c r="BK117" t="s">
        <v>3344</v>
      </c>
      <c r="BL117">
        <v>27</v>
      </c>
      <c r="BN117" t="s">
        <v>174</v>
      </c>
      <c r="BO117" t="s">
        <v>3345</v>
      </c>
      <c r="BP117" t="s">
        <v>3346</v>
      </c>
      <c r="BQ117" t="s">
        <v>3343</v>
      </c>
      <c r="BR117">
        <v>80.8</v>
      </c>
      <c r="BS117">
        <v>10</v>
      </c>
      <c r="BT117">
        <v>2015</v>
      </c>
      <c r="BU117">
        <v>31</v>
      </c>
      <c r="BV117" t="s">
        <v>3347</v>
      </c>
      <c r="BW117">
        <v>53</v>
      </c>
      <c r="BY117" t="s">
        <v>170</v>
      </c>
      <c r="CF117" t="s">
        <v>174</v>
      </c>
      <c r="CG117" t="s">
        <v>3348</v>
      </c>
      <c r="CH117" t="s">
        <v>3345</v>
      </c>
      <c r="CI117" t="s">
        <v>193</v>
      </c>
      <c r="CJ117">
        <v>2021</v>
      </c>
      <c r="CL117" t="s">
        <v>174</v>
      </c>
      <c r="CM117" t="s">
        <v>3349</v>
      </c>
      <c r="CN117" t="s">
        <v>174</v>
      </c>
      <c r="CO117" t="s">
        <v>3350</v>
      </c>
      <c r="CP117" t="s">
        <v>722</v>
      </c>
      <c r="CQ117" t="s">
        <v>174</v>
      </c>
      <c r="CR117">
        <v>0</v>
      </c>
      <c r="CS117">
        <v>0</v>
      </c>
      <c r="CT117">
        <v>7</v>
      </c>
      <c r="CV117" t="s">
        <v>170</v>
      </c>
      <c r="CZ117" t="s">
        <v>170</v>
      </c>
      <c r="DC117" t="s">
        <v>3351</v>
      </c>
      <c r="DD117" t="s">
        <v>174</v>
      </c>
      <c r="DE117" t="s">
        <v>3352</v>
      </c>
      <c r="DF117" t="s">
        <v>170</v>
      </c>
      <c r="DL117" t="s">
        <v>174</v>
      </c>
      <c r="DM117" t="s">
        <v>3353</v>
      </c>
      <c r="DN117" t="s">
        <v>174</v>
      </c>
      <c r="DO117" t="s">
        <v>3354</v>
      </c>
      <c r="DP117" t="s">
        <v>3355</v>
      </c>
      <c r="DQ117" t="s">
        <v>202</v>
      </c>
      <c r="DR117" t="str">
        <f>HYPERLINK("https://nconnect.nicmar.ac.in/pdf/163_resume_1771494824.pdf/Y2FyZWVy","View Resume")</f>
        <v>0</v>
      </c>
      <c r="DS117" t="s">
        <v>870</v>
      </c>
      <c r="DT117" t="s">
        <v>3356</v>
      </c>
      <c r="DU117" t="s">
        <v>1283</v>
      </c>
      <c r="DV117" t="s">
        <v>3357</v>
      </c>
      <c r="DW117" t="s">
        <v>246</v>
      </c>
      <c r="DX117" t="s">
        <v>1502</v>
      </c>
      <c r="DY117" t="s">
        <v>995</v>
      </c>
      <c r="DZ117" t="s">
        <v>870</v>
      </c>
    </row>
    <row r="118" spans="1:158">
      <c r="A118" t="s">
        <v>3203</v>
      </c>
      <c r="B118" t="s">
        <v>211</v>
      </c>
      <c r="C118" t="s">
        <v>160</v>
      </c>
      <c r="D118" t="s">
        <v>3204</v>
      </c>
      <c r="E118" t="s">
        <v>3358</v>
      </c>
      <c r="F118" t="s">
        <v>3359</v>
      </c>
      <c r="G118">
        <v>9305057050</v>
      </c>
      <c r="H118" t="s">
        <v>164</v>
      </c>
      <c r="I118" t="s">
        <v>3360</v>
      </c>
      <c r="J118" t="s">
        <v>217</v>
      </c>
      <c r="K118" t="s">
        <v>3361</v>
      </c>
      <c r="L118" t="s">
        <v>3362</v>
      </c>
      <c r="M118" t="s">
        <v>3363</v>
      </c>
      <c r="N118" t="s">
        <v>170</v>
      </c>
      <c r="AI118" t="s">
        <v>3364</v>
      </c>
      <c r="AJ118" t="s">
        <v>3365</v>
      </c>
      <c r="AK118" t="s">
        <v>3366</v>
      </c>
      <c r="AL118">
        <v>89.3</v>
      </c>
      <c r="AM118">
        <v>9.4</v>
      </c>
      <c r="AN118">
        <v>2011</v>
      </c>
      <c r="AO118" t="s">
        <v>174</v>
      </c>
      <c r="AP118" t="s">
        <v>3367</v>
      </c>
      <c r="AQ118" t="s">
        <v>3368</v>
      </c>
      <c r="AR118" t="s">
        <v>3369</v>
      </c>
      <c r="AS118">
        <v>60</v>
      </c>
      <c r="AU118">
        <v>2013</v>
      </c>
      <c r="AV118" t="s">
        <v>170</v>
      </c>
      <c r="BC118" t="s">
        <v>174</v>
      </c>
      <c r="BD118" t="s">
        <v>3370</v>
      </c>
      <c r="BE118" t="s">
        <v>3370</v>
      </c>
      <c r="BF118" t="s">
        <v>3371</v>
      </c>
      <c r="BG118">
        <v>87.56</v>
      </c>
      <c r="BI118">
        <v>2018</v>
      </c>
      <c r="BJ118">
        <v>1</v>
      </c>
      <c r="BL118">
        <v>9</v>
      </c>
      <c r="BN118" t="s">
        <v>174</v>
      </c>
      <c r="BO118" t="s">
        <v>3372</v>
      </c>
      <c r="BP118" t="s">
        <v>3373</v>
      </c>
      <c r="BQ118" t="s">
        <v>3374</v>
      </c>
      <c r="BR118">
        <v>86</v>
      </c>
      <c r="BS118">
        <v>8.6</v>
      </c>
      <c r="BT118">
        <v>2020</v>
      </c>
      <c r="BU118">
        <v>31</v>
      </c>
      <c r="BV118" t="s">
        <v>3375</v>
      </c>
      <c r="BW118">
        <v>53</v>
      </c>
      <c r="BX118" t="s">
        <v>3374</v>
      </c>
      <c r="BY118" t="s">
        <v>170</v>
      </c>
      <c r="CF118" t="s">
        <v>174</v>
      </c>
      <c r="CG118" t="s">
        <v>3376</v>
      </c>
      <c r="CH118" t="s">
        <v>3372</v>
      </c>
      <c r="CI118" t="s">
        <v>193</v>
      </c>
      <c r="CJ118">
        <v>2024</v>
      </c>
      <c r="CL118" t="s">
        <v>174</v>
      </c>
      <c r="CM118" t="s">
        <v>3377</v>
      </c>
      <c r="CN118" t="s">
        <v>174</v>
      </c>
      <c r="CO118" t="s">
        <v>3378</v>
      </c>
      <c r="CP118" t="s">
        <v>3379</v>
      </c>
      <c r="CQ118" t="s">
        <v>174</v>
      </c>
      <c r="CR118">
        <v>1</v>
      </c>
      <c r="CS118">
        <v>5</v>
      </c>
      <c r="CT118">
        <v>-1</v>
      </c>
      <c r="CU118" t="s">
        <v>3380</v>
      </c>
      <c r="CV118" t="s">
        <v>170</v>
      </c>
      <c r="CZ118" t="s">
        <v>170</v>
      </c>
      <c r="DB118" t="s">
        <v>3381</v>
      </c>
      <c r="DC118" t="s">
        <v>3382</v>
      </c>
      <c r="DD118" t="s">
        <v>174</v>
      </c>
      <c r="DE118" t="s">
        <v>3383</v>
      </c>
      <c r="DF118" t="s">
        <v>170</v>
      </c>
      <c r="DL118" t="s">
        <v>170</v>
      </c>
      <c r="DN118" t="s">
        <v>170</v>
      </c>
      <c r="DP118" t="s">
        <v>3384</v>
      </c>
      <c r="DQ118" t="str">
        <f>HYPERLINK("https://nconnect.nicmar.ac.in/storage/profile/6996df2cef55d.png","Download")</f>
        <v>0</v>
      </c>
      <c r="DR118" t="str">
        <f>HYPERLINK("https://nconnect.nicmar.ac.in/pdf/60_resume_1771495059.pdf/Y2FyZWVy","View Resume")</f>
        <v>0</v>
      </c>
      <c r="DS118" t="s">
        <v>1689</v>
      </c>
      <c r="DT118" t="s">
        <v>3385</v>
      </c>
      <c r="DU118" t="s">
        <v>3386</v>
      </c>
      <c r="DV118" t="s">
        <v>819</v>
      </c>
      <c r="DW118" t="s">
        <v>246</v>
      </c>
      <c r="DX118" t="s">
        <v>981</v>
      </c>
      <c r="DY118" t="s">
        <v>209</v>
      </c>
      <c r="DZ118" t="s">
        <v>990</v>
      </c>
      <c r="EA118" t="s">
        <v>3387</v>
      </c>
      <c r="EB118" t="s">
        <v>3386</v>
      </c>
      <c r="EC118" t="s">
        <v>3388</v>
      </c>
      <c r="ED118" t="s">
        <v>246</v>
      </c>
      <c r="EE118" t="s">
        <v>1319</v>
      </c>
      <c r="EF118" t="s">
        <v>3389</v>
      </c>
      <c r="EG118" t="s">
        <v>906</v>
      </c>
    </row>
    <row r="119" spans="1:158">
      <c r="A119" t="s">
        <v>293</v>
      </c>
      <c r="B119" t="s">
        <v>211</v>
      </c>
      <c r="C119" t="s">
        <v>212</v>
      </c>
      <c r="D119" t="s">
        <v>294</v>
      </c>
      <c r="E119" t="s">
        <v>3390</v>
      </c>
      <c r="F119" t="s">
        <v>3391</v>
      </c>
      <c r="G119">
        <v>9977337062</v>
      </c>
      <c r="H119" t="s">
        <v>164</v>
      </c>
      <c r="I119" t="s">
        <v>3392</v>
      </c>
      <c r="J119" t="s">
        <v>217</v>
      </c>
      <c r="K119" t="s">
        <v>763</v>
      </c>
      <c r="L119" t="s">
        <v>3393</v>
      </c>
      <c r="M119" t="s">
        <v>3394</v>
      </c>
      <c r="N119" t="s">
        <v>170</v>
      </c>
      <c r="AI119" t="s">
        <v>3395</v>
      </c>
      <c r="AJ119" t="s">
        <v>3396</v>
      </c>
      <c r="AK119" t="s">
        <v>3397</v>
      </c>
      <c r="AL119">
        <v>85.16</v>
      </c>
      <c r="AN119">
        <v>2013</v>
      </c>
      <c r="AO119" t="s">
        <v>174</v>
      </c>
      <c r="AP119" t="s">
        <v>3398</v>
      </c>
      <c r="AQ119" t="s">
        <v>3396</v>
      </c>
      <c r="AR119" t="s">
        <v>2385</v>
      </c>
      <c r="AS119">
        <v>85.4</v>
      </c>
      <c r="AU119">
        <v>2015</v>
      </c>
      <c r="AV119" t="s">
        <v>170</v>
      </c>
      <c r="BC119" t="s">
        <v>174</v>
      </c>
      <c r="BD119" t="s">
        <v>3399</v>
      </c>
      <c r="BE119" t="s">
        <v>3400</v>
      </c>
      <c r="BF119" t="s">
        <v>3401</v>
      </c>
      <c r="BG119">
        <v>69.24</v>
      </c>
      <c r="BI119">
        <v>2018</v>
      </c>
      <c r="BJ119">
        <v>19</v>
      </c>
      <c r="BK119" t="s">
        <v>3402</v>
      </c>
      <c r="BL119">
        <v>11</v>
      </c>
      <c r="BN119" t="s">
        <v>174</v>
      </c>
      <c r="BO119" t="s">
        <v>3399</v>
      </c>
      <c r="BP119" t="s">
        <v>3400</v>
      </c>
      <c r="BQ119" t="s">
        <v>3403</v>
      </c>
      <c r="BR119">
        <v>76.7</v>
      </c>
      <c r="BS119">
        <v>7.67</v>
      </c>
      <c r="BT119">
        <v>2020</v>
      </c>
      <c r="BU119">
        <v>31</v>
      </c>
      <c r="BV119" t="s">
        <v>447</v>
      </c>
      <c r="BW119">
        <v>53</v>
      </c>
      <c r="BX119" t="s">
        <v>443</v>
      </c>
      <c r="BY119" t="s">
        <v>170</v>
      </c>
      <c r="CF119" t="s">
        <v>174</v>
      </c>
      <c r="CG119" t="s">
        <v>3404</v>
      </c>
      <c r="CH119" t="s">
        <v>3405</v>
      </c>
      <c r="CI119" t="s">
        <v>373</v>
      </c>
      <c r="CK119" t="s">
        <v>174</v>
      </c>
      <c r="CL119" t="s">
        <v>170</v>
      </c>
      <c r="CN119" t="s">
        <v>170</v>
      </c>
      <c r="CP119" t="s">
        <v>3406</v>
      </c>
      <c r="CQ119" t="s">
        <v>174</v>
      </c>
      <c r="CR119">
        <v>2</v>
      </c>
      <c r="CS119">
        <v>0</v>
      </c>
      <c r="CT119">
        <v>0</v>
      </c>
      <c r="CU119" t="s">
        <v>3407</v>
      </c>
      <c r="CV119" t="s">
        <v>170</v>
      </c>
      <c r="CZ119" t="s">
        <v>170</v>
      </c>
      <c r="DB119" t="s">
        <v>378</v>
      </c>
      <c r="DC119" t="s">
        <v>326</v>
      </c>
      <c r="DD119" t="s">
        <v>170</v>
      </c>
      <c r="DF119" t="s">
        <v>170</v>
      </c>
      <c r="DL119" t="s">
        <v>170</v>
      </c>
      <c r="DN119" t="s">
        <v>170</v>
      </c>
      <c r="DP119" t="s">
        <v>3408</v>
      </c>
      <c r="DQ119" t="str">
        <f>HYPERLINK("https://nconnect.nicmar.ac.in/storage/profile/6996dacd6b524.png","Download")</f>
        <v>0</v>
      </c>
      <c r="DR119" t="str">
        <f>HYPERLINK("https://nconnect.nicmar.ac.in/pdf/203_resume_1771495617.pdf/Y2FyZWVy","View Resume")</f>
        <v>0</v>
      </c>
      <c r="DS119" t="s">
        <v>292</v>
      </c>
    </row>
    <row r="120" spans="1:158">
      <c r="A120" t="s">
        <v>356</v>
      </c>
      <c r="B120" t="s">
        <v>211</v>
      </c>
      <c r="C120" t="s">
        <v>267</v>
      </c>
      <c r="D120" t="s">
        <v>357</v>
      </c>
      <c r="E120" t="s">
        <v>3409</v>
      </c>
      <c r="F120" t="s">
        <v>3410</v>
      </c>
      <c r="G120">
        <v>9866081761</v>
      </c>
      <c r="H120" t="s">
        <v>164</v>
      </c>
      <c r="I120" t="s">
        <v>3411</v>
      </c>
      <c r="J120" t="s">
        <v>166</v>
      </c>
      <c r="K120" t="s">
        <v>3412</v>
      </c>
      <c r="L120" t="s">
        <v>3413</v>
      </c>
      <c r="M120" t="s">
        <v>3414</v>
      </c>
      <c r="N120" t="s">
        <v>170</v>
      </c>
      <c r="AI120" t="s">
        <v>3415</v>
      </c>
      <c r="AJ120" t="s">
        <v>3416</v>
      </c>
      <c r="AK120" t="s">
        <v>3417</v>
      </c>
      <c r="AL120">
        <v>67</v>
      </c>
      <c r="AN120">
        <v>1996</v>
      </c>
      <c r="AO120" t="s">
        <v>174</v>
      </c>
      <c r="AP120" t="s">
        <v>3418</v>
      </c>
      <c r="AQ120" t="s">
        <v>3419</v>
      </c>
      <c r="AR120" t="s">
        <v>3420</v>
      </c>
      <c r="AS120">
        <v>55</v>
      </c>
      <c r="AU120">
        <v>1998</v>
      </c>
      <c r="AV120" t="s">
        <v>170</v>
      </c>
      <c r="BC120" t="s">
        <v>174</v>
      </c>
      <c r="BD120" t="s">
        <v>3421</v>
      </c>
      <c r="BE120" t="s">
        <v>3422</v>
      </c>
      <c r="BF120" t="s">
        <v>3423</v>
      </c>
      <c r="BG120">
        <v>64</v>
      </c>
      <c r="BI120">
        <v>2001</v>
      </c>
      <c r="BJ120">
        <v>19</v>
      </c>
      <c r="BK120" t="s">
        <v>3424</v>
      </c>
      <c r="BL120">
        <v>52</v>
      </c>
      <c r="BN120" t="s">
        <v>174</v>
      </c>
      <c r="BO120" t="s">
        <v>3425</v>
      </c>
      <c r="BP120" t="s">
        <v>3426</v>
      </c>
      <c r="BQ120" t="s">
        <v>3427</v>
      </c>
      <c r="BR120">
        <v>66</v>
      </c>
      <c r="BT120">
        <v>2010</v>
      </c>
      <c r="BU120">
        <v>31</v>
      </c>
      <c r="BV120" t="s">
        <v>3428</v>
      </c>
      <c r="BW120">
        <v>53</v>
      </c>
      <c r="BX120" t="s">
        <v>3429</v>
      </c>
      <c r="BY120" t="s">
        <v>174</v>
      </c>
      <c r="BZ120" t="s">
        <v>3430</v>
      </c>
      <c r="CA120" t="s">
        <v>3431</v>
      </c>
      <c r="CB120" t="s">
        <v>3432</v>
      </c>
      <c r="CC120">
        <v>63</v>
      </c>
      <c r="CE120">
        <v>2012</v>
      </c>
      <c r="CF120" t="s">
        <v>174</v>
      </c>
      <c r="CG120" t="s">
        <v>3433</v>
      </c>
      <c r="CH120" t="s">
        <v>3434</v>
      </c>
      <c r="CI120" t="s">
        <v>193</v>
      </c>
      <c r="CJ120">
        <v>2015</v>
      </c>
      <c r="CL120" t="s">
        <v>174</v>
      </c>
      <c r="CM120" t="s">
        <v>3435</v>
      </c>
      <c r="CN120" t="s">
        <v>174</v>
      </c>
      <c r="CO120" t="s">
        <v>3436</v>
      </c>
      <c r="CP120" t="s">
        <v>670</v>
      </c>
      <c r="CQ120" t="s">
        <v>174</v>
      </c>
      <c r="CR120">
        <v>0</v>
      </c>
      <c r="CS120">
        <v>2</v>
      </c>
      <c r="CT120">
        <v>35</v>
      </c>
      <c r="CU120" t="s">
        <v>3437</v>
      </c>
      <c r="CV120" t="s">
        <v>170</v>
      </c>
      <c r="CZ120" t="s">
        <v>174</v>
      </c>
      <c r="DA120" t="s">
        <v>3438</v>
      </c>
      <c r="DB120" t="s">
        <v>3439</v>
      </c>
      <c r="DC120" t="s">
        <v>2124</v>
      </c>
      <c r="DD120" t="s">
        <v>174</v>
      </c>
      <c r="DE120" t="s">
        <v>3440</v>
      </c>
      <c r="DF120" t="s">
        <v>174</v>
      </c>
      <c r="DG120" t="s">
        <v>3441</v>
      </c>
      <c r="DH120" t="s">
        <v>170</v>
      </c>
      <c r="DI120" t="s">
        <v>3442</v>
      </c>
      <c r="DJ120" t="s">
        <v>170</v>
      </c>
      <c r="DK120">
        <v>9</v>
      </c>
      <c r="DL120" t="s">
        <v>174</v>
      </c>
      <c r="DM120" t="s">
        <v>3443</v>
      </c>
      <c r="DN120" t="s">
        <v>170</v>
      </c>
      <c r="DP120" t="s">
        <v>3408</v>
      </c>
      <c r="DQ120" t="str">
        <f>HYPERLINK("https://nconnect.nicmar.ac.in/storage/profile/6996d1d70d53f.png","Download")</f>
        <v>0</v>
      </c>
      <c r="DR120" t="str">
        <f>HYPERLINK("https://nconnect.nicmar.ac.in/pdf/186_resume_1771495652.pdf/Y2FyZWVy","View Resume")</f>
        <v>0</v>
      </c>
      <c r="DS120" t="s">
        <v>3444</v>
      </c>
      <c r="DT120" t="s">
        <v>3445</v>
      </c>
      <c r="DU120" t="s">
        <v>3446</v>
      </c>
      <c r="DV120" t="s">
        <v>3447</v>
      </c>
      <c r="DW120" t="s">
        <v>246</v>
      </c>
      <c r="DX120" t="s">
        <v>1809</v>
      </c>
      <c r="DY120" t="s">
        <v>209</v>
      </c>
      <c r="DZ120" t="s">
        <v>1596</v>
      </c>
      <c r="EA120" t="s">
        <v>3448</v>
      </c>
      <c r="EB120" t="s">
        <v>3449</v>
      </c>
      <c r="EC120" t="s">
        <v>3450</v>
      </c>
      <c r="ED120" t="s">
        <v>246</v>
      </c>
      <c r="EE120" t="s">
        <v>3451</v>
      </c>
      <c r="EF120" t="s">
        <v>3452</v>
      </c>
      <c r="EG120" t="s">
        <v>3453</v>
      </c>
      <c r="EH120" t="s">
        <v>3454</v>
      </c>
      <c r="EI120" t="s">
        <v>3449</v>
      </c>
      <c r="EJ120" t="s">
        <v>3455</v>
      </c>
      <c r="EK120" t="s">
        <v>246</v>
      </c>
      <c r="EL120" t="s">
        <v>1026</v>
      </c>
      <c r="EM120" t="s">
        <v>2956</v>
      </c>
      <c r="EN120" t="s">
        <v>1388</v>
      </c>
      <c r="EO120" t="s">
        <v>3456</v>
      </c>
      <c r="EP120" t="s">
        <v>1283</v>
      </c>
      <c r="EQ120" t="s">
        <v>3457</v>
      </c>
      <c r="ER120" t="s">
        <v>246</v>
      </c>
      <c r="ES120" t="s">
        <v>3458</v>
      </c>
      <c r="ET120" t="s">
        <v>3459</v>
      </c>
      <c r="EU120" t="s">
        <v>430</v>
      </c>
    </row>
    <row r="121" spans="1:158">
      <c r="A121" t="s">
        <v>1898</v>
      </c>
      <c r="B121" t="s">
        <v>211</v>
      </c>
      <c r="C121" t="s">
        <v>267</v>
      </c>
      <c r="D121" t="s">
        <v>1899</v>
      </c>
      <c r="E121" t="s">
        <v>3409</v>
      </c>
      <c r="F121" t="s">
        <v>3410</v>
      </c>
      <c r="G121">
        <v>9866081761</v>
      </c>
      <c r="H121" t="s">
        <v>164</v>
      </c>
      <c r="I121" t="s">
        <v>3411</v>
      </c>
      <c r="J121" t="s">
        <v>166</v>
      </c>
      <c r="K121" t="s">
        <v>3412</v>
      </c>
      <c r="L121" t="s">
        <v>3413</v>
      </c>
      <c r="M121" t="s">
        <v>3414</v>
      </c>
      <c r="N121" t="s">
        <v>170</v>
      </c>
      <c r="AI121" t="s">
        <v>3415</v>
      </c>
      <c r="AJ121" t="s">
        <v>3416</v>
      </c>
      <c r="AK121" t="s">
        <v>3417</v>
      </c>
      <c r="AL121">
        <v>67</v>
      </c>
      <c r="AN121">
        <v>1996</v>
      </c>
      <c r="AO121" t="s">
        <v>174</v>
      </c>
      <c r="AP121" t="s">
        <v>3418</v>
      </c>
      <c r="AQ121" t="s">
        <v>3419</v>
      </c>
      <c r="AR121" t="s">
        <v>3420</v>
      </c>
      <c r="AS121">
        <v>55</v>
      </c>
      <c r="AU121">
        <v>1998</v>
      </c>
      <c r="AV121" t="s">
        <v>170</v>
      </c>
      <c r="BC121" t="s">
        <v>174</v>
      </c>
      <c r="BD121" t="s">
        <v>3421</v>
      </c>
      <c r="BE121" t="s">
        <v>3422</v>
      </c>
      <c r="BF121" t="s">
        <v>3423</v>
      </c>
      <c r="BG121">
        <v>64</v>
      </c>
      <c r="BI121">
        <v>2001</v>
      </c>
      <c r="BJ121">
        <v>19</v>
      </c>
      <c r="BK121" t="s">
        <v>3424</v>
      </c>
      <c r="BL121">
        <v>52</v>
      </c>
      <c r="BN121" t="s">
        <v>174</v>
      </c>
      <c r="BO121" t="s">
        <v>3425</v>
      </c>
      <c r="BP121" t="s">
        <v>3426</v>
      </c>
      <c r="BQ121" t="s">
        <v>3427</v>
      </c>
      <c r="BR121">
        <v>66</v>
      </c>
      <c r="BT121">
        <v>2010</v>
      </c>
      <c r="BU121">
        <v>31</v>
      </c>
      <c r="BV121" t="s">
        <v>3428</v>
      </c>
      <c r="BW121">
        <v>53</v>
      </c>
      <c r="BX121" t="s">
        <v>3429</v>
      </c>
      <c r="BY121" t="s">
        <v>174</v>
      </c>
      <c r="BZ121" t="s">
        <v>3430</v>
      </c>
      <c r="CA121" t="s">
        <v>3431</v>
      </c>
      <c r="CB121" t="s">
        <v>3432</v>
      </c>
      <c r="CC121">
        <v>63</v>
      </c>
      <c r="CE121">
        <v>2012</v>
      </c>
      <c r="CF121" t="s">
        <v>174</v>
      </c>
      <c r="CG121" t="s">
        <v>3433</v>
      </c>
      <c r="CH121" t="s">
        <v>3434</v>
      </c>
      <c r="CI121" t="s">
        <v>193</v>
      </c>
      <c r="CJ121">
        <v>2015</v>
      </c>
      <c r="CL121" t="s">
        <v>174</v>
      </c>
      <c r="CM121" t="s">
        <v>3435</v>
      </c>
      <c r="CN121" t="s">
        <v>174</v>
      </c>
      <c r="CO121" t="s">
        <v>3436</v>
      </c>
      <c r="CP121" t="s">
        <v>670</v>
      </c>
      <c r="CQ121" t="s">
        <v>174</v>
      </c>
      <c r="CR121">
        <v>0</v>
      </c>
      <c r="CS121">
        <v>2</v>
      </c>
      <c r="CT121">
        <v>35</v>
      </c>
      <c r="CU121" t="s">
        <v>3437</v>
      </c>
      <c r="CV121" t="s">
        <v>170</v>
      </c>
      <c r="CZ121" t="s">
        <v>174</v>
      </c>
      <c r="DA121" t="s">
        <v>3438</v>
      </c>
      <c r="DB121" t="s">
        <v>3439</v>
      </c>
      <c r="DC121" t="s">
        <v>2124</v>
      </c>
      <c r="DD121" t="s">
        <v>174</v>
      </c>
      <c r="DE121" t="s">
        <v>3440</v>
      </c>
      <c r="DF121" t="s">
        <v>174</v>
      </c>
      <c r="DG121" t="s">
        <v>3441</v>
      </c>
      <c r="DH121" t="s">
        <v>170</v>
      </c>
      <c r="DI121" t="s">
        <v>3442</v>
      </c>
      <c r="DJ121" t="s">
        <v>170</v>
      </c>
      <c r="DK121">
        <v>9</v>
      </c>
      <c r="DL121" t="s">
        <v>174</v>
      </c>
      <c r="DM121" t="s">
        <v>3443</v>
      </c>
      <c r="DN121" t="s">
        <v>170</v>
      </c>
      <c r="DP121" t="s">
        <v>3460</v>
      </c>
      <c r="DQ121" t="str">
        <f>HYPERLINK("https://nconnect.nicmar.ac.in/storage/profile/6996d1d70d53f.png","Download")</f>
        <v>0</v>
      </c>
      <c r="DR121" t="str">
        <f>HYPERLINK("https://nconnect.nicmar.ac.in/pdf/186_resume_1771495652.pdf/Y2FyZWVy","View Resume")</f>
        <v>0</v>
      </c>
      <c r="DS121" t="s">
        <v>3444</v>
      </c>
      <c r="DT121" t="s">
        <v>3445</v>
      </c>
      <c r="DU121" t="s">
        <v>3446</v>
      </c>
      <c r="DV121" t="s">
        <v>3447</v>
      </c>
      <c r="DW121" t="s">
        <v>246</v>
      </c>
      <c r="DX121" t="s">
        <v>1809</v>
      </c>
      <c r="DY121" t="s">
        <v>209</v>
      </c>
      <c r="DZ121" t="s">
        <v>1596</v>
      </c>
      <c r="EA121" t="s">
        <v>3448</v>
      </c>
      <c r="EB121" t="s">
        <v>3449</v>
      </c>
      <c r="EC121" t="s">
        <v>3450</v>
      </c>
      <c r="ED121" t="s">
        <v>246</v>
      </c>
      <c r="EE121" t="s">
        <v>3451</v>
      </c>
      <c r="EF121" t="s">
        <v>3452</v>
      </c>
      <c r="EG121" t="s">
        <v>3453</v>
      </c>
      <c r="EH121" t="s">
        <v>3454</v>
      </c>
      <c r="EI121" t="s">
        <v>3449</v>
      </c>
      <c r="EJ121" t="s">
        <v>3455</v>
      </c>
      <c r="EK121" t="s">
        <v>246</v>
      </c>
      <c r="EL121" t="s">
        <v>1026</v>
      </c>
      <c r="EM121" t="s">
        <v>2956</v>
      </c>
      <c r="EN121" t="s">
        <v>1388</v>
      </c>
      <c r="EO121" t="s">
        <v>3456</v>
      </c>
      <c r="EP121" t="s">
        <v>1283</v>
      </c>
      <c r="EQ121" t="s">
        <v>3457</v>
      </c>
      <c r="ER121" t="s">
        <v>246</v>
      </c>
      <c r="ES121" t="s">
        <v>3458</v>
      </c>
      <c r="ET121" t="s">
        <v>3459</v>
      </c>
      <c r="EU121" t="s">
        <v>430</v>
      </c>
    </row>
    <row r="122" spans="1:158">
      <c r="A122" t="s">
        <v>587</v>
      </c>
      <c r="B122" t="s">
        <v>159</v>
      </c>
      <c r="C122" t="s">
        <v>267</v>
      </c>
      <c r="D122" t="s">
        <v>357</v>
      </c>
      <c r="E122" t="s">
        <v>3409</v>
      </c>
      <c r="F122" t="s">
        <v>3410</v>
      </c>
      <c r="G122">
        <v>9866081761</v>
      </c>
      <c r="H122" t="s">
        <v>164</v>
      </c>
      <c r="I122" t="s">
        <v>3411</v>
      </c>
      <c r="J122" t="s">
        <v>166</v>
      </c>
      <c r="K122" t="s">
        <v>3412</v>
      </c>
      <c r="L122" t="s">
        <v>3413</v>
      </c>
      <c r="M122" t="s">
        <v>3414</v>
      </c>
      <c r="N122" t="s">
        <v>170</v>
      </c>
      <c r="AI122" t="s">
        <v>3415</v>
      </c>
      <c r="AJ122" t="s">
        <v>3416</v>
      </c>
      <c r="AK122" t="s">
        <v>3417</v>
      </c>
      <c r="AL122">
        <v>67</v>
      </c>
      <c r="AN122">
        <v>1996</v>
      </c>
      <c r="AO122" t="s">
        <v>174</v>
      </c>
      <c r="AP122" t="s">
        <v>3418</v>
      </c>
      <c r="AQ122" t="s">
        <v>3419</v>
      </c>
      <c r="AR122" t="s">
        <v>3420</v>
      </c>
      <c r="AS122">
        <v>55</v>
      </c>
      <c r="AU122">
        <v>1998</v>
      </c>
      <c r="AV122" t="s">
        <v>170</v>
      </c>
      <c r="BC122" t="s">
        <v>174</v>
      </c>
      <c r="BD122" t="s">
        <v>3421</v>
      </c>
      <c r="BE122" t="s">
        <v>3422</v>
      </c>
      <c r="BF122" t="s">
        <v>3423</v>
      </c>
      <c r="BG122">
        <v>64</v>
      </c>
      <c r="BI122">
        <v>2001</v>
      </c>
      <c r="BJ122">
        <v>19</v>
      </c>
      <c r="BK122" t="s">
        <v>3424</v>
      </c>
      <c r="BL122">
        <v>52</v>
      </c>
      <c r="BN122" t="s">
        <v>174</v>
      </c>
      <c r="BO122" t="s">
        <v>3425</v>
      </c>
      <c r="BP122" t="s">
        <v>3426</v>
      </c>
      <c r="BQ122" t="s">
        <v>3427</v>
      </c>
      <c r="BR122">
        <v>66</v>
      </c>
      <c r="BT122">
        <v>2010</v>
      </c>
      <c r="BU122">
        <v>31</v>
      </c>
      <c r="BV122" t="s">
        <v>3428</v>
      </c>
      <c r="BW122">
        <v>53</v>
      </c>
      <c r="BX122" t="s">
        <v>3429</v>
      </c>
      <c r="BY122" t="s">
        <v>174</v>
      </c>
      <c r="BZ122" t="s">
        <v>3430</v>
      </c>
      <c r="CA122" t="s">
        <v>3431</v>
      </c>
      <c r="CB122" t="s">
        <v>3432</v>
      </c>
      <c r="CC122">
        <v>63</v>
      </c>
      <c r="CE122">
        <v>2012</v>
      </c>
      <c r="CF122" t="s">
        <v>174</v>
      </c>
      <c r="CG122" t="s">
        <v>3433</v>
      </c>
      <c r="CH122" t="s">
        <v>3434</v>
      </c>
      <c r="CI122" t="s">
        <v>193</v>
      </c>
      <c r="CJ122">
        <v>2015</v>
      </c>
      <c r="CL122" t="s">
        <v>174</v>
      </c>
      <c r="CM122" t="s">
        <v>3435</v>
      </c>
      <c r="CN122" t="s">
        <v>174</v>
      </c>
      <c r="CO122" t="s">
        <v>3436</v>
      </c>
      <c r="CP122" t="s">
        <v>670</v>
      </c>
      <c r="CQ122" t="s">
        <v>174</v>
      </c>
      <c r="CR122">
        <v>0</v>
      </c>
      <c r="CS122">
        <v>2</v>
      </c>
      <c r="CT122">
        <v>35</v>
      </c>
      <c r="CU122" t="s">
        <v>3437</v>
      </c>
      <c r="CV122" t="s">
        <v>170</v>
      </c>
      <c r="CZ122" t="s">
        <v>174</v>
      </c>
      <c r="DA122" t="s">
        <v>3438</v>
      </c>
      <c r="DB122" t="s">
        <v>3439</v>
      </c>
      <c r="DC122" t="s">
        <v>2124</v>
      </c>
      <c r="DD122" t="s">
        <v>174</v>
      </c>
      <c r="DE122" t="s">
        <v>3440</v>
      </c>
      <c r="DF122" t="s">
        <v>174</v>
      </c>
      <c r="DG122" t="s">
        <v>3441</v>
      </c>
      <c r="DH122" t="s">
        <v>170</v>
      </c>
      <c r="DI122" t="s">
        <v>3442</v>
      </c>
      <c r="DJ122" t="s">
        <v>170</v>
      </c>
      <c r="DK122">
        <v>9</v>
      </c>
      <c r="DL122" t="s">
        <v>174</v>
      </c>
      <c r="DM122" t="s">
        <v>3443</v>
      </c>
      <c r="DN122" t="s">
        <v>170</v>
      </c>
      <c r="DP122" t="s">
        <v>3461</v>
      </c>
      <c r="DQ122" t="str">
        <f>HYPERLINK("https://nconnect.nicmar.ac.in/storage/profile/6996d1d70d53f.png","Download")</f>
        <v>0</v>
      </c>
      <c r="DR122" t="str">
        <f>HYPERLINK("https://nconnect.nicmar.ac.in/pdf/186_resume_1771495652.pdf/Y2FyZWVy","View Resume")</f>
        <v>0</v>
      </c>
      <c r="DS122" t="s">
        <v>3444</v>
      </c>
      <c r="DT122" t="s">
        <v>3445</v>
      </c>
      <c r="DU122" t="s">
        <v>3446</v>
      </c>
      <c r="DV122" t="s">
        <v>3447</v>
      </c>
      <c r="DW122" t="s">
        <v>246</v>
      </c>
      <c r="DX122" t="s">
        <v>1809</v>
      </c>
      <c r="DY122" t="s">
        <v>209</v>
      </c>
      <c r="DZ122" t="s">
        <v>1596</v>
      </c>
      <c r="EA122" t="s">
        <v>3448</v>
      </c>
      <c r="EB122" t="s">
        <v>3449</v>
      </c>
      <c r="EC122" t="s">
        <v>3450</v>
      </c>
      <c r="ED122" t="s">
        <v>246</v>
      </c>
      <c r="EE122" t="s">
        <v>3451</v>
      </c>
      <c r="EF122" t="s">
        <v>3452</v>
      </c>
      <c r="EG122" t="s">
        <v>3453</v>
      </c>
      <c r="EH122" t="s">
        <v>3454</v>
      </c>
      <c r="EI122" t="s">
        <v>3449</v>
      </c>
      <c r="EJ122" t="s">
        <v>3455</v>
      </c>
      <c r="EK122" t="s">
        <v>246</v>
      </c>
      <c r="EL122" t="s">
        <v>1026</v>
      </c>
      <c r="EM122" t="s">
        <v>2956</v>
      </c>
      <c r="EN122" t="s">
        <v>1388</v>
      </c>
      <c r="EO122" t="s">
        <v>3456</v>
      </c>
      <c r="EP122" t="s">
        <v>1283</v>
      </c>
      <c r="EQ122" t="s">
        <v>3457</v>
      </c>
      <c r="ER122" t="s">
        <v>246</v>
      </c>
      <c r="ES122" t="s">
        <v>3458</v>
      </c>
      <c r="ET122" t="s">
        <v>3459</v>
      </c>
      <c r="EU122" t="s">
        <v>430</v>
      </c>
    </row>
    <row r="123" spans="1:158">
      <c r="A123" t="s">
        <v>1284</v>
      </c>
      <c r="B123" t="s">
        <v>211</v>
      </c>
      <c r="C123" t="s">
        <v>267</v>
      </c>
      <c r="D123" t="s">
        <v>1285</v>
      </c>
      <c r="E123" t="s">
        <v>3409</v>
      </c>
      <c r="F123" t="s">
        <v>3410</v>
      </c>
      <c r="G123">
        <v>9866081761</v>
      </c>
      <c r="H123" t="s">
        <v>164</v>
      </c>
      <c r="I123" t="s">
        <v>3411</v>
      </c>
      <c r="J123" t="s">
        <v>166</v>
      </c>
      <c r="K123" t="s">
        <v>3412</v>
      </c>
      <c r="L123" t="s">
        <v>3413</v>
      </c>
      <c r="M123" t="s">
        <v>3414</v>
      </c>
      <c r="N123" t="s">
        <v>170</v>
      </c>
      <c r="AI123" t="s">
        <v>3415</v>
      </c>
      <c r="AJ123" t="s">
        <v>3416</v>
      </c>
      <c r="AK123" t="s">
        <v>3417</v>
      </c>
      <c r="AL123">
        <v>67</v>
      </c>
      <c r="AN123">
        <v>1996</v>
      </c>
      <c r="AO123" t="s">
        <v>174</v>
      </c>
      <c r="AP123" t="s">
        <v>3418</v>
      </c>
      <c r="AQ123" t="s">
        <v>3419</v>
      </c>
      <c r="AR123" t="s">
        <v>3420</v>
      </c>
      <c r="AS123">
        <v>55</v>
      </c>
      <c r="AU123">
        <v>1998</v>
      </c>
      <c r="AV123" t="s">
        <v>170</v>
      </c>
      <c r="BC123" t="s">
        <v>174</v>
      </c>
      <c r="BD123" t="s">
        <v>3421</v>
      </c>
      <c r="BE123" t="s">
        <v>3422</v>
      </c>
      <c r="BF123" t="s">
        <v>3423</v>
      </c>
      <c r="BG123">
        <v>64</v>
      </c>
      <c r="BI123">
        <v>2001</v>
      </c>
      <c r="BJ123">
        <v>19</v>
      </c>
      <c r="BK123" t="s">
        <v>3424</v>
      </c>
      <c r="BL123">
        <v>52</v>
      </c>
      <c r="BN123" t="s">
        <v>174</v>
      </c>
      <c r="BO123" t="s">
        <v>3425</v>
      </c>
      <c r="BP123" t="s">
        <v>3426</v>
      </c>
      <c r="BQ123" t="s">
        <v>3427</v>
      </c>
      <c r="BR123">
        <v>66</v>
      </c>
      <c r="BT123">
        <v>2010</v>
      </c>
      <c r="BU123">
        <v>31</v>
      </c>
      <c r="BV123" t="s">
        <v>3428</v>
      </c>
      <c r="BW123">
        <v>53</v>
      </c>
      <c r="BX123" t="s">
        <v>3429</v>
      </c>
      <c r="BY123" t="s">
        <v>174</v>
      </c>
      <c r="BZ123" t="s">
        <v>3430</v>
      </c>
      <c r="CA123" t="s">
        <v>3431</v>
      </c>
      <c r="CB123" t="s">
        <v>3432</v>
      </c>
      <c r="CC123">
        <v>63</v>
      </c>
      <c r="CE123">
        <v>2012</v>
      </c>
      <c r="CF123" t="s">
        <v>174</v>
      </c>
      <c r="CG123" t="s">
        <v>3433</v>
      </c>
      <c r="CH123" t="s">
        <v>3434</v>
      </c>
      <c r="CI123" t="s">
        <v>193</v>
      </c>
      <c r="CJ123">
        <v>2015</v>
      </c>
      <c r="CL123" t="s">
        <v>174</v>
      </c>
      <c r="CM123" t="s">
        <v>3435</v>
      </c>
      <c r="CN123" t="s">
        <v>174</v>
      </c>
      <c r="CO123" t="s">
        <v>3436</v>
      </c>
      <c r="CP123" t="s">
        <v>670</v>
      </c>
      <c r="CQ123" t="s">
        <v>174</v>
      </c>
      <c r="CR123">
        <v>0</v>
      </c>
      <c r="CS123">
        <v>2</v>
      </c>
      <c r="CT123">
        <v>35</v>
      </c>
      <c r="CU123" t="s">
        <v>3437</v>
      </c>
      <c r="CV123" t="s">
        <v>170</v>
      </c>
      <c r="CZ123" t="s">
        <v>174</v>
      </c>
      <c r="DA123" t="s">
        <v>3438</v>
      </c>
      <c r="DB123" t="s">
        <v>3439</v>
      </c>
      <c r="DC123" t="s">
        <v>2124</v>
      </c>
      <c r="DD123" t="s">
        <v>174</v>
      </c>
      <c r="DE123" t="s">
        <v>3440</v>
      </c>
      <c r="DF123" t="s">
        <v>174</v>
      </c>
      <c r="DG123" t="s">
        <v>3441</v>
      </c>
      <c r="DH123" t="s">
        <v>170</v>
      </c>
      <c r="DI123" t="s">
        <v>3442</v>
      </c>
      <c r="DJ123" t="s">
        <v>170</v>
      </c>
      <c r="DK123">
        <v>9</v>
      </c>
      <c r="DL123" t="s">
        <v>174</v>
      </c>
      <c r="DM123" t="s">
        <v>3443</v>
      </c>
      <c r="DN123" t="s">
        <v>170</v>
      </c>
      <c r="DP123" t="s">
        <v>3461</v>
      </c>
      <c r="DQ123" t="str">
        <f>HYPERLINK("https://nconnect.nicmar.ac.in/storage/profile/6996d1d70d53f.png","Download")</f>
        <v>0</v>
      </c>
      <c r="DR123" t="str">
        <f>HYPERLINK("https://nconnect.nicmar.ac.in/pdf/186_resume_1771495652.pdf/Y2FyZWVy","View Resume")</f>
        <v>0</v>
      </c>
      <c r="DS123" t="s">
        <v>3444</v>
      </c>
      <c r="DT123" t="s">
        <v>3445</v>
      </c>
      <c r="DU123" t="s">
        <v>3446</v>
      </c>
      <c r="DV123" t="s">
        <v>3447</v>
      </c>
      <c r="DW123" t="s">
        <v>246</v>
      </c>
      <c r="DX123" t="s">
        <v>1809</v>
      </c>
      <c r="DY123" t="s">
        <v>209</v>
      </c>
      <c r="DZ123" t="s">
        <v>1596</v>
      </c>
      <c r="EA123" t="s">
        <v>3448</v>
      </c>
      <c r="EB123" t="s">
        <v>3449</v>
      </c>
      <c r="EC123" t="s">
        <v>3450</v>
      </c>
      <c r="ED123" t="s">
        <v>246</v>
      </c>
      <c r="EE123" t="s">
        <v>3451</v>
      </c>
      <c r="EF123" t="s">
        <v>3452</v>
      </c>
      <c r="EG123" t="s">
        <v>3453</v>
      </c>
      <c r="EH123" t="s">
        <v>3454</v>
      </c>
      <c r="EI123" t="s">
        <v>3449</v>
      </c>
      <c r="EJ123" t="s">
        <v>3455</v>
      </c>
      <c r="EK123" t="s">
        <v>246</v>
      </c>
      <c r="EL123" t="s">
        <v>1026</v>
      </c>
      <c r="EM123" t="s">
        <v>2956</v>
      </c>
      <c r="EN123" t="s">
        <v>1388</v>
      </c>
      <c r="EO123" t="s">
        <v>3456</v>
      </c>
      <c r="EP123" t="s">
        <v>1283</v>
      </c>
      <c r="EQ123" t="s">
        <v>3457</v>
      </c>
      <c r="ER123" t="s">
        <v>246</v>
      </c>
      <c r="ES123" t="s">
        <v>3458</v>
      </c>
      <c r="ET123" t="s">
        <v>3459</v>
      </c>
      <c r="EU123" t="s">
        <v>430</v>
      </c>
    </row>
    <row r="124" spans="1:158">
      <c r="A124" t="s">
        <v>1245</v>
      </c>
      <c r="B124" t="s">
        <v>159</v>
      </c>
      <c r="C124" t="s">
        <v>1138</v>
      </c>
      <c r="D124" t="s">
        <v>1246</v>
      </c>
      <c r="E124" t="s">
        <v>3409</v>
      </c>
      <c r="F124" t="s">
        <v>3410</v>
      </c>
      <c r="G124">
        <v>9866081761</v>
      </c>
      <c r="H124" t="s">
        <v>164</v>
      </c>
      <c r="I124" t="s">
        <v>3411</v>
      </c>
      <c r="J124" t="s">
        <v>166</v>
      </c>
      <c r="K124" t="s">
        <v>3412</v>
      </c>
      <c r="L124" t="s">
        <v>3413</v>
      </c>
      <c r="M124" t="s">
        <v>3414</v>
      </c>
      <c r="N124" t="s">
        <v>170</v>
      </c>
      <c r="AI124" t="s">
        <v>3415</v>
      </c>
      <c r="AJ124" t="s">
        <v>3416</v>
      </c>
      <c r="AK124" t="s">
        <v>3417</v>
      </c>
      <c r="AL124">
        <v>67</v>
      </c>
      <c r="AN124">
        <v>1996</v>
      </c>
      <c r="AO124" t="s">
        <v>174</v>
      </c>
      <c r="AP124" t="s">
        <v>3418</v>
      </c>
      <c r="AQ124" t="s">
        <v>3419</v>
      </c>
      <c r="AR124" t="s">
        <v>3420</v>
      </c>
      <c r="AS124">
        <v>55</v>
      </c>
      <c r="AU124">
        <v>1998</v>
      </c>
      <c r="AV124" t="s">
        <v>170</v>
      </c>
      <c r="BC124" t="s">
        <v>174</v>
      </c>
      <c r="BD124" t="s">
        <v>3421</v>
      </c>
      <c r="BE124" t="s">
        <v>3422</v>
      </c>
      <c r="BF124" t="s">
        <v>3423</v>
      </c>
      <c r="BG124">
        <v>64</v>
      </c>
      <c r="BI124">
        <v>2001</v>
      </c>
      <c r="BJ124">
        <v>19</v>
      </c>
      <c r="BK124" t="s">
        <v>3424</v>
      </c>
      <c r="BL124">
        <v>52</v>
      </c>
      <c r="BN124" t="s">
        <v>174</v>
      </c>
      <c r="BO124" t="s">
        <v>3425</v>
      </c>
      <c r="BP124" t="s">
        <v>3426</v>
      </c>
      <c r="BQ124" t="s">
        <v>3427</v>
      </c>
      <c r="BR124">
        <v>66</v>
      </c>
      <c r="BT124">
        <v>2010</v>
      </c>
      <c r="BU124">
        <v>31</v>
      </c>
      <c r="BV124" t="s">
        <v>3428</v>
      </c>
      <c r="BW124">
        <v>53</v>
      </c>
      <c r="BX124" t="s">
        <v>3429</v>
      </c>
      <c r="BY124" t="s">
        <v>174</v>
      </c>
      <c r="BZ124" t="s">
        <v>3430</v>
      </c>
      <c r="CA124" t="s">
        <v>3431</v>
      </c>
      <c r="CB124" t="s">
        <v>3432</v>
      </c>
      <c r="CC124">
        <v>63</v>
      </c>
      <c r="CE124">
        <v>2012</v>
      </c>
      <c r="CF124" t="s">
        <v>174</v>
      </c>
      <c r="CG124" t="s">
        <v>3433</v>
      </c>
      <c r="CH124" t="s">
        <v>3434</v>
      </c>
      <c r="CI124" t="s">
        <v>193</v>
      </c>
      <c r="CJ124">
        <v>2015</v>
      </c>
      <c r="CL124" t="s">
        <v>174</v>
      </c>
      <c r="CM124" t="s">
        <v>3435</v>
      </c>
      <c r="CN124" t="s">
        <v>174</v>
      </c>
      <c r="CO124" t="s">
        <v>3436</v>
      </c>
      <c r="CP124" t="s">
        <v>670</v>
      </c>
      <c r="CQ124" t="s">
        <v>174</v>
      </c>
      <c r="CR124">
        <v>0</v>
      </c>
      <c r="CS124">
        <v>2</v>
      </c>
      <c r="CT124">
        <v>35</v>
      </c>
      <c r="CU124" t="s">
        <v>3437</v>
      </c>
      <c r="CV124" t="s">
        <v>170</v>
      </c>
      <c r="CZ124" t="s">
        <v>174</v>
      </c>
      <c r="DA124" t="s">
        <v>3438</v>
      </c>
      <c r="DB124" t="s">
        <v>3439</v>
      </c>
      <c r="DC124" t="s">
        <v>2124</v>
      </c>
      <c r="DD124" t="s">
        <v>174</v>
      </c>
      <c r="DE124" t="s">
        <v>3440</v>
      </c>
      <c r="DF124" t="s">
        <v>174</v>
      </c>
      <c r="DG124" t="s">
        <v>3441</v>
      </c>
      <c r="DH124" t="s">
        <v>170</v>
      </c>
      <c r="DI124" t="s">
        <v>3442</v>
      </c>
      <c r="DJ124" t="s">
        <v>170</v>
      </c>
      <c r="DK124">
        <v>9</v>
      </c>
      <c r="DL124" t="s">
        <v>174</v>
      </c>
      <c r="DM124" t="s">
        <v>3443</v>
      </c>
      <c r="DN124" t="s">
        <v>170</v>
      </c>
      <c r="DP124" t="s">
        <v>3462</v>
      </c>
      <c r="DQ124" t="str">
        <f>HYPERLINK("https://nconnect.nicmar.ac.in/storage/profile/6996d1d70d53f.png","Download")</f>
        <v>0</v>
      </c>
      <c r="DR124" t="str">
        <f>HYPERLINK("https://nconnect.nicmar.ac.in/pdf/186_resume_1771495652.pdf/Y2FyZWVy","View Resume")</f>
        <v>0</v>
      </c>
      <c r="DS124" t="s">
        <v>3444</v>
      </c>
      <c r="DT124" t="s">
        <v>3445</v>
      </c>
      <c r="DU124" t="s">
        <v>3446</v>
      </c>
      <c r="DV124" t="s">
        <v>3447</v>
      </c>
      <c r="DW124" t="s">
        <v>246</v>
      </c>
      <c r="DX124" t="s">
        <v>1809</v>
      </c>
      <c r="DY124" t="s">
        <v>209</v>
      </c>
      <c r="DZ124" t="s">
        <v>1596</v>
      </c>
      <c r="EA124" t="s">
        <v>3448</v>
      </c>
      <c r="EB124" t="s">
        <v>3449</v>
      </c>
      <c r="EC124" t="s">
        <v>3450</v>
      </c>
      <c r="ED124" t="s">
        <v>246</v>
      </c>
      <c r="EE124" t="s">
        <v>3451</v>
      </c>
      <c r="EF124" t="s">
        <v>3452</v>
      </c>
      <c r="EG124" t="s">
        <v>3453</v>
      </c>
      <c r="EH124" t="s">
        <v>3454</v>
      </c>
      <c r="EI124" t="s">
        <v>3449</v>
      </c>
      <c r="EJ124" t="s">
        <v>3455</v>
      </c>
      <c r="EK124" t="s">
        <v>246</v>
      </c>
      <c r="EL124" t="s">
        <v>1026</v>
      </c>
      <c r="EM124" t="s">
        <v>2956</v>
      </c>
      <c r="EN124" t="s">
        <v>1388</v>
      </c>
      <c r="EO124" t="s">
        <v>3456</v>
      </c>
      <c r="EP124" t="s">
        <v>1283</v>
      </c>
      <c r="EQ124" t="s">
        <v>3457</v>
      </c>
      <c r="ER124" t="s">
        <v>246</v>
      </c>
      <c r="ES124" t="s">
        <v>3458</v>
      </c>
      <c r="ET124" t="s">
        <v>3459</v>
      </c>
      <c r="EU124" t="s">
        <v>430</v>
      </c>
    </row>
    <row r="125" spans="1:158">
      <c r="A125" t="s">
        <v>295</v>
      </c>
      <c r="B125" t="s">
        <v>211</v>
      </c>
      <c r="C125" t="s">
        <v>267</v>
      </c>
      <c r="D125" t="s">
        <v>296</v>
      </c>
      <c r="E125" t="s">
        <v>3463</v>
      </c>
      <c r="F125" t="s">
        <v>3464</v>
      </c>
      <c r="G125">
        <v>9989865615</v>
      </c>
      <c r="H125" t="s">
        <v>164</v>
      </c>
      <c r="I125" t="s">
        <v>3465</v>
      </c>
      <c r="J125" t="s">
        <v>166</v>
      </c>
      <c r="K125" t="s">
        <v>763</v>
      </c>
      <c r="L125" t="s">
        <v>3466</v>
      </c>
      <c r="M125" t="s">
        <v>3467</v>
      </c>
      <c r="N125" t="s">
        <v>170</v>
      </c>
      <c r="AI125" t="s">
        <v>3468</v>
      </c>
      <c r="AJ125" t="s">
        <v>3469</v>
      </c>
      <c r="AK125" t="s">
        <v>3470</v>
      </c>
      <c r="AL125">
        <v>80</v>
      </c>
      <c r="AN125">
        <v>2001</v>
      </c>
      <c r="AO125" t="s">
        <v>174</v>
      </c>
      <c r="AP125" t="s">
        <v>3471</v>
      </c>
      <c r="AQ125" t="s">
        <v>3472</v>
      </c>
      <c r="AR125" t="s">
        <v>3473</v>
      </c>
      <c r="AS125">
        <v>54</v>
      </c>
      <c r="AU125">
        <v>2003</v>
      </c>
      <c r="AV125" t="s">
        <v>170</v>
      </c>
      <c r="BC125" t="s">
        <v>174</v>
      </c>
      <c r="BD125" t="s">
        <v>3474</v>
      </c>
      <c r="BE125" t="s">
        <v>3475</v>
      </c>
      <c r="BF125" t="s">
        <v>3476</v>
      </c>
      <c r="BG125">
        <v>58</v>
      </c>
      <c r="BI125">
        <v>2007</v>
      </c>
      <c r="BJ125">
        <v>19</v>
      </c>
      <c r="BK125" t="s">
        <v>3477</v>
      </c>
      <c r="BL125">
        <v>33</v>
      </c>
      <c r="BN125" t="s">
        <v>174</v>
      </c>
      <c r="BO125" t="s">
        <v>3474</v>
      </c>
      <c r="BP125" t="s">
        <v>3478</v>
      </c>
      <c r="BQ125" t="s">
        <v>3479</v>
      </c>
      <c r="BR125">
        <v>65</v>
      </c>
      <c r="BT125">
        <v>2009</v>
      </c>
      <c r="BU125">
        <v>31</v>
      </c>
      <c r="BV125" t="s">
        <v>529</v>
      </c>
      <c r="BW125">
        <v>33</v>
      </c>
      <c r="BY125" t="s">
        <v>170</v>
      </c>
      <c r="CF125" t="s">
        <v>174</v>
      </c>
      <c r="CG125" t="s">
        <v>3480</v>
      </c>
      <c r="CH125" t="s">
        <v>3481</v>
      </c>
      <c r="CI125" t="s">
        <v>193</v>
      </c>
      <c r="CJ125">
        <v>2024</v>
      </c>
      <c r="CL125" t="s">
        <v>170</v>
      </c>
      <c r="CN125" t="s">
        <v>174</v>
      </c>
      <c r="CO125" t="s">
        <v>3482</v>
      </c>
      <c r="CP125" t="s">
        <v>3483</v>
      </c>
      <c r="CQ125" t="s">
        <v>174</v>
      </c>
      <c r="CR125">
        <v>4</v>
      </c>
      <c r="CS125">
        <v>4</v>
      </c>
      <c r="CT125">
        <v>12</v>
      </c>
      <c r="CV125" t="s">
        <v>170</v>
      </c>
      <c r="CZ125" t="s">
        <v>170</v>
      </c>
      <c r="DB125" t="s">
        <v>3484</v>
      </c>
      <c r="DC125" t="s">
        <v>3485</v>
      </c>
      <c r="DD125" t="s">
        <v>174</v>
      </c>
      <c r="DE125" t="s">
        <v>3486</v>
      </c>
      <c r="DF125" t="s">
        <v>174</v>
      </c>
      <c r="DG125">
        <v>2</v>
      </c>
      <c r="DH125">
        <v>1</v>
      </c>
      <c r="DI125">
        <v>1</v>
      </c>
      <c r="DJ125" t="s">
        <v>170</v>
      </c>
      <c r="DK125">
        <v>7</v>
      </c>
      <c r="DL125" t="s">
        <v>174</v>
      </c>
      <c r="DM125" t="s">
        <v>3482</v>
      </c>
      <c r="DN125" t="s">
        <v>174</v>
      </c>
      <c r="DO125" t="s">
        <v>3487</v>
      </c>
      <c r="DP125" t="s">
        <v>3488</v>
      </c>
      <c r="DQ125" t="s">
        <v>202</v>
      </c>
      <c r="DR125" t="str">
        <f>HYPERLINK("https://nconnect.nicmar.ac.in/pdf/201_resume_1771496167.pdf/Y2FyZWVy","View Resume")</f>
        <v>0</v>
      </c>
      <c r="DS125" t="s">
        <v>1383</v>
      </c>
      <c r="DT125" t="s">
        <v>3489</v>
      </c>
      <c r="DU125" t="s">
        <v>211</v>
      </c>
      <c r="DV125" t="s">
        <v>3490</v>
      </c>
      <c r="DW125" t="s">
        <v>246</v>
      </c>
      <c r="DX125" t="s">
        <v>252</v>
      </c>
      <c r="DY125" t="s">
        <v>209</v>
      </c>
      <c r="DZ125" t="s">
        <v>1383</v>
      </c>
    </row>
    <row r="126" spans="1:158">
      <c r="A126" t="s">
        <v>210</v>
      </c>
      <c r="B126" t="s">
        <v>211</v>
      </c>
      <c r="C126" t="s">
        <v>212</v>
      </c>
      <c r="D126" t="s">
        <v>213</v>
      </c>
      <c r="E126" t="s">
        <v>3491</v>
      </c>
      <c r="F126" t="s">
        <v>3492</v>
      </c>
      <c r="G126">
        <v>7358135699</v>
      </c>
      <c r="H126" t="s">
        <v>164</v>
      </c>
      <c r="I126" t="s">
        <v>3493</v>
      </c>
      <c r="J126" t="s">
        <v>166</v>
      </c>
      <c r="K126" t="s">
        <v>763</v>
      </c>
      <c r="L126" t="s">
        <v>3494</v>
      </c>
      <c r="M126" t="s">
        <v>3495</v>
      </c>
      <c r="N126" t="s">
        <v>170</v>
      </c>
      <c r="AI126" t="s">
        <v>3496</v>
      </c>
      <c r="AJ126" t="s">
        <v>3497</v>
      </c>
      <c r="AK126" t="s">
        <v>1515</v>
      </c>
      <c r="AL126">
        <v>83</v>
      </c>
      <c r="AN126">
        <v>2006</v>
      </c>
      <c r="AO126" t="s">
        <v>174</v>
      </c>
      <c r="AP126" t="s">
        <v>3496</v>
      </c>
      <c r="AQ126" t="s">
        <v>3497</v>
      </c>
      <c r="AR126" t="s">
        <v>3498</v>
      </c>
      <c r="AS126">
        <v>84.8</v>
      </c>
      <c r="AU126">
        <v>2008</v>
      </c>
      <c r="AV126" t="s">
        <v>170</v>
      </c>
      <c r="BC126" t="s">
        <v>174</v>
      </c>
      <c r="BD126" t="s">
        <v>3499</v>
      </c>
      <c r="BE126" t="s">
        <v>3500</v>
      </c>
      <c r="BF126" t="s">
        <v>551</v>
      </c>
      <c r="BG126">
        <v>86.6</v>
      </c>
      <c r="BH126">
        <v>8.66</v>
      </c>
      <c r="BI126">
        <v>2012</v>
      </c>
      <c r="BJ126">
        <v>1</v>
      </c>
      <c r="BL126">
        <v>9</v>
      </c>
      <c r="BN126" t="s">
        <v>174</v>
      </c>
      <c r="BO126" t="s">
        <v>3501</v>
      </c>
      <c r="BP126" t="s">
        <v>3501</v>
      </c>
      <c r="BQ126" t="s">
        <v>3088</v>
      </c>
      <c r="BR126">
        <v>80</v>
      </c>
      <c r="BS126">
        <v>8.0</v>
      </c>
      <c r="BT126">
        <v>2015</v>
      </c>
      <c r="BU126">
        <v>14</v>
      </c>
      <c r="BW126">
        <v>47</v>
      </c>
      <c r="BY126" t="s">
        <v>170</v>
      </c>
      <c r="CF126" t="s">
        <v>174</v>
      </c>
      <c r="CG126" t="s">
        <v>3088</v>
      </c>
      <c r="CH126" t="s">
        <v>2506</v>
      </c>
      <c r="CI126" t="s">
        <v>193</v>
      </c>
      <c r="CJ126">
        <v>2023</v>
      </c>
      <c r="CL126" t="s">
        <v>170</v>
      </c>
      <c r="CN126" t="s">
        <v>174</v>
      </c>
      <c r="CO126" t="s">
        <v>3502</v>
      </c>
      <c r="CP126" t="s">
        <v>3503</v>
      </c>
      <c r="CQ126" t="s">
        <v>174</v>
      </c>
      <c r="CR126">
        <v>12</v>
      </c>
      <c r="CS126">
        <v>11</v>
      </c>
      <c r="CT126">
        <v>3</v>
      </c>
      <c r="CU126" t="s">
        <v>3504</v>
      </c>
      <c r="CV126" t="s">
        <v>174</v>
      </c>
      <c r="CW126" t="s">
        <v>3505</v>
      </c>
      <c r="CX126" t="s">
        <v>373</v>
      </c>
      <c r="CZ126" t="s">
        <v>170</v>
      </c>
      <c r="DB126" t="s">
        <v>3506</v>
      </c>
      <c r="DC126" t="s">
        <v>3507</v>
      </c>
      <c r="DD126" t="s">
        <v>174</v>
      </c>
      <c r="DE126" t="s">
        <v>3508</v>
      </c>
      <c r="DF126" t="s">
        <v>174</v>
      </c>
      <c r="DG126">
        <v>12</v>
      </c>
      <c r="DH126">
        <v>0</v>
      </c>
      <c r="DI126">
        <v>1</v>
      </c>
      <c r="DJ126">
        <v>6</v>
      </c>
      <c r="DK126">
        <v>9</v>
      </c>
      <c r="DL126" t="s">
        <v>174</v>
      </c>
      <c r="DM126" t="s">
        <v>3502</v>
      </c>
      <c r="DN126" t="s">
        <v>174</v>
      </c>
      <c r="DO126" t="s">
        <v>3509</v>
      </c>
      <c r="DP126" t="s">
        <v>3510</v>
      </c>
      <c r="DQ126" t="s">
        <v>202</v>
      </c>
      <c r="DR126" t="str">
        <f>HYPERLINK("https://nconnect.nicmar.ac.in/pdf/196_resume_1771496637.pdf/Y2FyZWVy","View Resume")</f>
        <v>0</v>
      </c>
      <c r="DS126" t="s">
        <v>3511</v>
      </c>
      <c r="DT126" t="s">
        <v>3512</v>
      </c>
      <c r="DU126" t="s">
        <v>211</v>
      </c>
      <c r="DV126" t="s">
        <v>3513</v>
      </c>
      <c r="DW126" t="s">
        <v>246</v>
      </c>
      <c r="DX126" t="s">
        <v>1028</v>
      </c>
      <c r="DY126" t="s">
        <v>209</v>
      </c>
      <c r="DZ126" t="s">
        <v>3514</v>
      </c>
      <c r="EA126" t="s">
        <v>3515</v>
      </c>
      <c r="EB126" t="s">
        <v>211</v>
      </c>
      <c r="EC126" t="s">
        <v>3516</v>
      </c>
      <c r="ED126" t="s">
        <v>246</v>
      </c>
      <c r="EE126" t="s">
        <v>1136</v>
      </c>
      <c r="EF126" t="s">
        <v>1585</v>
      </c>
      <c r="EG126" t="s">
        <v>571</v>
      </c>
      <c r="EH126" t="s">
        <v>3517</v>
      </c>
      <c r="EI126" t="s">
        <v>211</v>
      </c>
      <c r="EJ126" t="s">
        <v>538</v>
      </c>
      <c r="EK126" t="s">
        <v>246</v>
      </c>
      <c r="EL126" t="s">
        <v>1585</v>
      </c>
      <c r="EM126" t="s">
        <v>1028</v>
      </c>
      <c r="EN126" t="s">
        <v>461</v>
      </c>
    </row>
    <row r="127" spans="1:158">
      <c r="A127" t="s">
        <v>1471</v>
      </c>
      <c r="B127" t="s">
        <v>508</v>
      </c>
      <c r="C127" t="s">
        <v>212</v>
      </c>
      <c r="D127" t="s">
        <v>1472</v>
      </c>
      <c r="E127" t="s">
        <v>3518</v>
      </c>
      <c r="F127" t="s">
        <v>3519</v>
      </c>
      <c r="G127">
        <v>8105529845</v>
      </c>
      <c r="H127" t="s">
        <v>164</v>
      </c>
      <c r="I127" t="s">
        <v>3520</v>
      </c>
      <c r="J127" t="s">
        <v>166</v>
      </c>
      <c r="K127" t="s">
        <v>3521</v>
      </c>
      <c r="L127" t="s">
        <v>3522</v>
      </c>
      <c r="M127" t="s">
        <v>3523</v>
      </c>
      <c r="N127" t="s">
        <v>170</v>
      </c>
      <c r="AI127" t="s">
        <v>3524</v>
      </c>
      <c r="AJ127" t="s">
        <v>3525</v>
      </c>
      <c r="AK127" t="s">
        <v>1255</v>
      </c>
      <c r="AL127">
        <v>81.92</v>
      </c>
      <c r="AN127">
        <v>2005</v>
      </c>
      <c r="AO127" t="s">
        <v>174</v>
      </c>
      <c r="AP127" t="s">
        <v>3526</v>
      </c>
      <c r="AQ127" t="s">
        <v>3527</v>
      </c>
      <c r="AR127" t="s">
        <v>3528</v>
      </c>
      <c r="AS127">
        <v>77.33</v>
      </c>
      <c r="AU127">
        <v>2007</v>
      </c>
      <c r="AV127" t="s">
        <v>170</v>
      </c>
      <c r="BC127" t="s">
        <v>174</v>
      </c>
      <c r="BD127" t="s">
        <v>3529</v>
      </c>
      <c r="BE127" t="s">
        <v>3530</v>
      </c>
      <c r="BF127" t="s">
        <v>486</v>
      </c>
      <c r="BG127">
        <v>82</v>
      </c>
      <c r="BH127">
        <v>8.95</v>
      </c>
      <c r="BI127">
        <v>2011</v>
      </c>
      <c r="BJ127">
        <v>2</v>
      </c>
      <c r="BL127">
        <v>9</v>
      </c>
      <c r="BN127" t="s">
        <v>174</v>
      </c>
      <c r="BO127" t="s">
        <v>3531</v>
      </c>
      <c r="BP127" t="s">
        <v>3532</v>
      </c>
      <c r="BQ127" t="s">
        <v>3533</v>
      </c>
      <c r="BR127">
        <v>81.08</v>
      </c>
      <c r="BT127">
        <v>2013</v>
      </c>
      <c r="BU127">
        <v>12</v>
      </c>
      <c r="BW127">
        <v>14</v>
      </c>
      <c r="BY127" t="s">
        <v>170</v>
      </c>
      <c r="CF127" t="s">
        <v>174</v>
      </c>
      <c r="CG127" t="s">
        <v>3534</v>
      </c>
      <c r="CH127" t="s">
        <v>2180</v>
      </c>
      <c r="CI127" t="s">
        <v>193</v>
      </c>
      <c r="CJ127">
        <v>2019</v>
      </c>
      <c r="CL127" t="s">
        <v>170</v>
      </c>
      <c r="CN127" t="s">
        <v>174</v>
      </c>
      <c r="CO127" t="s">
        <v>3535</v>
      </c>
      <c r="CP127" t="s">
        <v>3536</v>
      </c>
      <c r="CQ127" t="s">
        <v>174</v>
      </c>
      <c r="CR127">
        <v>8</v>
      </c>
      <c r="CS127">
        <v>5</v>
      </c>
      <c r="CT127">
        <v>18</v>
      </c>
      <c r="CU127" t="s">
        <v>3537</v>
      </c>
      <c r="CV127" t="s">
        <v>174</v>
      </c>
      <c r="CW127" t="s">
        <v>3538</v>
      </c>
      <c r="CX127" t="s">
        <v>193</v>
      </c>
      <c r="CY127">
        <v>2024</v>
      </c>
      <c r="CZ127" t="s">
        <v>174</v>
      </c>
      <c r="DA127" t="s">
        <v>3539</v>
      </c>
      <c r="DB127" t="s">
        <v>3540</v>
      </c>
      <c r="DC127" t="s">
        <v>2124</v>
      </c>
      <c r="DD127" t="s">
        <v>170</v>
      </c>
      <c r="DF127" t="s">
        <v>170</v>
      </c>
      <c r="DL127" t="s">
        <v>174</v>
      </c>
      <c r="DM127" t="s">
        <v>3541</v>
      </c>
      <c r="DN127" t="s">
        <v>170</v>
      </c>
      <c r="DP127" t="s">
        <v>3542</v>
      </c>
      <c r="DQ127" t="str">
        <f>HYPERLINK("https://nconnect.nicmar.ac.in/storage/profile/6996e69eac3fd.png","Download")</f>
        <v>0</v>
      </c>
      <c r="DR127" t="str">
        <f>HYPERLINK("https://nconnect.nicmar.ac.in/pdf/207_resume_1771496984.pdf/Y2FyZWVy","View Resume")</f>
        <v>0</v>
      </c>
      <c r="DS127" t="s">
        <v>1018</v>
      </c>
      <c r="DT127" t="s">
        <v>3543</v>
      </c>
      <c r="DU127" t="s">
        <v>3544</v>
      </c>
      <c r="DV127" t="s">
        <v>3545</v>
      </c>
      <c r="DW127" t="s">
        <v>246</v>
      </c>
      <c r="DX127" t="s">
        <v>900</v>
      </c>
      <c r="DY127" t="s">
        <v>209</v>
      </c>
      <c r="DZ127" t="s">
        <v>3195</v>
      </c>
      <c r="EA127" t="s">
        <v>3546</v>
      </c>
      <c r="EB127" t="s">
        <v>211</v>
      </c>
      <c r="EC127" t="s">
        <v>3547</v>
      </c>
      <c r="ED127" t="s">
        <v>246</v>
      </c>
      <c r="EE127" t="s">
        <v>1028</v>
      </c>
      <c r="EF127" t="s">
        <v>905</v>
      </c>
      <c r="EG127" t="s">
        <v>3548</v>
      </c>
      <c r="EH127" t="s">
        <v>3549</v>
      </c>
      <c r="EI127" t="s">
        <v>211</v>
      </c>
      <c r="EJ127" t="s">
        <v>538</v>
      </c>
      <c r="EK127" t="s">
        <v>246</v>
      </c>
      <c r="EL127" t="s">
        <v>334</v>
      </c>
      <c r="EM127" t="s">
        <v>1025</v>
      </c>
      <c r="EN127" t="s">
        <v>945</v>
      </c>
      <c r="EO127" t="s">
        <v>3550</v>
      </c>
      <c r="EP127" t="s">
        <v>211</v>
      </c>
      <c r="EQ127" t="s">
        <v>538</v>
      </c>
      <c r="ER127" t="s">
        <v>246</v>
      </c>
      <c r="ES127" t="s">
        <v>3551</v>
      </c>
      <c r="ET127" t="s">
        <v>1243</v>
      </c>
      <c r="EU127" t="s">
        <v>949</v>
      </c>
    </row>
    <row r="128" spans="1:158">
      <c r="A128" t="s">
        <v>210</v>
      </c>
      <c r="B128" t="s">
        <v>211</v>
      </c>
      <c r="C128" t="s">
        <v>212</v>
      </c>
      <c r="D128" t="s">
        <v>213</v>
      </c>
      <c r="E128" t="s">
        <v>3552</v>
      </c>
      <c r="F128" t="s">
        <v>3553</v>
      </c>
      <c r="G128">
        <v>9284469326</v>
      </c>
      <c r="H128" t="s">
        <v>271</v>
      </c>
      <c r="I128" t="s">
        <v>3554</v>
      </c>
      <c r="J128" t="s">
        <v>166</v>
      </c>
      <c r="K128" t="s">
        <v>3555</v>
      </c>
      <c r="L128" t="s">
        <v>3556</v>
      </c>
      <c r="M128" t="s">
        <v>3557</v>
      </c>
      <c r="N128" t="s">
        <v>170</v>
      </c>
      <c r="AI128" t="s">
        <v>3558</v>
      </c>
      <c r="AJ128" t="s">
        <v>3559</v>
      </c>
      <c r="AK128" t="s">
        <v>3560</v>
      </c>
      <c r="AL128">
        <v>83.3</v>
      </c>
      <c r="AN128">
        <v>2000</v>
      </c>
      <c r="AO128" t="s">
        <v>174</v>
      </c>
      <c r="AP128" t="s">
        <v>3558</v>
      </c>
      <c r="AQ128" t="s">
        <v>3561</v>
      </c>
      <c r="AR128" t="s">
        <v>3562</v>
      </c>
      <c r="AS128">
        <v>78.4</v>
      </c>
      <c r="AU128">
        <v>2002</v>
      </c>
      <c r="AV128" t="s">
        <v>170</v>
      </c>
      <c r="BC128" t="s">
        <v>174</v>
      </c>
      <c r="BD128" t="s">
        <v>2123</v>
      </c>
      <c r="BE128" t="s">
        <v>3563</v>
      </c>
      <c r="BF128" t="s">
        <v>3564</v>
      </c>
      <c r="BG128">
        <v>77.6</v>
      </c>
      <c r="BI128">
        <v>2006</v>
      </c>
      <c r="BJ128">
        <v>2</v>
      </c>
      <c r="BL128">
        <v>9</v>
      </c>
      <c r="BN128" t="s">
        <v>174</v>
      </c>
      <c r="BO128" t="s">
        <v>3565</v>
      </c>
      <c r="BP128" t="s">
        <v>3566</v>
      </c>
      <c r="BQ128" t="s">
        <v>3567</v>
      </c>
      <c r="BR128">
        <v>77</v>
      </c>
      <c r="BT128">
        <v>2017</v>
      </c>
      <c r="BU128">
        <v>14</v>
      </c>
      <c r="BW128">
        <v>47</v>
      </c>
      <c r="BY128" t="s">
        <v>170</v>
      </c>
      <c r="CF128" t="s">
        <v>174</v>
      </c>
      <c r="CG128" t="s">
        <v>3568</v>
      </c>
      <c r="CH128" t="s">
        <v>3569</v>
      </c>
      <c r="CI128" t="s">
        <v>193</v>
      </c>
      <c r="CJ128">
        <v>2024</v>
      </c>
      <c r="CL128" t="s">
        <v>170</v>
      </c>
      <c r="CN128" t="s">
        <v>174</v>
      </c>
      <c r="CO128" t="s">
        <v>3570</v>
      </c>
      <c r="CP128" t="s">
        <v>3571</v>
      </c>
      <c r="CQ128" t="s">
        <v>174</v>
      </c>
      <c r="CR128">
        <v>2</v>
      </c>
      <c r="CS128">
        <v>6</v>
      </c>
      <c r="CT128">
        <v>1</v>
      </c>
      <c r="CU128" t="s">
        <v>3572</v>
      </c>
      <c r="CV128" t="s">
        <v>170</v>
      </c>
      <c r="CZ128" t="s">
        <v>170</v>
      </c>
      <c r="DB128" t="s">
        <v>3573</v>
      </c>
      <c r="DC128" t="s">
        <v>3574</v>
      </c>
      <c r="DD128" t="s">
        <v>170</v>
      </c>
      <c r="DF128" t="s">
        <v>170</v>
      </c>
      <c r="DL128" t="s">
        <v>170</v>
      </c>
      <c r="DN128" t="s">
        <v>170</v>
      </c>
      <c r="DP128" t="s">
        <v>3575</v>
      </c>
      <c r="DQ128" t="s">
        <v>202</v>
      </c>
      <c r="DR128" t="str">
        <f>HYPERLINK("https://nconnect.nicmar.ac.in/pdf/204_resume_1771497384.pdf/Y2FyZWVy","View Resume")</f>
        <v>0</v>
      </c>
      <c r="DS128" t="s">
        <v>865</v>
      </c>
      <c r="DT128" t="s">
        <v>3569</v>
      </c>
      <c r="DU128" t="s">
        <v>2128</v>
      </c>
      <c r="DV128" t="s">
        <v>2129</v>
      </c>
      <c r="DW128" t="s">
        <v>246</v>
      </c>
      <c r="DX128" t="s">
        <v>419</v>
      </c>
      <c r="DY128" t="s">
        <v>209</v>
      </c>
      <c r="DZ128" t="s">
        <v>865</v>
      </c>
    </row>
    <row r="129" spans="1:158">
      <c r="A129" t="s">
        <v>295</v>
      </c>
      <c r="B129" t="s">
        <v>211</v>
      </c>
      <c r="C129" t="s">
        <v>267</v>
      </c>
      <c r="D129" t="s">
        <v>296</v>
      </c>
      <c r="E129" t="s">
        <v>3576</v>
      </c>
      <c r="F129" t="s">
        <v>3577</v>
      </c>
      <c r="G129">
        <v>9971448118</v>
      </c>
      <c r="H129" t="s">
        <v>271</v>
      </c>
      <c r="I129" t="s">
        <v>3578</v>
      </c>
      <c r="J129" t="s">
        <v>166</v>
      </c>
      <c r="K129" t="s">
        <v>3579</v>
      </c>
      <c r="L129" t="s">
        <v>3580</v>
      </c>
      <c r="M129" t="s">
        <v>3581</v>
      </c>
      <c r="N129" t="s">
        <v>170</v>
      </c>
      <c r="AI129" t="s">
        <v>3582</v>
      </c>
      <c r="AJ129" t="s">
        <v>3583</v>
      </c>
      <c r="AK129" t="s">
        <v>3584</v>
      </c>
      <c r="AL129">
        <v>50</v>
      </c>
      <c r="AM129">
        <v>5</v>
      </c>
      <c r="AN129">
        <v>2010</v>
      </c>
      <c r="AO129" t="s">
        <v>174</v>
      </c>
      <c r="AP129" t="s">
        <v>3582</v>
      </c>
      <c r="AQ129" t="s">
        <v>3583</v>
      </c>
      <c r="AR129" t="s">
        <v>1335</v>
      </c>
      <c r="AS129">
        <v>68</v>
      </c>
      <c r="AT129">
        <v>0</v>
      </c>
      <c r="AU129">
        <v>2012</v>
      </c>
      <c r="AV129" t="s">
        <v>170</v>
      </c>
      <c r="BC129" t="s">
        <v>174</v>
      </c>
      <c r="BD129" t="s">
        <v>808</v>
      </c>
      <c r="BE129" t="s">
        <v>3585</v>
      </c>
      <c r="BF129" t="s">
        <v>1335</v>
      </c>
      <c r="BG129">
        <v>67.04</v>
      </c>
      <c r="BI129">
        <v>2015</v>
      </c>
      <c r="BJ129">
        <v>19</v>
      </c>
      <c r="BL129">
        <v>33</v>
      </c>
      <c r="BN129" t="s">
        <v>174</v>
      </c>
      <c r="BO129" t="s">
        <v>3298</v>
      </c>
      <c r="BP129" t="s">
        <v>3586</v>
      </c>
      <c r="BQ129" t="s">
        <v>1335</v>
      </c>
      <c r="BR129">
        <v>70.38</v>
      </c>
      <c r="BT129">
        <v>2017</v>
      </c>
      <c r="BU129">
        <v>31</v>
      </c>
      <c r="BW129">
        <v>33</v>
      </c>
      <c r="BY129" t="s">
        <v>170</v>
      </c>
      <c r="CF129" t="s">
        <v>174</v>
      </c>
      <c r="CG129" t="s">
        <v>3587</v>
      </c>
      <c r="CH129" t="s">
        <v>3588</v>
      </c>
      <c r="CI129" t="s">
        <v>193</v>
      </c>
      <c r="CJ129">
        <v>2025</v>
      </c>
      <c r="CL129" t="s">
        <v>170</v>
      </c>
      <c r="CN129" t="s">
        <v>174</v>
      </c>
      <c r="CO129" t="s">
        <v>3589</v>
      </c>
      <c r="CP129" t="s">
        <v>722</v>
      </c>
      <c r="CQ129" t="s">
        <v>174</v>
      </c>
      <c r="CR129">
        <v>3</v>
      </c>
      <c r="CS129">
        <v>1</v>
      </c>
      <c r="CT129">
        <v>3</v>
      </c>
      <c r="CU129" t="s">
        <v>3590</v>
      </c>
      <c r="CV129" t="s">
        <v>170</v>
      </c>
      <c r="CZ129" t="s">
        <v>170</v>
      </c>
      <c r="DB129" t="s">
        <v>3591</v>
      </c>
      <c r="DC129" t="s">
        <v>3592</v>
      </c>
      <c r="DD129" t="s">
        <v>174</v>
      </c>
      <c r="DE129" t="s">
        <v>3593</v>
      </c>
      <c r="DF129" t="s">
        <v>174</v>
      </c>
      <c r="DG129" t="s">
        <v>3594</v>
      </c>
      <c r="DH129" t="s">
        <v>378</v>
      </c>
      <c r="DI129" t="s">
        <v>378</v>
      </c>
      <c r="DJ129" t="s">
        <v>378</v>
      </c>
      <c r="DK129">
        <v>8</v>
      </c>
      <c r="DL129" t="s">
        <v>174</v>
      </c>
      <c r="DM129" t="s">
        <v>3595</v>
      </c>
      <c r="DN129" t="s">
        <v>174</v>
      </c>
      <c r="DO129" t="s">
        <v>3596</v>
      </c>
      <c r="DP129" t="s">
        <v>3597</v>
      </c>
      <c r="DQ129" t="s">
        <v>202</v>
      </c>
      <c r="DR129" t="str">
        <f>HYPERLINK("https://nconnect.nicmar.ac.in/pdf/176_resume_1771497974.pdf/Y2FyZWVy","View Resume")</f>
        <v>0</v>
      </c>
      <c r="DS129" t="s">
        <v>990</v>
      </c>
      <c r="DT129" t="s">
        <v>3598</v>
      </c>
      <c r="DU129" t="s">
        <v>2316</v>
      </c>
      <c r="DV129" t="s">
        <v>3599</v>
      </c>
      <c r="DW129" t="s">
        <v>246</v>
      </c>
      <c r="DX129" t="s">
        <v>1686</v>
      </c>
      <c r="DY129" t="s">
        <v>209</v>
      </c>
      <c r="DZ129" t="s">
        <v>990</v>
      </c>
    </row>
    <row r="130" spans="1:158">
      <c r="A130" t="s">
        <v>295</v>
      </c>
      <c r="B130" t="s">
        <v>211</v>
      </c>
      <c r="C130" t="s">
        <v>267</v>
      </c>
      <c r="D130" t="s">
        <v>296</v>
      </c>
      <c r="E130" t="s">
        <v>3409</v>
      </c>
      <c r="F130" t="s">
        <v>3410</v>
      </c>
      <c r="G130">
        <v>9866081761</v>
      </c>
      <c r="H130" t="s">
        <v>164</v>
      </c>
      <c r="I130" t="s">
        <v>3411</v>
      </c>
      <c r="J130" t="s">
        <v>166</v>
      </c>
      <c r="K130" t="s">
        <v>3412</v>
      </c>
      <c r="L130" t="s">
        <v>3413</v>
      </c>
      <c r="M130" t="s">
        <v>3414</v>
      </c>
      <c r="N130" t="s">
        <v>170</v>
      </c>
      <c r="AI130" t="s">
        <v>3415</v>
      </c>
      <c r="AJ130" t="s">
        <v>3416</v>
      </c>
      <c r="AK130" t="s">
        <v>3417</v>
      </c>
      <c r="AL130">
        <v>67</v>
      </c>
      <c r="AN130">
        <v>1996</v>
      </c>
      <c r="AO130" t="s">
        <v>174</v>
      </c>
      <c r="AP130" t="s">
        <v>3418</v>
      </c>
      <c r="AQ130" t="s">
        <v>3419</v>
      </c>
      <c r="AR130" t="s">
        <v>3420</v>
      </c>
      <c r="AS130">
        <v>55</v>
      </c>
      <c r="AU130">
        <v>1998</v>
      </c>
      <c r="AV130" t="s">
        <v>170</v>
      </c>
      <c r="BC130" t="s">
        <v>174</v>
      </c>
      <c r="BD130" t="s">
        <v>3421</v>
      </c>
      <c r="BE130" t="s">
        <v>3422</v>
      </c>
      <c r="BF130" t="s">
        <v>3423</v>
      </c>
      <c r="BG130">
        <v>64</v>
      </c>
      <c r="BI130">
        <v>2001</v>
      </c>
      <c r="BJ130">
        <v>19</v>
      </c>
      <c r="BK130" t="s">
        <v>3424</v>
      </c>
      <c r="BL130">
        <v>52</v>
      </c>
      <c r="BN130" t="s">
        <v>174</v>
      </c>
      <c r="BO130" t="s">
        <v>3425</v>
      </c>
      <c r="BP130" t="s">
        <v>3426</v>
      </c>
      <c r="BQ130" t="s">
        <v>3427</v>
      </c>
      <c r="BR130">
        <v>66</v>
      </c>
      <c r="BT130">
        <v>2010</v>
      </c>
      <c r="BU130">
        <v>31</v>
      </c>
      <c r="BV130" t="s">
        <v>3428</v>
      </c>
      <c r="BW130">
        <v>53</v>
      </c>
      <c r="BX130" t="s">
        <v>3429</v>
      </c>
      <c r="BY130" t="s">
        <v>174</v>
      </c>
      <c r="BZ130" t="s">
        <v>3430</v>
      </c>
      <c r="CA130" t="s">
        <v>3431</v>
      </c>
      <c r="CB130" t="s">
        <v>3432</v>
      </c>
      <c r="CC130">
        <v>63</v>
      </c>
      <c r="CE130">
        <v>2012</v>
      </c>
      <c r="CF130" t="s">
        <v>174</v>
      </c>
      <c r="CG130" t="s">
        <v>3433</v>
      </c>
      <c r="CH130" t="s">
        <v>3434</v>
      </c>
      <c r="CI130" t="s">
        <v>193</v>
      </c>
      <c r="CJ130">
        <v>2015</v>
      </c>
      <c r="CL130" t="s">
        <v>174</v>
      </c>
      <c r="CM130" t="s">
        <v>3435</v>
      </c>
      <c r="CN130" t="s">
        <v>174</v>
      </c>
      <c r="CO130" t="s">
        <v>3436</v>
      </c>
      <c r="CP130" t="s">
        <v>670</v>
      </c>
      <c r="CQ130" t="s">
        <v>174</v>
      </c>
      <c r="CR130">
        <v>0</v>
      </c>
      <c r="CS130">
        <v>2</v>
      </c>
      <c r="CT130">
        <v>35</v>
      </c>
      <c r="CU130" t="s">
        <v>3437</v>
      </c>
      <c r="CV130" t="s">
        <v>170</v>
      </c>
      <c r="CZ130" t="s">
        <v>174</v>
      </c>
      <c r="DA130" t="s">
        <v>3438</v>
      </c>
      <c r="DB130" t="s">
        <v>3439</v>
      </c>
      <c r="DC130" t="s">
        <v>2124</v>
      </c>
      <c r="DD130" t="s">
        <v>174</v>
      </c>
      <c r="DE130" t="s">
        <v>3440</v>
      </c>
      <c r="DF130" t="s">
        <v>174</v>
      </c>
      <c r="DG130" t="s">
        <v>3441</v>
      </c>
      <c r="DH130" t="s">
        <v>170</v>
      </c>
      <c r="DI130" t="s">
        <v>3442</v>
      </c>
      <c r="DJ130" t="s">
        <v>170</v>
      </c>
      <c r="DK130">
        <v>9</v>
      </c>
      <c r="DL130" t="s">
        <v>174</v>
      </c>
      <c r="DM130" t="s">
        <v>3443</v>
      </c>
      <c r="DN130" t="s">
        <v>170</v>
      </c>
      <c r="DP130" t="s">
        <v>3600</v>
      </c>
      <c r="DQ130" t="str">
        <f>HYPERLINK("https://nconnect.nicmar.ac.in/storage/profile/6996d1d70d53f.png","Download")</f>
        <v>0</v>
      </c>
      <c r="DR130" t="str">
        <f>HYPERLINK("https://nconnect.nicmar.ac.in/pdf/186_resume_1771495652.pdf/Y2FyZWVy","View Resume")</f>
        <v>0</v>
      </c>
      <c r="DS130" t="s">
        <v>3444</v>
      </c>
      <c r="DT130" t="s">
        <v>3445</v>
      </c>
      <c r="DU130" t="s">
        <v>3446</v>
      </c>
      <c r="DV130" t="s">
        <v>3447</v>
      </c>
      <c r="DW130" t="s">
        <v>246</v>
      </c>
      <c r="DX130" t="s">
        <v>1809</v>
      </c>
      <c r="DY130" t="s">
        <v>209</v>
      </c>
      <c r="DZ130" t="s">
        <v>1596</v>
      </c>
      <c r="EA130" t="s">
        <v>3448</v>
      </c>
      <c r="EB130" t="s">
        <v>3449</v>
      </c>
      <c r="EC130" t="s">
        <v>3450</v>
      </c>
      <c r="ED130" t="s">
        <v>246</v>
      </c>
      <c r="EE130" t="s">
        <v>3451</v>
      </c>
      <c r="EF130" t="s">
        <v>3452</v>
      </c>
      <c r="EG130" t="s">
        <v>3453</v>
      </c>
      <c r="EH130" t="s">
        <v>3454</v>
      </c>
      <c r="EI130" t="s">
        <v>3449</v>
      </c>
      <c r="EJ130" t="s">
        <v>3455</v>
      </c>
      <c r="EK130" t="s">
        <v>246</v>
      </c>
      <c r="EL130" t="s">
        <v>1026</v>
      </c>
      <c r="EM130" t="s">
        <v>2956</v>
      </c>
      <c r="EN130" t="s">
        <v>1388</v>
      </c>
      <c r="EO130" t="s">
        <v>3456</v>
      </c>
      <c r="EP130" t="s">
        <v>1283</v>
      </c>
      <c r="EQ130" t="s">
        <v>3457</v>
      </c>
      <c r="ER130" t="s">
        <v>246</v>
      </c>
      <c r="ES130" t="s">
        <v>3458</v>
      </c>
      <c r="ET130" t="s">
        <v>3459</v>
      </c>
      <c r="EU130" t="s">
        <v>430</v>
      </c>
    </row>
    <row r="131" spans="1:158">
      <c r="A131" t="s">
        <v>1137</v>
      </c>
      <c r="B131" t="s">
        <v>211</v>
      </c>
      <c r="C131" t="s">
        <v>1138</v>
      </c>
      <c r="D131" t="s">
        <v>1139</v>
      </c>
      <c r="E131" t="s">
        <v>3601</v>
      </c>
      <c r="F131" t="s">
        <v>3602</v>
      </c>
      <c r="G131">
        <v>8351873002</v>
      </c>
      <c r="H131" t="s">
        <v>164</v>
      </c>
      <c r="I131" t="s">
        <v>3603</v>
      </c>
      <c r="J131" t="s">
        <v>166</v>
      </c>
      <c r="K131" t="s">
        <v>763</v>
      </c>
      <c r="L131" t="s">
        <v>3604</v>
      </c>
      <c r="M131" t="s">
        <v>3605</v>
      </c>
      <c r="N131" t="s">
        <v>170</v>
      </c>
      <c r="AI131" t="s">
        <v>3606</v>
      </c>
      <c r="AJ131" t="s">
        <v>3607</v>
      </c>
      <c r="AK131" t="s">
        <v>3608</v>
      </c>
      <c r="AL131">
        <v>80</v>
      </c>
      <c r="AN131">
        <v>2008</v>
      </c>
      <c r="AO131" t="s">
        <v>174</v>
      </c>
      <c r="AP131" t="s">
        <v>3609</v>
      </c>
      <c r="AQ131" t="s">
        <v>3610</v>
      </c>
      <c r="AR131" t="s">
        <v>3611</v>
      </c>
      <c r="AS131">
        <v>77.4</v>
      </c>
      <c r="AU131">
        <v>2010</v>
      </c>
      <c r="AV131" t="s">
        <v>170</v>
      </c>
      <c r="BC131" t="s">
        <v>174</v>
      </c>
      <c r="BD131" t="s">
        <v>3612</v>
      </c>
      <c r="BE131" t="s">
        <v>3613</v>
      </c>
      <c r="BF131" t="s">
        <v>486</v>
      </c>
      <c r="BG131">
        <v>72</v>
      </c>
      <c r="BI131">
        <v>2015</v>
      </c>
      <c r="BJ131">
        <v>1</v>
      </c>
      <c r="BL131">
        <v>9</v>
      </c>
      <c r="BN131" t="s">
        <v>174</v>
      </c>
      <c r="BO131" t="s">
        <v>1858</v>
      </c>
      <c r="BP131" t="s">
        <v>1886</v>
      </c>
      <c r="BQ131" t="s">
        <v>3614</v>
      </c>
      <c r="BR131">
        <v>86.1</v>
      </c>
      <c r="BS131">
        <v>8.61</v>
      </c>
      <c r="BT131">
        <v>2017</v>
      </c>
      <c r="BU131">
        <v>16</v>
      </c>
      <c r="BW131">
        <v>49</v>
      </c>
      <c r="BY131" t="s">
        <v>170</v>
      </c>
      <c r="CF131" t="s">
        <v>174</v>
      </c>
      <c r="CG131" t="s">
        <v>3615</v>
      </c>
      <c r="CH131" t="s">
        <v>3616</v>
      </c>
      <c r="CI131" t="s">
        <v>193</v>
      </c>
      <c r="CJ131">
        <v>2025</v>
      </c>
      <c r="CL131" t="s">
        <v>170</v>
      </c>
      <c r="CN131" t="s">
        <v>174</v>
      </c>
      <c r="CO131" t="s">
        <v>3617</v>
      </c>
      <c r="CP131" t="s">
        <v>3618</v>
      </c>
      <c r="CQ131" t="s">
        <v>174</v>
      </c>
      <c r="CR131">
        <v>4</v>
      </c>
      <c r="CS131">
        <v>2</v>
      </c>
      <c r="CT131">
        <v>1</v>
      </c>
      <c r="CV131" t="s">
        <v>170</v>
      </c>
      <c r="CZ131" t="s">
        <v>170</v>
      </c>
      <c r="DB131" t="s">
        <v>3619</v>
      </c>
      <c r="DC131" t="s">
        <v>3620</v>
      </c>
      <c r="DD131" t="s">
        <v>170</v>
      </c>
      <c r="DF131" t="s">
        <v>170</v>
      </c>
      <c r="DL131" t="s">
        <v>174</v>
      </c>
      <c r="DM131" t="s">
        <v>3621</v>
      </c>
      <c r="DN131" t="s">
        <v>174</v>
      </c>
      <c r="DO131" t="s">
        <v>3622</v>
      </c>
      <c r="DP131" t="s">
        <v>3623</v>
      </c>
      <c r="DQ131" t="s">
        <v>202</v>
      </c>
      <c r="DR131" t="str">
        <f>HYPERLINK("https://nconnect.nicmar.ac.in/pdf/206_resume_1771498954.pdf/Y2FyZWVy","View Resume")</f>
        <v>0</v>
      </c>
      <c r="DS131" t="s">
        <v>692</v>
      </c>
      <c r="DT131" t="s">
        <v>3624</v>
      </c>
      <c r="DU131" t="s">
        <v>211</v>
      </c>
      <c r="DV131" t="s">
        <v>333</v>
      </c>
      <c r="DW131" t="s">
        <v>246</v>
      </c>
      <c r="DX131" t="s">
        <v>3625</v>
      </c>
      <c r="DY131" t="s">
        <v>209</v>
      </c>
      <c r="DZ131" t="s">
        <v>380</v>
      </c>
      <c r="EA131" t="s">
        <v>3626</v>
      </c>
      <c r="EB131" t="s">
        <v>211</v>
      </c>
      <c r="EC131" t="s">
        <v>3627</v>
      </c>
      <c r="ED131" t="s">
        <v>246</v>
      </c>
      <c r="EE131" t="s">
        <v>3628</v>
      </c>
      <c r="EF131" t="s">
        <v>1585</v>
      </c>
      <c r="EG131" t="s">
        <v>865</v>
      </c>
    </row>
    <row r="132" spans="1:158">
      <c r="A132" t="s">
        <v>1471</v>
      </c>
      <c r="B132" t="s">
        <v>508</v>
      </c>
      <c r="C132" t="s">
        <v>212</v>
      </c>
      <c r="D132" t="s">
        <v>1472</v>
      </c>
      <c r="E132" t="s">
        <v>3629</v>
      </c>
      <c r="F132" t="s">
        <v>3630</v>
      </c>
      <c r="G132">
        <v>7510343974</v>
      </c>
      <c r="H132" t="s">
        <v>271</v>
      </c>
      <c r="I132" t="s">
        <v>3631</v>
      </c>
      <c r="J132" t="s">
        <v>217</v>
      </c>
      <c r="K132" t="s">
        <v>3632</v>
      </c>
      <c r="L132" t="s">
        <v>3633</v>
      </c>
      <c r="M132" t="s">
        <v>3634</v>
      </c>
      <c r="N132" t="s">
        <v>170</v>
      </c>
      <c r="AI132" t="s">
        <v>3635</v>
      </c>
      <c r="AJ132" t="s">
        <v>3636</v>
      </c>
      <c r="AK132" t="s">
        <v>3637</v>
      </c>
      <c r="AL132">
        <v>92</v>
      </c>
      <c r="AN132">
        <v>2017</v>
      </c>
      <c r="AO132" t="s">
        <v>170</v>
      </c>
      <c r="AV132" t="s">
        <v>174</v>
      </c>
      <c r="AW132" t="s">
        <v>229</v>
      </c>
      <c r="AX132" t="s">
        <v>3638</v>
      </c>
      <c r="AY132" t="s">
        <v>3639</v>
      </c>
      <c r="AZ132">
        <v>78.3</v>
      </c>
      <c r="BA132">
        <v>7.83</v>
      </c>
      <c r="BB132">
        <v>2020</v>
      </c>
      <c r="BC132" t="s">
        <v>174</v>
      </c>
      <c r="BD132" t="s">
        <v>3640</v>
      </c>
      <c r="BE132" t="s">
        <v>3641</v>
      </c>
      <c r="BF132" t="s">
        <v>3642</v>
      </c>
      <c r="BG132">
        <v>78.6</v>
      </c>
      <c r="BH132">
        <v>7.86</v>
      </c>
      <c r="BI132">
        <v>2023</v>
      </c>
      <c r="BJ132">
        <v>1</v>
      </c>
      <c r="BL132">
        <v>9</v>
      </c>
      <c r="BN132" t="s">
        <v>174</v>
      </c>
      <c r="BO132" t="s">
        <v>3640</v>
      </c>
      <c r="BP132" t="s">
        <v>3643</v>
      </c>
      <c r="BQ132" t="s">
        <v>3644</v>
      </c>
      <c r="BR132">
        <v>91.8</v>
      </c>
      <c r="BS132">
        <v>9.18</v>
      </c>
      <c r="BT132">
        <v>2025</v>
      </c>
      <c r="BU132">
        <v>31</v>
      </c>
      <c r="BV132" t="s">
        <v>3645</v>
      </c>
      <c r="BW132">
        <v>53</v>
      </c>
      <c r="BX132" t="s">
        <v>3645</v>
      </c>
      <c r="BY132" t="s">
        <v>170</v>
      </c>
      <c r="CF132" t="s">
        <v>170</v>
      </c>
      <c r="CL132" t="s">
        <v>174</v>
      </c>
      <c r="CM132" t="s">
        <v>3646</v>
      </c>
      <c r="CN132" t="s">
        <v>174</v>
      </c>
      <c r="CO132" t="s">
        <v>3647</v>
      </c>
      <c r="CP132" t="s">
        <v>3648</v>
      </c>
      <c r="CQ132" t="s">
        <v>174</v>
      </c>
      <c r="CR132">
        <v>0</v>
      </c>
      <c r="CS132">
        <v>0</v>
      </c>
      <c r="CT132">
        <v>1</v>
      </c>
      <c r="CU132" t="s">
        <v>3649</v>
      </c>
      <c r="CV132" t="s">
        <v>170</v>
      </c>
      <c r="CZ132" t="s">
        <v>170</v>
      </c>
      <c r="DB132" t="s">
        <v>3650</v>
      </c>
      <c r="DC132" t="s">
        <v>3651</v>
      </c>
      <c r="DD132" t="s">
        <v>174</v>
      </c>
      <c r="DE132" t="s">
        <v>3652</v>
      </c>
      <c r="DF132" t="s">
        <v>174</v>
      </c>
      <c r="DG132">
        <v>1</v>
      </c>
      <c r="DH132">
        <v>1</v>
      </c>
      <c r="DI132">
        <v>4</v>
      </c>
      <c r="DJ132" t="s">
        <v>3653</v>
      </c>
      <c r="DK132">
        <v>0</v>
      </c>
      <c r="DL132" t="s">
        <v>174</v>
      </c>
      <c r="DM132" t="s">
        <v>3654</v>
      </c>
      <c r="DN132" t="s">
        <v>170</v>
      </c>
      <c r="DP132" t="s">
        <v>3655</v>
      </c>
      <c r="DQ132" t="str">
        <f>HYPERLINK("https://nconnect.nicmar.ac.in/storage/profile/6996d821e044e.png","Download")</f>
        <v>0</v>
      </c>
      <c r="DR132" t="str">
        <f>HYPERLINK("https://nconnect.nicmar.ac.in/pdf/205_resume_1771498968.pdf/Y2FyZWVy","View Resume")</f>
        <v>0</v>
      </c>
      <c r="DS132" t="s">
        <v>265</v>
      </c>
      <c r="DT132" t="s">
        <v>3656</v>
      </c>
      <c r="DU132" t="s">
        <v>3657</v>
      </c>
      <c r="DV132" t="s">
        <v>1630</v>
      </c>
      <c r="DW132" t="s">
        <v>246</v>
      </c>
      <c r="DX132" t="s">
        <v>464</v>
      </c>
      <c r="DY132" t="s">
        <v>209</v>
      </c>
      <c r="DZ132" t="s">
        <v>265</v>
      </c>
    </row>
    <row r="133" spans="1:158">
      <c r="A133" t="s">
        <v>295</v>
      </c>
      <c r="B133" t="s">
        <v>211</v>
      </c>
      <c r="C133" t="s">
        <v>267</v>
      </c>
      <c r="D133" t="s">
        <v>296</v>
      </c>
      <c r="E133" t="s">
        <v>3658</v>
      </c>
      <c r="F133" t="s">
        <v>3659</v>
      </c>
      <c r="G133">
        <v>8319574468</v>
      </c>
      <c r="H133" t="s">
        <v>164</v>
      </c>
      <c r="I133" t="s">
        <v>3660</v>
      </c>
      <c r="J133" t="s">
        <v>166</v>
      </c>
      <c r="K133" t="s">
        <v>763</v>
      </c>
      <c r="L133" t="s">
        <v>3661</v>
      </c>
      <c r="M133" t="s">
        <v>3662</v>
      </c>
      <c r="N133" t="s">
        <v>170</v>
      </c>
      <c r="AI133" t="s">
        <v>3663</v>
      </c>
      <c r="AJ133" t="s">
        <v>3664</v>
      </c>
      <c r="AK133" t="s">
        <v>1907</v>
      </c>
      <c r="AL133">
        <v>61</v>
      </c>
      <c r="AN133">
        <v>1994</v>
      </c>
      <c r="AO133" t="s">
        <v>174</v>
      </c>
      <c r="AP133" t="s">
        <v>3665</v>
      </c>
      <c r="AQ133" t="s">
        <v>3666</v>
      </c>
      <c r="AR133" t="s">
        <v>1075</v>
      </c>
      <c r="AS133">
        <v>51</v>
      </c>
      <c r="AU133">
        <v>1996</v>
      </c>
      <c r="AV133" t="s">
        <v>174</v>
      </c>
      <c r="AW133" t="s">
        <v>1042</v>
      </c>
      <c r="AX133" t="s">
        <v>3667</v>
      </c>
      <c r="AY133" t="s">
        <v>3668</v>
      </c>
      <c r="AZ133">
        <v>61.5</v>
      </c>
      <c r="BB133">
        <v>2005</v>
      </c>
      <c r="BC133" t="s">
        <v>174</v>
      </c>
      <c r="BD133" t="s">
        <v>3669</v>
      </c>
      <c r="BE133" t="s">
        <v>3670</v>
      </c>
      <c r="BF133" t="s">
        <v>3671</v>
      </c>
      <c r="BG133">
        <v>64.3</v>
      </c>
      <c r="BI133">
        <v>2000</v>
      </c>
      <c r="BJ133">
        <v>19</v>
      </c>
      <c r="BK133" t="s">
        <v>3672</v>
      </c>
      <c r="BL133">
        <v>20</v>
      </c>
      <c r="BM133" t="s">
        <v>3673</v>
      </c>
      <c r="BN133" t="s">
        <v>174</v>
      </c>
      <c r="BO133" t="s">
        <v>2898</v>
      </c>
      <c r="BP133" t="s">
        <v>3674</v>
      </c>
      <c r="BQ133" t="s">
        <v>3675</v>
      </c>
      <c r="BR133">
        <v>61.08</v>
      </c>
      <c r="BT133">
        <v>2015</v>
      </c>
      <c r="BU133">
        <v>31</v>
      </c>
      <c r="BV133" t="s">
        <v>3676</v>
      </c>
      <c r="BW133">
        <v>33</v>
      </c>
      <c r="BX133" t="s">
        <v>3675</v>
      </c>
      <c r="BY133" t="s">
        <v>170</v>
      </c>
      <c r="CF133" t="s">
        <v>174</v>
      </c>
      <c r="CG133" t="s">
        <v>3677</v>
      </c>
      <c r="CH133" t="s">
        <v>3678</v>
      </c>
      <c r="CI133" t="s">
        <v>193</v>
      </c>
      <c r="CJ133">
        <v>2024</v>
      </c>
      <c r="CL133" t="s">
        <v>174</v>
      </c>
      <c r="CM133" t="s">
        <v>3679</v>
      </c>
      <c r="CN133" t="s">
        <v>170</v>
      </c>
      <c r="CP133" t="s">
        <v>612</v>
      </c>
      <c r="CQ133" t="s">
        <v>174</v>
      </c>
      <c r="CR133" t="s">
        <v>376</v>
      </c>
      <c r="CS133" t="s">
        <v>2625</v>
      </c>
      <c r="CU133" t="s">
        <v>3680</v>
      </c>
      <c r="CV133" t="s">
        <v>170</v>
      </c>
      <c r="CZ133" t="s">
        <v>170</v>
      </c>
      <c r="DC133" t="s">
        <v>3681</v>
      </c>
      <c r="DD133" t="s">
        <v>174</v>
      </c>
      <c r="DE133" t="s">
        <v>3682</v>
      </c>
      <c r="DF133" t="s">
        <v>170</v>
      </c>
      <c r="DH133" t="s">
        <v>3683</v>
      </c>
      <c r="DK133">
        <v>70</v>
      </c>
      <c r="DL133" t="s">
        <v>174</v>
      </c>
      <c r="DM133" t="s">
        <v>3684</v>
      </c>
      <c r="DN133" t="s">
        <v>174</v>
      </c>
      <c r="DO133" t="s">
        <v>3685</v>
      </c>
      <c r="DP133" t="s">
        <v>3686</v>
      </c>
      <c r="DQ133" t="s">
        <v>202</v>
      </c>
      <c r="DR133" t="str">
        <f>HYPERLINK("https://nconnect.nicmar.ac.in/pdf/208_resume_1771499284.pdf/Y2FyZWVy","View Resume")</f>
        <v>0</v>
      </c>
      <c r="DS133" t="s">
        <v>292</v>
      </c>
    </row>
    <row r="134" spans="1:158">
      <c r="A134" t="s">
        <v>585</v>
      </c>
      <c r="B134" t="s">
        <v>211</v>
      </c>
      <c r="C134" t="s">
        <v>472</v>
      </c>
      <c r="D134" t="s">
        <v>586</v>
      </c>
      <c r="E134" t="s">
        <v>3687</v>
      </c>
      <c r="F134" t="s">
        <v>3688</v>
      </c>
      <c r="G134">
        <v>7276371776</v>
      </c>
      <c r="H134" t="s">
        <v>164</v>
      </c>
      <c r="I134" t="s">
        <v>3689</v>
      </c>
      <c r="J134" t="s">
        <v>217</v>
      </c>
      <c r="K134" t="s">
        <v>3690</v>
      </c>
      <c r="L134" t="s">
        <v>3691</v>
      </c>
      <c r="M134" t="s">
        <v>3692</v>
      </c>
      <c r="N134" t="s">
        <v>170</v>
      </c>
      <c r="AI134" t="s">
        <v>3693</v>
      </c>
      <c r="AJ134" t="s">
        <v>3694</v>
      </c>
      <c r="AK134" t="s">
        <v>3695</v>
      </c>
      <c r="AL134">
        <v>83.09</v>
      </c>
      <c r="AN134">
        <v>2010</v>
      </c>
      <c r="AO134" t="s">
        <v>174</v>
      </c>
      <c r="AP134" t="s">
        <v>3696</v>
      </c>
      <c r="AQ134" t="s">
        <v>3694</v>
      </c>
      <c r="AR134" t="s">
        <v>3697</v>
      </c>
      <c r="AS134">
        <v>62.5</v>
      </c>
      <c r="AU134">
        <v>2014</v>
      </c>
      <c r="AV134" t="s">
        <v>170</v>
      </c>
      <c r="BC134" t="s">
        <v>174</v>
      </c>
      <c r="BD134" t="s">
        <v>3698</v>
      </c>
      <c r="BE134" t="s">
        <v>3699</v>
      </c>
      <c r="BF134" t="s">
        <v>3700</v>
      </c>
      <c r="BG134">
        <v>65.7</v>
      </c>
      <c r="BH134">
        <v>7.32</v>
      </c>
      <c r="BI134">
        <v>2018</v>
      </c>
      <c r="BJ134">
        <v>2</v>
      </c>
      <c r="BL134">
        <v>9</v>
      </c>
      <c r="BN134" t="s">
        <v>174</v>
      </c>
      <c r="BO134" t="s">
        <v>3701</v>
      </c>
      <c r="BP134" t="s">
        <v>3701</v>
      </c>
      <c r="BQ134" t="s">
        <v>3702</v>
      </c>
      <c r="BR134">
        <v>77</v>
      </c>
      <c r="BS134">
        <v>7.7</v>
      </c>
      <c r="BT134">
        <v>2020</v>
      </c>
      <c r="BU134">
        <v>8</v>
      </c>
      <c r="BW134">
        <v>13</v>
      </c>
      <c r="BY134" t="s">
        <v>170</v>
      </c>
      <c r="CF134" t="s">
        <v>170</v>
      </c>
      <c r="CJ134">
        <v>2026</v>
      </c>
      <c r="CL134" t="s">
        <v>170</v>
      </c>
      <c r="CN134" t="s">
        <v>174</v>
      </c>
      <c r="CO134" t="s">
        <v>3703</v>
      </c>
      <c r="CP134" t="s">
        <v>3704</v>
      </c>
      <c r="CQ134" t="s">
        <v>170</v>
      </c>
      <c r="CV134" t="s">
        <v>170</v>
      </c>
      <c r="CZ134" t="s">
        <v>170</v>
      </c>
      <c r="DB134" t="s">
        <v>378</v>
      </c>
      <c r="DC134" t="s">
        <v>326</v>
      </c>
      <c r="DD134" t="s">
        <v>174</v>
      </c>
      <c r="DE134" t="s">
        <v>3705</v>
      </c>
      <c r="DF134" t="s">
        <v>170</v>
      </c>
      <c r="DL134" t="s">
        <v>170</v>
      </c>
      <c r="DN134" t="s">
        <v>170</v>
      </c>
      <c r="DP134" t="s">
        <v>3706</v>
      </c>
      <c r="DQ134" t="str">
        <f>HYPERLINK("https://nconnect.nicmar.ac.in/storage/profile/6996ea569c447.png","Download")</f>
        <v>0</v>
      </c>
      <c r="DR134" t="str">
        <f>HYPERLINK("https://nconnect.nicmar.ac.in/pdf/222_resume_1771500353.pdf/Y2FyZWVy","View Resume")</f>
        <v>0</v>
      </c>
      <c r="DS134" t="s">
        <v>1683</v>
      </c>
      <c r="DT134" t="s">
        <v>3707</v>
      </c>
      <c r="DU134" t="s">
        <v>3708</v>
      </c>
      <c r="DV134" t="s">
        <v>333</v>
      </c>
      <c r="DW134" t="s">
        <v>207</v>
      </c>
      <c r="DX134" t="s">
        <v>465</v>
      </c>
      <c r="DY134" t="s">
        <v>209</v>
      </c>
      <c r="DZ134" t="s">
        <v>949</v>
      </c>
      <c r="EA134" t="s">
        <v>3709</v>
      </c>
      <c r="EB134" t="s">
        <v>3710</v>
      </c>
      <c r="EC134" t="s">
        <v>333</v>
      </c>
      <c r="ED134" t="s">
        <v>207</v>
      </c>
      <c r="EE134" t="s">
        <v>981</v>
      </c>
      <c r="EF134" t="s">
        <v>3711</v>
      </c>
      <c r="EG134" t="s">
        <v>942</v>
      </c>
      <c r="EH134" t="s">
        <v>3701</v>
      </c>
      <c r="EI134" t="s">
        <v>3712</v>
      </c>
      <c r="EJ134" t="s">
        <v>819</v>
      </c>
      <c r="EK134" t="s">
        <v>207</v>
      </c>
      <c r="EL134" t="s">
        <v>1987</v>
      </c>
      <c r="EM134" t="s">
        <v>1544</v>
      </c>
      <c r="EN134" t="s">
        <v>430</v>
      </c>
    </row>
    <row r="135" spans="1:158">
      <c r="A135" t="s">
        <v>507</v>
      </c>
      <c r="B135" t="s">
        <v>508</v>
      </c>
      <c r="C135" t="s">
        <v>267</v>
      </c>
      <c r="D135" t="s">
        <v>509</v>
      </c>
      <c r="E135" t="s">
        <v>3713</v>
      </c>
      <c r="F135" t="s">
        <v>3714</v>
      </c>
      <c r="G135">
        <v>9763979704</v>
      </c>
      <c r="H135" t="s">
        <v>164</v>
      </c>
      <c r="I135" t="s">
        <v>3715</v>
      </c>
      <c r="J135" t="s">
        <v>166</v>
      </c>
      <c r="K135" t="s">
        <v>3716</v>
      </c>
      <c r="L135" t="s">
        <v>3717</v>
      </c>
      <c r="M135" t="s">
        <v>3718</v>
      </c>
      <c r="N135" t="s">
        <v>170</v>
      </c>
      <c r="AI135" t="s">
        <v>3719</v>
      </c>
      <c r="AJ135" t="s">
        <v>3720</v>
      </c>
      <c r="AK135" t="s">
        <v>3721</v>
      </c>
      <c r="AL135">
        <v>55.46</v>
      </c>
      <c r="AM135">
        <v>0</v>
      </c>
      <c r="AN135">
        <v>1996</v>
      </c>
      <c r="AO135" t="s">
        <v>174</v>
      </c>
      <c r="AP135" t="s">
        <v>3722</v>
      </c>
      <c r="AQ135" t="s">
        <v>3723</v>
      </c>
      <c r="AR135" t="s">
        <v>3724</v>
      </c>
      <c r="AS135">
        <v>55.5</v>
      </c>
      <c r="AU135">
        <v>1998</v>
      </c>
      <c r="AV135" t="s">
        <v>170</v>
      </c>
      <c r="BC135" t="s">
        <v>174</v>
      </c>
      <c r="BD135" t="s">
        <v>808</v>
      </c>
      <c r="BE135" t="s">
        <v>3725</v>
      </c>
      <c r="BF135" t="s">
        <v>3726</v>
      </c>
      <c r="BG135">
        <v>1138</v>
      </c>
      <c r="BI135">
        <v>2002</v>
      </c>
      <c r="BJ135">
        <v>19</v>
      </c>
      <c r="BK135" t="s">
        <v>808</v>
      </c>
      <c r="BL135">
        <v>53</v>
      </c>
      <c r="BM135" t="s">
        <v>3727</v>
      </c>
      <c r="BN135" t="s">
        <v>174</v>
      </c>
      <c r="BO135" t="s">
        <v>3728</v>
      </c>
      <c r="BP135" t="s">
        <v>3725</v>
      </c>
      <c r="BQ135" t="s">
        <v>1907</v>
      </c>
      <c r="BR135">
        <v>68.5</v>
      </c>
      <c r="BT135">
        <v>2005</v>
      </c>
      <c r="BU135">
        <v>31</v>
      </c>
      <c r="BV135" t="s">
        <v>811</v>
      </c>
      <c r="BW135">
        <v>24</v>
      </c>
      <c r="BY135" t="s">
        <v>174</v>
      </c>
      <c r="BZ135" t="s">
        <v>3729</v>
      </c>
      <c r="CA135" t="s">
        <v>3730</v>
      </c>
      <c r="CB135" t="s">
        <v>528</v>
      </c>
      <c r="CC135">
        <v>62.5</v>
      </c>
      <c r="CE135">
        <v>2009</v>
      </c>
      <c r="CF135" t="s">
        <v>174</v>
      </c>
      <c r="CG135" t="s">
        <v>3731</v>
      </c>
      <c r="CH135" t="s">
        <v>3732</v>
      </c>
      <c r="CI135" t="s">
        <v>193</v>
      </c>
      <c r="CJ135">
        <v>2022</v>
      </c>
      <c r="CL135" t="s">
        <v>174</v>
      </c>
      <c r="CM135" t="s">
        <v>3733</v>
      </c>
      <c r="CN135" t="s">
        <v>174</v>
      </c>
      <c r="CO135" t="s">
        <v>3734</v>
      </c>
      <c r="CP135" t="s">
        <v>670</v>
      </c>
      <c r="CQ135" t="s">
        <v>174</v>
      </c>
      <c r="CR135">
        <v>8</v>
      </c>
      <c r="CS135" t="s">
        <v>378</v>
      </c>
      <c r="CT135">
        <v>19</v>
      </c>
      <c r="CU135" t="s">
        <v>3735</v>
      </c>
      <c r="CV135" t="s">
        <v>170</v>
      </c>
      <c r="CZ135" t="s">
        <v>170</v>
      </c>
      <c r="DB135" t="s">
        <v>3736</v>
      </c>
      <c r="DC135" t="s">
        <v>3737</v>
      </c>
      <c r="DD135" t="s">
        <v>174</v>
      </c>
      <c r="DE135" t="s">
        <v>3738</v>
      </c>
      <c r="DF135" t="s">
        <v>174</v>
      </c>
      <c r="DG135" t="s">
        <v>3739</v>
      </c>
      <c r="DH135" t="s">
        <v>3740</v>
      </c>
      <c r="DI135" t="s">
        <v>3741</v>
      </c>
      <c r="DJ135" t="s">
        <v>3742</v>
      </c>
      <c r="DK135">
        <v>6</v>
      </c>
      <c r="DL135" t="s">
        <v>174</v>
      </c>
      <c r="DM135" t="s">
        <v>3743</v>
      </c>
      <c r="DN135" t="s">
        <v>170</v>
      </c>
      <c r="DP135" t="s">
        <v>3744</v>
      </c>
      <c r="DQ135" t="s">
        <v>202</v>
      </c>
      <c r="DR135" t="str">
        <f>HYPERLINK("https://nconnect.nicmar.ac.in/pdf/209_resume_1771500235.pdf/Y2FyZWVy","View Resume")</f>
        <v>0</v>
      </c>
      <c r="DS135" t="s">
        <v>3745</v>
      </c>
      <c r="DT135" t="s">
        <v>3746</v>
      </c>
      <c r="DU135" t="s">
        <v>508</v>
      </c>
      <c r="DV135" t="s">
        <v>819</v>
      </c>
      <c r="DW135" t="s">
        <v>246</v>
      </c>
      <c r="DX135" t="s">
        <v>3389</v>
      </c>
      <c r="DY135" t="s">
        <v>209</v>
      </c>
      <c r="DZ135" t="s">
        <v>1388</v>
      </c>
      <c r="EA135" t="s">
        <v>3747</v>
      </c>
      <c r="EB135" t="s">
        <v>508</v>
      </c>
      <c r="EC135" t="s">
        <v>819</v>
      </c>
      <c r="ED135" t="s">
        <v>246</v>
      </c>
      <c r="EE135" t="s">
        <v>825</v>
      </c>
      <c r="EF135" t="s">
        <v>3389</v>
      </c>
      <c r="EG135" t="s">
        <v>2927</v>
      </c>
      <c r="EH135" t="s">
        <v>3748</v>
      </c>
      <c r="EI135" t="s">
        <v>211</v>
      </c>
      <c r="EJ135" t="s">
        <v>3749</v>
      </c>
      <c r="EK135" t="s">
        <v>246</v>
      </c>
      <c r="EL135" t="s">
        <v>2206</v>
      </c>
      <c r="EM135" t="s">
        <v>825</v>
      </c>
      <c r="EN135" t="s">
        <v>3225</v>
      </c>
      <c r="EO135" t="s">
        <v>3750</v>
      </c>
      <c r="EP135" t="s">
        <v>3751</v>
      </c>
      <c r="EQ135" t="s">
        <v>3752</v>
      </c>
      <c r="ER135" t="s">
        <v>207</v>
      </c>
      <c r="ES135" t="s">
        <v>3753</v>
      </c>
      <c r="ET135" t="s">
        <v>3754</v>
      </c>
      <c r="EU135" t="s">
        <v>430</v>
      </c>
      <c r="EV135" t="s">
        <v>3755</v>
      </c>
      <c r="EW135" t="s">
        <v>351</v>
      </c>
      <c r="EX135" t="s">
        <v>3756</v>
      </c>
      <c r="EY135" t="s">
        <v>246</v>
      </c>
      <c r="EZ135" t="s">
        <v>3757</v>
      </c>
      <c r="FA135" t="s">
        <v>3758</v>
      </c>
      <c r="FB135" t="s">
        <v>945</v>
      </c>
    </row>
    <row r="136" spans="1:158">
      <c r="A136" t="s">
        <v>266</v>
      </c>
      <c r="B136" t="s">
        <v>211</v>
      </c>
      <c r="C136" t="s">
        <v>267</v>
      </c>
      <c r="D136" t="s">
        <v>268</v>
      </c>
      <c r="E136" t="s">
        <v>3759</v>
      </c>
      <c r="F136" t="s">
        <v>3760</v>
      </c>
      <c r="G136">
        <v>9923752421</v>
      </c>
      <c r="H136" t="s">
        <v>164</v>
      </c>
      <c r="I136" t="s">
        <v>3761</v>
      </c>
      <c r="J136" t="s">
        <v>166</v>
      </c>
      <c r="K136" t="s">
        <v>763</v>
      </c>
      <c r="L136" t="s">
        <v>3762</v>
      </c>
      <c r="M136" t="s">
        <v>3763</v>
      </c>
      <c r="N136" t="s">
        <v>170</v>
      </c>
      <c r="AI136" t="s">
        <v>3764</v>
      </c>
      <c r="AJ136" t="s">
        <v>3312</v>
      </c>
      <c r="AK136" t="s">
        <v>218</v>
      </c>
      <c r="AL136">
        <v>68</v>
      </c>
      <c r="AN136">
        <v>1980</v>
      </c>
      <c r="AO136" t="s">
        <v>174</v>
      </c>
      <c r="AP136" t="s">
        <v>3765</v>
      </c>
      <c r="AQ136" t="s">
        <v>3312</v>
      </c>
      <c r="AR136" t="s">
        <v>361</v>
      </c>
      <c r="AS136">
        <v>5.8</v>
      </c>
      <c r="AU136">
        <v>1982</v>
      </c>
      <c r="AV136" t="s">
        <v>174</v>
      </c>
      <c r="AW136" t="s">
        <v>3766</v>
      </c>
      <c r="AX136" t="s">
        <v>3767</v>
      </c>
      <c r="AY136" t="s">
        <v>3768</v>
      </c>
      <c r="AZ136">
        <v>78.9</v>
      </c>
      <c r="BB136">
        <v>2012</v>
      </c>
      <c r="BC136" t="s">
        <v>174</v>
      </c>
      <c r="BD136" t="s">
        <v>3769</v>
      </c>
      <c r="BE136" t="s">
        <v>3770</v>
      </c>
      <c r="BF136" t="s">
        <v>3771</v>
      </c>
      <c r="BG136">
        <v>75.8</v>
      </c>
      <c r="BI136">
        <v>1985</v>
      </c>
      <c r="BJ136">
        <v>19</v>
      </c>
      <c r="BK136" t="s">
        <v>3771</v>
      </c>
      <c r="BL136">
        <v>32</v>
      </c>
      <c r="BN136" t="s">
        <v>174</v>
      </c>
      <c r="BO136" t="s">
        <v>3767</v>
      </c>
      <c r="BP136" t="s">
        <v>3772</v>
      </c>
      <c r="BQ136" t="s">
        <v>3773</v>
      </c>
      <c r="BR136">
        <v>79</v>
      </c>
      <c r="BT136">
        <v>2015</v>
      </c>
      <c r="BU136">
        <v>31</v>
      </c>
      <c r="BV136" t="s">
        <v>3774</v>
      </c>
      <c r="BW136">
        <v>38</v>
      </c>
      <c r="BY136" t="s">
        <v>170</v>
      </c>
      <c r="CF136" t="s">
        <v>170</v>
      </c>
      <c r="CL136" t="s">
        <v>174</v>
      </c>
      <c r="CM136" t="s">
        <v>3775</v>
      </c>
      <c r="CN136" t="s">
        <v>174</v>
      </c>
      <c r="CO136" t="s">
        <v>3776</v>
      </c>
      <c r="CP136" t="s">
        <v>3777</v>
      </c>
      <c r="CQ136" t="s">
        <v>170</v>
      </c>
      <c r="CV136" t="s">
        <v>170</v>
      </c>
      <c r="CZ136" t="s">
        <v>170</v>
      </c>
      <c r="DB136" t="s">
        <v>3778</v>
      </c>
      <c r="DC136" t="s">
        <v>2124</v>
      </c>
      <c r="DD136" t="s">
        <v>174</v>
      </c>
      <c r="DE136" t="s">
        <v>3779</v>
      </c>
      <c r="DF136" t="s">
        <v>170</v>
      </c>
      <c r="DL136" t="s">
        <v>174</v>
      </c>
      <c r="DM136" t="s">
        <v>3780</v>
      </c>
      <c r="DN136" t="s">
        <v>174</v>
      </c>
      <c r="DO136" t="s">
        <v>3781</v>
      </c>
      <c r="DP136" t="s">
        <v>3782</v>
      </c>
      <c r="DQ136" t="s">
        <v>202</v>
      </c>
      <c r="DR136" t="str">
        <f>HYPERLINK("https://nconnect.nicmar.ac.in/pdf/202_resume_1771501200.pdf/Y2FyZWVy","View Resume")</f>
        <v>0</v>
      </c>
      <c r="DS136" t="s">
        <v>3783</v>
      </c>
      <c r="DT136" t="s">
        <v>3784</v>
      </c>
      <c r="DU136" t="s">
        <v>3785</v>
      </c>
      <c r="DV136" t="s">
        <v>1427</v>
      </c>
      <c r="DW136" t="s">
        <v>207</v>
      </c>
      <c r="DX136" t="s">
        <v>3786</v>
      </c>
      <c r="DY136" t="s">
        <v>209</v>
      </c>
      <c r="DZ136" t="s">
        <v>3783</v>
      </c>
    </row>
    <row r="137" spans="1:158">
      <c r="A137" t="s">
        <v>794</v>
      </c>
      <c r="B137" t="s">
        <v>211</v>
      </c>
      <c r="C137" t="s">
        <v>267</v>
      </c>
      <c r="D137" t="s">
        <v>509</v>
      </c>
      <c r="E137" t="s">
        <v>3787</v>
      </c>
      <c r="F137" t="s">
        <v>3788</v>
      </c>
      <c r="G137">
        <v>8439286180</v>
      </c>
      <c r="H137" t="s">
        <v>164</v>
      </c>
      <c r="I137" t="s">
        <v>3789</v>
      </c>
      <c r="J137" t="s">
        <v>166</v>
      </c>
      <c r="K137" t="s">
        <v>3790</v>
      </c>
      <c r="L137" t="s">
        <v>3791</v>
      </c>
      <c r="M137" t="s">
        <v>3792</v>
      </c>
      <c r="N137" t="s">
        <v>170</v>
      </c>
      <c r="AI137" t="s">
        <v>3793</v>
      </c>
      <c r="AJ137" t="s">
        <v>3794</v>
      </c>
      <c r="AK137" t="s">
        <v>3264</v>
      </c>
      <c r="AL137">
        <v>51.2</v>
      </c>
      <c r="AN137">
        <v>2010</v>
      </c>
      <c r="AO137" t="s">
        <v>174</v>
      </c>
      <c r="AP137" t="s">
        <v>3795</v>
      </c>
      <c r="AQ137" t="s">
        <v>3794</v>
      </c>
      <c r="AR137" t="s">
        <v>3796</v>
      </c>
      <c r="AS137">
        <v>57.7</v>
      </c>
      <c r="AU137">
        <v>2013</v>
      </c>
      <c r="AV137" t="s">
        <v>170</v>
      </c>
      <c r="BC137" t="s">
        <v>174</v>
      </c>
      <c r="BD137" t="s">
        <v>1297</v>
      </c>
      <c r="BE137" t="s">
        <v>3797</v>
      </c>
      <c r="BF137" t="s">
        <v>3798</v>
      </c>
      <c r="BG137">
        <v>57.24</v>
      </c>
      <c r="BI137">
        <v>2016</v>
      </c>
      <c r="BJ137">
        <v>19</v>
      </c>
      <c r="BK137" t="s">
        <v>3799</v>
      </c>
      <c r="BL137">
        <v>23</v>
      </c>
      <c r="BN137" t="s">
        <v>174</v>
      </c>
      <c r="BO137" t="s">
        <v>1297</v>
      </c>
      <c r="BP137" t="s">
        <v>3800</v>
      </c>
      <c r="BQ137" t="s">
        <v>3801</v>
      </c>
      <c r="BR137">
        <v>67.7</v>
      </c>
      <c r="BS137">
        <v>6.7</v>
      </c>
      <c r="BT137">
        <v>2018</v>
      </c>
      <c r="BU137">
        <v>31</v>
      </c>
      <c r="BV137" t="s">
        <v>3298</v>
      </c>
      <c r="BW137">
        <v>23</v>
      </c>
      <c r="BY137" t="s">
        <v>170</v>
      </c>
      <c r="CA137" t="s">
        <v>3794</v>
      </c>
      <c r="CF137" t="s">
        <v>174</v>
      </c>
      <c r="CG137" t="s">
        <v>528</v>
      </c>
      <c r="CH137" t="s">
        <v>3802</v>
      </c>
      <c r="CI137" t="s">
        <v>193</v>
      </c>
      <c r="CJ137">
        <v>2025</v>
      </c>
      <c r="CL137" t="s">
        <v>174</v>
      </c>
      <c r="CN137" t="s">
        <v>174</v>
      </c>
      <c r="CO137" t="s">
        <v>3803</v>
      </c>
      <c r="CP137" t="s">
        <v>3804</v>
      </c>
      <c r="CQ137" t="s">
        <v>174</v>
      </c>
      <c r="CR137">
        <v>0</v>
      </c>
      <c r="CS137">
        <v>0</v>
      </c>
      <c r="CT137">
        <v>2</v>
      </c>
      <c r="CU137" t="s">
        <v>3805</v>
      </c>
      <c r="CV137" t="s">
        <v>170</v>
      </c>
      <c r="CZ137" t="s">
        <v>170</v>
      </c>
      <c r="DB137" t="s">
        <v>3806</v>
      </c>
      <c r="DC137" t="s">
        <v>3807</v>
      </c>
      <c r="DD137" t="s">
        <v>174</v>
      </c>
      <c r="DE137" t="s">
        <v>3808</v>
      </c>
      <c r="DF137" t="s">
        <v>170</v>
      </c>
      <c r="DL137" t="s">
        <v>170</v>
      </c>
      <c r="DN137" t="s">
        <v>170</v>
      </c>
      <c r="DP137" t="s">
        <v>3809</v>
      </c>
      <c r="DQ137" t="s">
        <v>202</v>
      </c>
      <c r="DR137" t="str">
        <f>HYPERLINK("https://nconnect.nicmar.ac.in/pdf/216_resume_1771503454.pdf/Y2FyZWVy","View Resume")</f>
        <v>0</v>
      </c>
      <c r="DS137" t="s">
        <v>1596</v>
      </c>
      <c r="DT137" t="s">
        <v>3810</v>
      </c>
      <c r="DU137" t="s">
        <v>1985</v>
      </c>
      <c r="DV137" t="s">
        <v>3794</v>
      </c>
      <c r="DW137" t="s">
        <v>246</v>
      </c>
      <c r="DX137" t="s">
        <v>3162</v>
      </c>
      <c r="DY137" t="s">
        <v>465</v>
      </c>
      <c r="DZ137" t="s">
        <v>1596</v>
      </c>
    </row>
    <row r="138" spans="1:158">
      <c r="A138" t="s">
        <v>210</v>
      </c>
      <c r="B138" t="s">
        <v>211</v>
      </c>
      <c r="C138" t="s">
        <v>212</v>
      </c>
      <c r="D138" t="s">
        <v>213</v>
      </c>
      <c r="E138" t="s">
        <v>3811</v>
      </c>
      <c r="F138" t="s">
        <v>3812</v>
      </c>
      <c r="G138">
        <v>7499079795</v>
      </c>
      <c r="H138" t="s">
        <v>164</v>
      </c>
      <c r="I138" t="s">
        <v>3813</v>
      </c>
      <c r="J138" t="s">
        <v>166</v>
      </c>
      <c r="K138" t="s">
        <v>3814</v>
      </c>
      <c r="L138" t="s">
        <v>3815</v>
      </c>
      <c r="M138" t="s">
        <v>3816</v>
      </c>
      <c r="N138" t="s">
        <v>170</v>
      </c>
      <c r="AI138" t="s">
        <v>3817</v>
      </c>
      <c r="AJ138" t="s">
        <v>3818</v>
      </c>
      <c r="AK138" t="s">
        <v>443</v>
      </c>
      <c r="AL138">
        <v>73.23</v>
      </c>
      <c r="AN138">
        <v>2009</v>
      </c>
      <c r="AO138" t="s">
        <v>174</v>
      </c>
      <c r="AP138" t="s">
        <v>3819</v>
      </c>
      <c r="AQ138" t="s">
        <v>3820</v>
      </c>
      <c r="AR138" t="s">
        <v>3321</v>
      </c>
      <c r="AS138">
        <v>58.83</v>
      </c>
      <c r="AU138">
        <v>2011</v>
      </c>
      <c r="AV138" t="s">
        <v>170</v>
      </c>
      <c r="BC138" t="s">
        <v>174</v>
      </c>
      <c r="BD138" t="s">
        <v>3821</v>
      </c>
      <c r="BE138" t="s">
        <v>3822</v>
      </c>
      <c r="BF138" t="s">
        <v>3823</v>
      </c>
      <c r="BG138">
        <v>65.0</v>
      </c>
      <c r="BI138">
        <v>2015</v>
      </c>
      <c r="BJ138">
        <v>2</v>
      </c>
      <c r="BL138">
        <v>9</v>
      </c>
      <c r="BN138" t="s">
        <v>174</v>
      </c>
      <c r="BO138" t="s">
        <v>3824</v>
      </c>
      <c r="BP138" t="s">
        <v>3825</v>
      </c>
      <c r="BQ138" t="s">
        <v>3826</v>
      </c>
      <c r="BR138">
        <v>75.5</v>
      </c>
      <c r="BS138">
        <v>7.55</v>
      </c>
      <c r="BT138">
        <v>2019</v>
      </c>
      <c r="BU138">
        <v>14</v>
      </c>
      <c r="BW138">
        <v>47</v>
      </c>
      <c r="BY138" t="s">
        <v>170</v>
      </c>
      <c r="CF138" t="s">
        <v>170</v>
      </c>
      <c r="CL138" t="s">
        <v>170</v>
      </c>
      <c r="CN138" t="s">
        <v>170</v>
      </c>
      <c r="CP138" t="s">
        <v>443</v>
      </c>
      <c r="CQ138" t="s">
        <v>170</v>
      </c>
      <c r="CU138" t="s">
        <v>2365</v>
      </c>
      <c r="CV138" t="s">
        <v>170</v>
      </c>
      <c r="CZ138" t="s">
        <v>170</v>
      </c>
      <c r="DC138" t="s">
        <v>3827</v>
      </c>
      <c r="DD138" t="s">
        <v>170</v>
      </c>
      <c r="DF138" t="s">
        <v>170</v>
      </c>
      <c r="DL138" t="s">
        <v>170</v>
      </c>
      <c r="DN138" t="s">
        <v>170</v>
      </c>
      <c r="DP138" t="s">
        <v>3828</v>
      </c>
      <c r="DQ138" t="str">
        <f>HYPERLINK("https://nconnect.nicmar.ac.in/storage/profile/6996f3a15b8b3.png","Download")</f>
        <v>0</v>
      </c>
      <c r="DR138" t="str">
        <f>HYPERLINK("https://nconnect.nicmar.ac.in/pdf/228_resume_1771503913.pdf/Y2FyZWVy","View Resume")</f>
        <v>0</v>
      </c>
      <c r="DS138" t="s">
        <v>3829</v>
      </c>
      <c r="DT138" t="s">
        <v>3830</v>
      </c>
      <c r="DU138" t="s">
        <v>2316</v>
      </c>
      <c r="DV138" t="s">
        <v>3831</v>
      </c>
      <c r="DW138" t="s">
        <v>246</v>
      </c>
      <c r="DX138" t="s">
        <v>423</v>
      </c>
      <c r="DY138" t="s">
        <v>209</v>
      </c>
      <c r="DZ138" t="s">
        <v>898</v>
      </c>
      <c r="EA138" t="s">
        <v>3832</v>
      </c>
      <c r="EB138" t="s">
        <v>2316</v>
      </c>
      <c r="EC138" t="s">
        <v>3833</v>
      </c>
      <c r="ED138" t="s">
        <v>246</v>
      </c>
      <c r="EE138" t="s">
        <v>3834</v>
      </c>
      <c r="EF138" t="s">
        <v>1544</v>
      </c>
      <c r="EG138" t="s">
        <v>248</v>
      </c>
      <c r="EH138" t="s">
        <v>3835</v>
      </c>
      <c r="EI138" t="s">
        <v>351</v>
      </c>
      <c r="EJ138" t="s">
        <v>3836</v>
      </c>
      <c r="EK138" t="s">
        <v>246</v>
      </c>
      <c r="EL138" t="s">
        <v>1392</v>
      </c>
      <c r="EM138" t="s">
        <v>3837</v>
      </c>
      <c r="EN138" t="s">
        <v>466</v>
      </c>
      <c r="EO138" t="s">
        <v>3830</v>
      </c>
      <c r="EP138" t="s">
        <v>2316</v>
      </c>
      <c r="EQ138" t="s">
        <v>3831</v>
      </c>
      <c r="ER138" t="s">
        <v>246</v>
      </c>
      <c r="ES138" t="s">
        <v>384</v>
      </c>
      <c r="ET138" t="s">
        <v>3162</v>
      </c>
      <c r="EU138" t="s">
        <v>420</v>
      </c>
    </row>
    <row r="139" spans="1:158">
      <c r="A139" t="s">
        <v>471</v>
      </c>
      <c r="B139" t="s">
        <v>211</v>
      </c>
      <c r="C139" t="s">
        <v>472</v>
      </c>
      <c r="D139" t="s">
        <v>473</v>
      </c>
      <c r="E139" t="s">
        <v>3838</v>
      </c>
      <c r="F139" t="s">
        <v>3839</v>
      </c>
      <c r="G139">
        <v>9940270826</v>
      </c>
      <c r="H139" t="s">
        <v>164</v>
      </c>
      <c r="I139" t="s">
        <v>3840</v>
      </c>
      <c r="J139" t="s">
        <v>166</v>
      </c>
      <c r="K139" t="s">
        <v>477</v>
      </c>
      <c r="L139" t="s">
        <v>3841</v>
      </c>
      <c r="M139" t="s">
        <v>3842</v>
      </c>
      <c r="N139" t="s">
        <v>170</v>
      </c>
      <c r="AI139" t="s">
        <v>3843</v>
      </c>
      <c r="AJ139" t="s">
        <v>3844</v>
      </c>
      <c r="AK139" t="s">
        <v>3845</v>
      </c>
      <c r="AL139">
        <v>94.4</v>
      </c>
      <c r="AN139">
        <v>2006</v>
      </c>
      <c r="AO139" t="s">
        <v>174</v>
      </c>
      <c r="AP139" t="s">
        <v>3843</v>
      </c>
      <c r="AQ139" t="s">
        <v>3844</v>
      </c>
      <c r="AR139" t="s">
        <v>3846</v>
      </c>
      <c r="AS139">
        <v>89</v>
      </c>
      <c r="AU139">
        <v>2008</v>
      </c>
      <c r="AV139" t="s">
        <v>170</v>
      </c>
      <c r="BC139" t="s">
        <v>174</v>
      </c>
      <c r="BD139" t="s">
        <v>3847</v>
      </c>
      <c r="BE139" t="s">
        <v>3848</v>
      </c>
      <c r="BF139" t="s">
        <v>229</v>
      </c>
      <c r="BG139">
        <v>83.5</v>
      </c>
      <c r="BH139">
        <v>8.35</v>
      </c>
      <c r="BI139">
        <v>2012</v>
      </c>
      <c r="BJ139">
        <v>2</v>
      </c>
      <c r="BL139">
        <v>9</v>
      </c>
      <c r="BN139" t="s">
        <v>174</v>
      </c>
      <c r="BO139" t="s">
        <v>3849</v>
      </c>
      <c r="BP139" t="s">
        <v>3850</v>
      </c>
      <c r="BQ139" t="s">
        <v>3851</v>
      </c>
      <c r="BR139">
        <v>84.2</v>
      </c>
      <c r="BS139">
        <v>8.42</v>
      </c>
      <c r="BT139">
        <v>2016</v>
      </c>
      <c r="BU139">
        <v>12</v>
      </c>
      <c r="BW139">
        <v>13</v>
      </c>
      <c r="BY139" t="s">
        <v>170</v>
      </c>
      <c r="CF139" t="s">
        <v>174</v>
      </c>
      <c r="CG139" t="s">
        <v>3852</v>
      </c>
      <c r="CH139" t="s">
        <v>3853</v>
      </c>
      <c r="CI139" t="s">
        <v>373</v>
      </c>
      <c r="CK139" t="s">
        <v>174</v>
      </c>
      <c r="CL139" t="s">
        <v>174</v>
      </c>
      <c r="CM139" t="s">
        <v>3854</v>
      </c>
      <c r="CN139" t="s">
        <v>174</v>
      </c>
      <c r="CO139" t="s">
        <v>3855</v>
      </c>
      <c r="CP139" t="s">
        <v>3856</v>
      </c>
      <c r="CQ139" t="s">
        <v>174</v>
      </c>
      <c r="CR139">
        <v>4</v>
      </c>
      <c r="CS139">
        <v>6</v>
      </c>
      <c r="CT139">
        <v>1</v>
      </c>
      <c r="CU139" t="s">
        <v>3857</v>
      </c>
      <c r="CV139" t="s">
        <v>170</v>
      </c>
      <c r="CZ139" t="s">
        <v>170</v>
      </c>
      <c r="DB139" t="s">
        <v>3858</v>
      </c>
      <c r="DC139" t="s">
        <v>3859</v>
      </c>
      <c r="DD139" t="s">
        <v>174</v>
      </c>
      <c r="DE139" t="s">
        <v>3860</v>
      </c>
      <c r="DF139" t="s">
        <v>170</v>
      </c>
      <c r="DL139" t="s">
        <v>174</v>
      </c>
      <c r="DM139" t="s">
        <v>3861</v>
      </c>
      <c r="DN139" t="s">
        <v>174</v>
      </c>
      <c r="DO139" t="s">
        <v>3862</v>
      </c>
      <c r="DP139" t="s">
        <v>3863</v>
      </c>
      <c r="DQ139" t="str">
        <f>HYPERLINK("https://nconnect.nicmar.ac.in/storage/profile/6996e56310561.png","Download")</f>
        <v>0</v>
      </c>
      <c r="DR139" t="str">
        <f>HYPERLINK("https://nconnect.nicmar.ac.in/pdf/214_resume_1771504379.pdf/Y2FyZWVy","View Resume")</f>
        <v>0</v>
      </c>
      <c r="DS139" t="s">
        <v>3864</v>
      </c>
      <c r="DT139" t="s">
        <v>3865</v>
      </c>
      <c r="DU139" t="s">
        <v>211</v>
      </c>
      <c r="DV139" t="s">
        <v>1812</v>
      </c>
      <c r="DW139" t="s">
        <v>246</v>
      </c>
      <c r="DX139" t="s">
        <v>3866</v>
      </c>
      <c r="DY139" t="s">
        <v>824</v>
      </c>
      <c r="DZ139" t="s">
        <v>3110</v>
      </c>
      <c r="EA139" t="s">
        <v>3867</v>
      </c>
      <c r="EB139" t="s">
        <v>211</v>
      </c>
      <c r="EC139" t="s">
        <v>1812</v>
      </c>
      <c r="ED139" t="s">
        <v>246</v>
      </c>
      <c r="EE139" t="s">
        <v>2026</v>
      </c>
      <c r="EF139" t="s">
        <v>3868</v>
      </c>
      <c r="EG139" t="s">
        <v>265</v>
      </c>
      <c r="EH139" t="s">
        <v>3869</v>
      </c>
      <c r="EI139" t="s">
        <v>351</v>
      </c>
      <c r="EJ139" t="s">
        <v>1812</v>
      </c>
      <c r="EK139" t="s">
        <v>246</v>
      </c>
      <c r="EL139" t="s">
        <v>3870</v>
      </c>
      <c r="EM139" t="s">
        <v>1591</v>
      </c>
      <c r="EN139" t="s">
        <v>898</v>
      </c>
    </row>
    <row r="140" spans="1:158">
      <c r="A140" t="s">
        <v>1471</v>
      </c>
      <c r="B140" t="s">
        <v>508</v>
      </c>
      <c r="C140" t="s">
        <v>212</v>
      </c>
      <c r="D140" t="s">
        <v>1472</v>
      </c>
      <c r="E140" t="s">
        <v>3871</v>
      </c>
      <c r="F140" t="s">
        <v>3872</v>
      </c>
      <c r="G140">
        <v>9819306354</v>
      </c>
      <c r="H140" t="s">
        <v>164</v>
      </c>
      <c r="I140" t="s">
        <v>3873</v>
      </c>
      <c r="J140" t="s">
        <v>166</v>
      </c>
      <c r="K140" t="s">
        <v>2824</v>
      </c>
      <c r="L140" t="s">
        <v>3874</v>
      </c>
      <c r="M140" t="s">
        <v>3875</v>
      </c>
      <c r="N140" t="s">
        <v>170</v>
      </c>
      <c r="AI140" t="s">
        <v>3876</v>
      </c>
      <c r="AJ140" t="s">
        <v>3877</v>
      </c>
      <c r="AK140" t="s">
        <v>3878</v>
      </c>
      <c r="AL140">
        <v>73.73</v>
      </c>
      <c r="AN140">
        <v>2000</v>
      </c>
      <c r="AO140" t="s">
        <v>170</v>
      </c>
      <c r="AV140" t="s">
        <v>174</v>
      </c>
      <c r="AW140" t="s">
        <v>486</v>
      </c>
      <c r="AX140" t="s">
        <v>3879</v>
      </c>
      <c r="AY140" t="s">
        <v>486</v>
      </c>
      <c r="AZ140">
        <v>80.97</v>
      </c>
      <c r="BB140">
        <v>2004</v>
      </c>
      <c r="BC140" t="s">
        <v>174</v>
      </c>
      <c r="BD140" t="s">
        <v>3880</v>
      </c>
      <c r="BE140" t="s">
        <v>3881</v>
      </c>
      <c r="BF140" t="s">
        <v>486</v>
      </c>
      <c r="BG140">
        <v>74.25</v>
      </c>
      <c r="BI140">
        <v>2008</v>
      </c>
      <c r="BJ140">
        <v>2</v>
      </c>
      <c r="BL140">
        <v>9</v>
      </c>
      <c r="BN140" t="s">
        <v>174</v>
      </c>
      <c r="BO140" t="s">
        <v>3882</v>
      </c>
      <c r="BP140" t="s">
        <v>3883</v>
      </c>
      <c r="BQ140" t="s">
        <v>3884</v>
      </c>
      <c r="BR140">
        <v>61.96</v>
      </c>
      <c r="BT140">
        <v>2013</v>
      </c>
      <c r="BU140">
        <v>22</v>
      </c>
      <c r="BW140">
        <v>51</v>
      </c>
      <c r="BY140" t="s">
        <v>174</v>
      </c>
      <c r="BZ140" t="s">
        <v>1441</v>
      </c>
      <c r="CA140" t="s">
        <v>3885</v>
      </c>
      <c r="CB140" t="s">
        <v>969</v>
      </c>
      <c r="CC140">
        <v>78.18</v>
      </c>
      <c r="CE140">
        <v>2019</v>
      </c>
      <c r="CF140" t="s">
        <v>174</v>
      </c>
      <c r="CG140" t="s">
        <v>486</v>
      </c>
      <c r="CH140" t="s">
        <v>3886</v>
      </c>
      <c r="CI140" t="s">
        <v>193</v>
      </c>
      <c r="CJ140">
        <v>2025</v>
      </c>
      <c r="CL140" t="s">
        <v>174</v>
      </c>
      <c r="CM140" t="s">
        <v>3887</v>
      </c>
      <c r="CN140" t="s">
        <v>174</v>
      </c>
      <c r="CO140" t="s">
        <v>3888</v>
      </c>
      <c r="CP140" t="s">
        <v>2186</v>
      </c>
      <c r="CQ140" t="s">
        <v>174</v>
      </c>
      <c r="CR140">
        <v>0</v>
      </c>
      <c r="CS140">
        <v>0</v>
      </c>
      <c r="CT140">
        <v>7</v>
      </c>
      <c r="CU140" t="s">
        <v>3889</v>
      </c>
      <c r="CV140" t="s">
        <v>170</v>
      </c>
      <c r="CZ140" t="s">
        <v>170</v>
      </c>
      <c r="DB140" t="s">
        <v>3890</v>
      </c>
      <c r="DC140" t="s">
        <v>1310</v>
      </c>
      <c r="DD140" t="s">
        <v>174</v>
      </c>
      <c r="DE140" t="s">
        <v>3891</v>
      </c>
      <c r="DF140" t="s">
        <v>174</v>
      </c>
      <c r="DG140" t="s">
        <v>3892</v>
      </c>
      <c r="DH140" t="s">
        <v>3893</v>
      </c>
      <c r="DI140" t="s">
        <v>3894</v>
      </c>
      <c r="DJ140" t="s">
        <v>3895</v>
      </c>
      <c r="DK140">
        <v>9</v>
      </c>
      <c r="DL140" t="s">
        <v>170</v>
      </c>
      <c r="DN140" t="s">
        <v>170</v>
      </c>
      <c r="DP140" t="s">
        <v>3896</v>
      </c>
      <c r="DQ140" t="str">
        <f>HYPERLINK("https://nconnect.nicmar.ac.in/storage/profile/69a1c52c4444e.png","Download")</f>
        <v>0</v>
      </c>
      <c r="DR140" t="str">
        <f>HYPERLINK("https://nconnect.nicmar.ac.in/pdf/35_resume_1772210023.pdf/Y2FyZWVy","View Resume")</f>
        <v>0</v>
      </c>
      <c r="DS140" t="s">
        <v>1579</v>
      </c>
      <c r="DT140" t="s">
        <v>3897</v>
      </c>
      <c r="DU140" t="s">
        <v>211</v>
      </c>
      <c r="DV140" t="s">
        <v>3898</v>
      </c>
      <c r="DW140" t="s">
        <v>246</v>
      </c>
      <c r="DX140" t="s">
        <v>3834</v>
      </c>
      <c r="DY140" t="s">
        <v>209</v>
      </c>
      <c r="DZ140" t="s">
        <v>2691</v>
      </c>
      <c r="EA140" t="s">
        <v>3899</v>
      </c>
      <c r="EB140" t="s">
        <v>351</v>
      </c>
      <c r="EC140" t="s">
        <v>3898</v>
      </c>
      <c r="ED140" t="s">
        <v>246</v>
      </c>
      <c r="EE140" t="s">
        <v>1726</v>
      </c>
      <c r="EF140" t="s">
        <v>3162</v>
      </c>
      <c r="EG140" t="s">
        <v>692</v>
      </c>
      <c r="EH140" t="s">
        <v>3900</v>
      </c>
      <c r="EI140" t="s">
        <v>351</v>
      </c>
      <c r="EJ140" t="s">
        <v>3901</v>
      </c>
      <c r="EK140" t="s">
        <v>246</v>
      </c>
      <c r="EL140" t="s">
        <v>2207</v>
      </c>
      <c r="EM140" t="s">
        <v>1726</v>
      </c>
      <c r="EN140" t="s">
        <v>2689</v>
      </c>
      <c r="EO140" t="s">
        <v>3902</v>
      </c>
      <c r="EP140" t="s">
        <v>351</v>
      </c>
      <c r="EQ140" t="s">
        <v>3903</v>
      </c>
      <c r="ER140" t="s">
        <v>246</v>
      </c>
      <c r="ES140" t="s">
        <v>3904</v>
      </c>
      <c r="ET140" t="s">
        <v>859</v>
      </c>
      <c r="EU140" t="s">
        <v>380</v>
      </c>
      <c r="EV140" t="s">
        <v>3905</v>
      </c>
      <c r="EW140" t="s">
        <v>3906</v>
      </c>
      <c r="EX140" t="s">
        <v>3907</v>
      </c>
      <c r="EY140" t="s">
        <v>207</v>
      </c>
      <c r="EZ140" t="s">
        <v>338</v>
      </c>
      <c r="FA140" t="s">
        <v>3908</v>
      </c>
      <c r="FB140" t="s">
        <v>908</v>
      </c>
    </row>
    <row r="141" spans="1:158">
      <c r="A141" t="s">
        <v>3909</v>
      </c>
      <c r="B141" t="s">
        <v>211</v>
      </c>
      <c r="C141" t="s">
        <v>472</v>
      </c>
      <c r="D141" t="s">
        <v>3910</v>
      </c>
      <c r="E141" t="s">
        <v>3871</v>
      </c>
      <c r="F141" t="s">
        <v>3872</v>
      </c>
      <c r="G141">
        <v>9819306354</v>
      </c>
      <c r="H141" t="s">
        <v>164</v>
      </c>
      <c r="I141" t="s">
        <v>3873</v>
      </c>
      <c r="J141" t="s">
        <v>166</v>
      </c>
      <c r="K141" t="s">
        <v>2824</v>
      </c>
      <c r="L141" t="s">
        <v>3874</v>
      </c>
      <c r="M141" t="s">
        <v>3875</v>
      </c>
      <c r="N141" t="s">
        <v>170</v>
      </c>
      <c r="AI141" t="s">
        <v>3876</v>
      </c>
      <c r="AJ141" t="s">
        <v>3877</v>
      </c>
      <c r="AK141" t="s">
        <v>3878</v>
      </c>
      <c r="AL141">
        <v>73.73</v>
      </c>
      <c r="AN141">
        <v>2000</v>
      </c>
      <c r="AO141" t="s">
        <v>170</v>
      </c>
      <c r="AV141" t="s">
        <v>174</v>
      </c>
      <c r="AW141" t="s">
        <v>486</v>
      </c>
      <c r="AX141" t="s">
        <v>3879</v>
      </c>
      <c r="AY141" t="s">
        <v>486</v>
      </c>
      <c r="AZ141">
        <v>80.97</v>
      </c>
      <c r="BB141">
        <v>2004</v>
      </c>
      <c r="BC141" t="s">
        <v>174</v>
      </c>
      <c r="BD141" t="s">
        <v>3880</v>
      </c>
      <c r="BE141" t="s">
        <v>3881</v>
      </c>
      <c r="BF141" t="s">
        <v>486</v>
      </c>
      <c r="BG141">
        <v>74.25</v>
      </c>
      <c r="BI141">
        <v>2008</v>
      </c>
      <c r="BJ141">
        <v>2</v>
      </c>
      <c r="BL141">
        <v>9</v>
      </c>
      <c r="BN141" t="s">
        <v>174</v>
      </c>
      <c r="BO141" t="s">
        <v>3882</v>
      </c>
      <c r="BP141" t="s">
        <v>3883</v>
      </c>
      <c r="BQ141" t="s">
        <v>3884</v>
      </c>
      <c r="BR141">
        <v>61.96</v>
      </c>
      <c r="BT141">
        <v>2013</v>
      </c>
      <c r="BU141">
        <v>22</v>
      </c>
      <c r="BW141">
        <v>51</v>
      </c>
      <c r="BY141" t="s">
        <v>174</v>
      </c>
      <c r="BZ141" t="s">
        <v>1441</v>
      </c>
      <c r="CA141" t="s">
        <v>3885</v>
      </c>
      <c r="CB141" t="s">
        <v>969</v>
      </c>
      <c r="CC141">
        <v>78.18</v>
      </c>
      <c r="CE141">
        <v>2019</v>
      </c>
      <c r="CF141" t="s">
        <v>174</v>
      </c>
      <c r="CG141" t="s">
        <v>486</v>
      </c>
      <c r="CH141" t="s">
        <v>3886</v>
      </c>
      <c r="CI141" t="s">
        <v>193</v>
      </c>
      <c r="CJ141">
        <v>2025</v>
      </c>
      <c r="CL141" t="s">
        <v>174</v>
      </c>
      <c r="CM141" t="s">
        <v>3887</v>
      </c>
      <c r="CN141" t="s">
        <v>174</v>
      </c>
      <c r="CO141" t="s">
        <v>3888</v>
      </c>
      <c r="CP141" t="s">
        <v>2186</v>
      </c>
      <c r="CQ141" t="s">
        <v>174</v>
      </c>
      <c r="CR141">
        <v>0</v>
      </c>
      <c r="CS141">
        <v>0</v>
      </c>
      <c r="CT141">
        <v>7</v>
      </c>
      <c r="CU141" t="s">
        <v>3889</v>
      </c>
      <c r="CV141" t="s">
        <v>170</v>
      </c>
      <c r="CZ141" t="s">
        <v>170</v>
      </c>
      <c r="DB141" t="s">
        <v>3890</v>
      </c>
      <c r="DC141" t="s">
        <v>1310</v>
      </c>
      <c r="DD141" t="s">
        <v>174</v>
      </c>
      <c r="DE141" t="s">
        <v>3891</v>
      </c>
      <c r="DF141" t="s">
        <v>174</v>
      </c>
      <c r="DG141" t="s">
        <v>3892</v>
      </c>
      <c r="DH141" t="s">
        <v>3893</v>
      </c>
      <c r="DI141" t="s">
        <v>3894</v>
      </c>
      <c r="DJ141" t="s">
        <v>3895</v>
      </c>
      <c r="DK141">
        <v>9</v>
      </c>
      <c r="DL141" t="s">
        <v>170</v>
      </c>
      <c r="DN141" t="s">
        <v>170</v>
      </c>
      <c r="DP141" t="s">
        <v>3911</v>
      </c>
      <c r="DQ141" t="str">
        <f>HYPERLINK("https://nconnect.nicmar.ac.in/storage/profile/69a1c52c4444e.png","Download")</f>
        <v>0</v>
      </c>
      <c r="DR141" t="str">
        <f>HYPERLINK("https://nconnect.nicmar.ac.in/pdf/35_resume_1772210023.pdf/Y2FyZWVy","View Resume")</f>
        <v>0</v>
      </c>
      <c r="DS141" t="s">
        <v>1579</v>
      </c>
      <c r="DT141" t="s">
        <v>3897</v>
      </c>
      <c r="DU141" t="s">
        <v>211</v>
      </c>
      <c r="DV141" t="s">
        <v>3898</v>
      </c>
      <c r="DW141" t="s">
        <v>246</v>
      </c>
      <c r="DX141" t="s">
        <v>3834</v>
      </c>
      <c r="DY141" t="s">
        <v>209</v>
      </c>
      <c r="DZ141" t="s">
        <v>2691</v>
      </c>
      <c r="EA141" t="s">
        <v>3899</v>
      </c>
      <c r="EB141" t="s">
        <v>351</v>
      </c>
      <c r="EC141" t="s">
        <v>3898</v>
      </c>
      <c r="ED141" t="s">
        <v>246</v>
      </c>
      <c r="EE141" t="s">
        <v>1726</v>
      </c>
      <c r="EF141" t="s">
        <v>3162</v>
      </c>
      <c r="EG141" t="s">
        <v>692</v>
      </c>
      <c r="EH141" t="s">
        <v>3900</v>
      </c>
      <c r="EI141" t="s">
        <v>351</v>
      </c>
      <c r="EJ141" t="s">
        <v>3901</v>
      </c>
      <c r="EK141" t="s">
        <v>246</v>
      </c>
      <c r="EL141" t="s">
        <v>2207</v>
      </c>
      <c r="EM141" t="s">
        <v>1726</v>
      </c>
      <c r="EN141" t="s">
        <v>2689</v>
      </c>
      <c r="EO141" t="s">
        <v>3902</v>
      </c>
      <c r="EP141" t="s">
        <v>351</v>
      </c>
      <c r="EQ141" t="s">
        <v>3903</v>
      </c>
      <c r="ER141" t="s">
        <v>246</v>
      </c>
      <c r="ES141" t="s">
        <v>3904</v>
      </c>
      <c r="ET141" t="s">
        <v>859</v>
      </c>
      <c r="EU141" t="s">
        <v>380</v>
      </c>
      <c r="EV141" t="s">
        <v>3905</v>
      </c>
      <c r="EW141" t="s">
        <v>3906</v>
      </c>
      <c r="EX141" t="s">
        <v>3907</v>
      </c>
      <c r="EY141" t="s">
        <v>207</v>
      </c>
      <c r="EZ141" t="s">
        <v>338</v>
      </c>
      <c r="FA141" t="s">
        <v>3908</v>
      </c>
      <c r="FB141" t="s">
        <v>908</v>
      </c>
    </row>
    <row r="142" spans="1:158">
      <c r="A142" t="s">
        <v>585</v>
      </c>
      <c r="B142" t="s">
        <v>211</v>
      </c>
      <c r="C142" t="s">
        <v>472</v>
      </c>
      <c r="D142" t="s">
        <v>586</v>
      </c>
      <c r="E142" t="s">
        <v>3871</v>
      </c>
      <c r="F142" t="s">
        <v>3872</v>
      </c>
      <c r="G142">
        <v>9819306354</v>
      </c>
      <c r="H142" t="s">
        <v>164</v>
      </c>
      <c r="I142" t="s">
        <v>3873</v>
      </c>
      <c r="J142" t="s">
        <v>166</v>
      </c>
      <c r="K142" t="s">
        <v>2824</v>
      </c>
      <c r="L142" t="s">
        <v>3874</v>
      </c>
      <c r="M142" t="s">
        <v>3875</v>
      </c>
      <c r="N142" t="s">
        <v>170</v>
      </c>
      <c r="AI142" t="s">
        <v>3876</v>
      </c>
      <c r="AJ142" t="s">
        <v>3877</v>
      </c>
      <c r="AK142" t="s">
        <v>3878</v>
      </c>
      <c r="AL142">
        <v>73.73</v>
      </c>
      <c r="AN142">
        <v>2000</v>
      </c>
      <c r="AO142" t="s">
        <v>170</v>
      </c>
      <c r="AV142" t="s">
        <v>174</v>
      </c>
      <c r="AW142" t="s">
        <v>486</v>
      </c>
      <c r="AX142" t="s">
        <v>3879</v>
      </c>
      <c r="AY142" t="s">
        <v>486</v>
      </c>
      <c r="AZ142">
        <v>80.97</v>
      </c>
      <c r="BB142">
        <v>2004</v>
      </c>
      <c r="BC142" t="s">
        <v>174</v>
      </c>
      <c r="BD142" t="s">
        <v>3880</v>
      </c>
      <c r="BE142" t="s">
        <v>3881</v>
      </c>
      <c r="BF142" t="s">
        <v>486</v>
      </c>
      <c r="BG142">
        <v>74.25</v>
      </c>
      <c r="BI142">
        <v>2008</v>
      </c>
      <c r="BJ142">
        <v>2</v>
      </c>
      <c r="BL142">
        <v>9</v>
      </c>
      <c r="BN142" t="s">
        <v>174</v>
      </c>
      <c r="BO142" t="s">
        <v>3882</v>
      </c>
      <c r="BP142" t="s">
        <v>3883</v>
      </c>
      <c r="BQ142" t="s">
        <v>3884</v>
      </c>
      <c r="BR142">
        <v>61.96</v>
      </c>
      <c r="BT142">
        <v>2013</v>
      </c>
      <c r="BU142">
        <v>22</v>
      </c>
      <c r="BW142">
        <v>51</v>
      </c>
      <c r="BY142" t="s">
        <v>174</v>
      </c>
      <c r="BZ142" t="s">
        <v>1441</v>
      </c>
      <c r="CA142" t="s">
        <v>3885</v>
      </c>
      <c r="CB142" t="s">
        <v>969</v>
      </c>
      <c r="CC142">
        <v>78.18</v>
      </c>
      <c r="CE142">
        <v>2019</v>
      </c>
      <c r="CF142" t="s">
        <v>174</v>
      </c>
      <c r="CG142" t="s">
        <v>486</v>
      </c>
      <c r="CH142" t="s">
        <v>3886</v>
      </c>
      <c r="CI142" t="s">
        <v>193</v>
      </c>
      <c r="CJ142">
        <v>2025</v>
      </c>
      <c r="CL142" t="s">
        <v>174</v>
      </c>
      <c r="CM142" t="s">
        <v>3887</v>
      </c>
      <c r="CN142" t="s">
        <v>174</v>
      </c>
      <c r="CO142" t="s">
        <v>3888</v>
      </c>
      <c r="CP142" t="s">
        <v>2186</v>
      </c>
      <c r="CQ142" t="s">
        <v>174</v>
      </c>
      <c r="CR142">
        <v>0</v>
      </c>
      <c r="CS142">
        <v>0</v>
      </c>
      <c r="CT142">
        <v>7</v>
      </c>
      <c r="CU142" t="s">
        <v>3889</v>
      </c>
      <c r="CV142" t="s">
        <v>170</v>
      </c>
      <c r="CZ142" t="s">
        <v>170</v>
      </c>
      <c r="DB142" t="s">
        <v>3890</v>
      </c>
      <c r="DC142" t="s">
        <v>1310</v>
      </c>
      <c r="DD142" t="s">
        <v>174</v>
      </c>
      <c r="DE142" t="s">
        <v>3891</v>
      </c>
      <c r="DF142" t="s">
        <v>174</v>
      </c>
      <c r="DG142" t="s">
        <v>3892</v>
      </c>
      <c r="DH142" t="s">
        <v>3893</v>
      </c>
      <c r="DI142" t="s">
        <v>3894</v>
      </c>
      <c r="DJ142" t="s">
        <v>3895</v>
      </c>
      <c r="DK142">
        <v>9</v>
      </c>
      <c r="DL142" t="s">
        <v>170</v>
      </c>
      <c r="DN142" t="s">
        <v>170</v>
      </c>
      <c r="DP142" t="s">
        <v>3912</v>
      </c>
      <c r="DQ142" t="str">
        <f>HYPERLINK("https://nconnect.nicmar.ac.in/storage/profile/69a1c52c4444e.png","Download")</f>
        <v>0</v>
      </c>
      <c r="DR142" t="str">
        <f>HYPERLINK("https://nconnect.nicmar.ac.in/pdf/35_resume_1772210023.pdf/Y2FyZWVy","View Resume")</f>
        <v>0</v>
      </c>
      <c r="DS142" t="s">
        <v>1579</v>
      </c>
      <c r="DT142" t="s">
        <v>3897</v>
      </c>
      <c r="DU142" t="s">
        <v>211</v>
      </c>
      <c r="DV142" t="s">
        <v>3898</v>
      </c>
      <c r="DW142" t="s">
        <v>246</v>
      </c>
      <c r="DX142" t="s">
        <v>3834</v>
      </c>
      <c r="DY142" t="s">
        <v>209</v>
      </c>
      <c r="DZ142" t="s">
        <v>2691</v>
      </c>
      <c r="EA142" t="s">
        <v>3899</v>
      </c>
      <c r="EB142" t="s">
        <v>351</v>
      </c>
      <c r="EC142" t="s">
        <v>3898</v>
      </c>
      <c r="ED142" t="s">
        <v>246</v>
      </c>
      <c r="EE142" t="s">
        <v>1726</v>
      </c>
      <c r="EF142" t="s">
        <v>3162</v>
      </c>
      <c r="EG142" t="s">
        <v>692</v>
      </c>
      <c r="EH142" t="s">
        <v>3900</v>
      </c>
      <c r="EI142" t="s">
        <v>351</v>
      </c>
      <c r="EJ142" t="s">
        <v>3901</v>
      </c>
      <c r="EK142" t="s">
        <v>246</v>
      </c>
      <c r="EL142" t="s">
        <v>2207</v>
      </c>
      <c r="EM142" t="s">
        <v>1726</v>
      </c>
      <c r="EN142" t="s">
        <v>2689</v>
      </c>
      <c r="EO142" t="s">
        <v>3902</v>
      </c>
      <c r="EP142" t="s">
        <v>351</v>
      </c>
      <c r="EQ142" t="s">
        <v>3903</v>
      </c>
      <c r="ER142" t="s">
        <v>246</v>
      </c>
      <c r="ES142" t="s">
        <v>3904</v>
      </c>
      <c r="ET142" t="s">
        <v>859</v>
      </c>
      <c r="EU142" t="s">
        <v>380</v>
      </c>
      <c r="EV142" t="s">
        <v>3905</v>
      </c>
      <c r="EW142" t="s">
        <v>3906</v>
      </c>
      <c r="EX142" t="s">
        <v>3907</v>
      </c>
      <c r="EY142" t="s">
        <v>207</v>
      </c>
      <c r="EZ142" t="s">
        <v>338</v>
      </c>
      <c r="FA142" t="s">
        <v>3908</v>
      </c>
      <c r="FB142" t="s">
        <v>908</v>
      </c>
    </row>
    <row r="143" spans="1:158">
      <c r="A143" t="s">
        <v>471</v>
      </c>
      <c r="B143" t="s">
        <v>211</v>
      </c>
      <c r="C143" t="s">
        <v>472</v>
      </c>
      <c r="D143" t="s">
        <v>473</v>
      </c>
      <c r="E143" t="s">
        <v>3871</v>
      </c>
      <c r="F143" t="s">
        <v>3872</v>
      </c>
      <c r="G143">
        <v>9819306354</v>
      </c>
      <c r="H143" t="s">
        <v>164</v>
      </c>
      <c r="I143" t="s">
        <v>3873</v>
      </c>
      <c r="J143" t="s">
        <v>166</v>
      </c>
      <c r="K143" t="s">
        <v>2824</v>
      </c>
      <c r="L143" t="s">
        <v>3874</v>
      </c>
      <c r="M143" t="s">
        <v>3875</v>
      </c>
      <c r="N143" t="s">
        <v>170</v>
      </c>
      <c r="AI143" t="s">
        <v>3876</v>
      </c>
      <c r="AJ143" t="s">
        <v>3877</v>
      </c>
      <c r="AK143" t="s">
        <v>3878</v>
      </c>
      <c r="AL143">
        <v>73.73</v>
      </c>
      <c r="AN143">
        <v>2000</v>
      </c>
      <c r="AO143" t="s">
        <v>170</v>
      </c>
      <c r="AV143" t="s">
        <v>174</v>
      </c>
      <c r="AW143" t="s">
        <v>486</v>
      </c>
      <c r="AX143" t="s">
        <v>3879</v>
      </c>
      <c r="AY143" t="s">
        <v>486</v>
      </c>
      <c r="AZ143">
        <v>80.97</v>
      </c>
      <c r="BB143">
        <v>2004</v>
      </c>
      <c r="BC143" t="s">
        <v>174</v>
      </c>
      <c r="BD143" t="s">
        <v>3880</v>
      </c>
      <c r="BE143" t="s">
        <v>3881</v>
      </c>
      <c r="BF143" t="s">
        <v>486</v>
      </c>
      <c r="BG143">
        <v>74.25</v>
      </c>
      <c r="BI143">
        <v>2008</v>
      </c>
      <c r="BJ143">
        <v>2</v>
      </c>
      <c r="BL143">
        <v>9</v>
      </c>
      <c r="BN143" t="s">
        <v>174</v>
      </c>
      <c r="BO143" t="s">
        <v>3882</v>
      </c>
      <c r="BP143" t="s">
        <v>3883</v>
      </c>
      <c r="BQ143" t="s">
        <v>3884</v>
      </c>
      <c r="BR143">
        <v>61.96</v>
      </c>
      <c r="BT143">
        <v>2013</v>
      </c>
      <c r="BU143">
        <v>22</v>
      </c>
      <c r="BW143">
        <v>51</v>
      </c>
      <c r="BY143" t="s">
        <v>174</v>
      </c>
      <c r="BZ143" t="s">
        <v>1441</v>
      </c>
      <c r="CA143" t="s">
        <v>3885</v>
      </c>
      <c r="CB143" t="s">
        <v>969</v>
      </c>
      <c r="CC143">
        <v>78.18</v>
      </c>
      <c r="CE143">
        <v>2019</v>
      </c>
      <c r="CF143" t="s">
        <v>174</v>
      </c>
      <c r="CG143" t="s">
        <v>486</v>
      </c>
      <c r="CH143" t="s">
        <v>3886</v>
      </c>
      <c r="CI143" t="s">
        <v>193</v>
      </c>
      <c r="CJ143">
        <v>2025</v>
      </c>
      <c r="CL143" t="s">
        <v>174</v>
      </c>
      <c r="CM143" t="s">
        <v>3887</v>
      </c>
      <c r="CN143" t="s">
        <v>174</v>
      </c>
      <c r="CO143" t="s">
        <v>3888</v>
      </c>
      <c r="CP143" t="s">
        <v>2186</v>
      </c>
      <c r="CQ143" t="s">
        <v>174</v>
      </c>
      <c r="CR143">
        <v>0</v>
      </c>
      <c r="CS143">
        <v>0</v>
      </c>
      <c r="CT143">
        <v>7</v>
      </c>
      <c r="CU143" t="s">
        <v>3889</v>
      </c>
      <c r="CV143" t="s">
        <v>170</v>
      </c>
      <c r="CZ143" t="s">
        <v>170</v>
      </c>
      <c r="DB143" t="s">
        <v>3890</v>
      </c>
      <c r="DC143" t="s">
        <v>1310</v>
      </c>
      <c r="DD143" t="s">
        <v>174</v>
      </c>
      <c r="DE143" t="s">
        <v>3891</v>
      </c>
      <c r="DF143" t="s">
        <v>174</v>
      </c>
      <c r="DG143" t="s">
        <v>3892</v>
      </c>
      <c r="DH143" t="s">
        <v>3893</v>
      </c>
      <c r="DI143" t="s">
        <v>3894</v>
      </c>
      <c r="DJ143" t="s">
        <v>3895</v>
      </c>
      <c r="DK143">
        <v>9</v>
      </c>
      <c r="DL143" t="s">
        <v>170</v>
      </c>
      <c r="DN143" t="s">
        <v>170</v>
      </c>
      <c r="DP143" t="s">
        <v>3912</v>
      </c>
      <c r="DQ143" t="str">
        <f>HYPERLINK("https://nconnect.nicmar.ac.in/storage/profile/69a1c52c4444e.png","Download")</f>
        <v>0</v>
      </c>
      <c r="DR143" t="str">
        <f>HYPERLINK("https://nconnect.nicmar.ac.in/pdf/35_resume_1772210023.pdf/Y2FyZWVy","View Resume")</f>
        <v>0</v>
      </c>
      <c r="DS143" t="s">
        <v>1579</v>
      </c>
      <c r="DT143" t="s">
        <v>3897</v>
      </c>
      <c r="DU143" t="s">
        <v>211</v>
      </c>
      <c r="DV143" t="s">
        <v>3898</v>
      </c>
      <c r="DW143" t="s">
        <v>246</v>
      </c>
      <c r="DX143" t="s">
        <v>3834</v>
      </c>
      <c r="DY143" t="s">
        <v>209</v>
      </c>
      <c r="DZ143" t="s">
        <v>2691</v>
      </c>
      <c r="EA143" t="s">
        <v>3899</v>
      </c>
      <c r="EB143" t="s">
        <v>351</v>
      </c>
      <c r="EC143" t="s">
        <v>3898</v>
      </c>
      <c r="ED143" t="s">
        <v>246</v>
      </c>
      <c r="EE143" t="s">
        <v>1726</v>
      </c>
      <c r="EF143" t="s">
        <v>3162</v>
      </c>
      <c r="EG143" t="s">
        <v>692</v>
      </c>
      <c r="EH143" t="s">
        <v>3900</v>
      </c>
      <c r="EI143" t="s">
        <v>351</v>
      </c>
      <c r="EJ143" t="s">
        <v>3901</v>
      </c>
      <c r="EK143" t="s">
        <v>246</v>
      </c>
      <c r="EL143" t="s">
        <v>2207</v>
      </c>
      <c r="EM143" t="s">
        <v>1726</v>
      </c>
      <c r="EN143" t="s">
        <v>2689</v>
      </c>
      <c r="EO143" t="s">
        <v>3902</v>
      </c>
      <c r="EP143" t="s">
        <v>351</v>
      </c>
      <c r="EQ143" t="s">
        <v>3903</v>
      </c>
      <c r="ER143" t="s">
        <v>246</v>
      </c>
      <c r="ES143" t="s">
        <v>3904</v>
      </c>
      <c r="ET143" t="s">
        <v>859</v>
      </c>
      <c r="EU143" t="s">
        <v>380</v>
      </c>
      <c r="EV143" t="s">
        <v>3905</v>
      </c>
      <c r="EW143" t="s">
        <v>3906</v>
      </c>
      <c r="EX143" t="s">
        <v>3907</v>
      </c>
      <c r="EY143" t="s">
        <v>207</v>
      </c>
      <c r="EZ143" t="s">
        <v>338</v>
      </c>
      <c r="FA143" t="s">
        <v>3908</v>
      </c>
      <c r="FB143" t="s">
        <v>908</v>
      </c>
    </row>
    <row r="144" spans="1:158">
      <c r="A144" t="s">
        <v>3913</v>
      </c>
      <c r="B144" t="s">
        <v>537</v>
      </c>
      <c r="C144" t="s">
        <v>1138</v>
      </c>
      <c r="D144" t="s">
        <v>3914</v>
      </c>
      <c r="E144" t="s">
        <v>3871</v>
      </c>
      <c r="F144" t="s">
        <v>3872</v>
      </c>
      <c r="G144">
        <v>9819306354</v>
      </c>
      <c r="H144" t="s">
        <v>164</v>
      </c>
      <c r="I144" t="s">
        <v>3873</v>
      </c>
      <c r="J144" t="s">
        <v>166</v>
      </c>
      <c r="K144" t="s">
        <v>2824</v>
      </c>
      <c r="L144" t="s">
        <v>3874</v>
      </c>
      <c r="M144" t="s">
        <v>3875</v>
      </c>
      <c r="N144" t="s">
        <v>170</v>
      </c>
      <c r="AI144" t="s">
        <v>3876</v>
      </c>
      <c r="AJ144" t="s">
        <v>3877</v>
      </c>
      <c r="AK144" t="s">
        <v>3878</v>
      </c>
      <c r="AL144">
        <v>73.73</v>
      </c>
      <c r="AN144">
        <v>2000</v>
      </c>
      <c r="AO144" t="s">
        <v>170</v>
      </c>
      <c r="AV144" t="s">
        <v>174</v>
      </c>
      <c r="AW144" t="s">
        <v>486</v>
      </c>
      <c r="AX144" t="s">
        <v>3879</v>
      </c>
      <c r="AY144" t="s">
        <v>486</v>
      </c>
      <c r="AZ144">
        <v>80.97</v>
      </c>
      <c r="BB144">
        <v>2004</v>
      </c>
      <c r="BC144" t="s">
        <v>174</v>
      </c>
      <c r="BD144" t="s">
        <v>3880</v>
      </c>
      <c r="BE144" t="s">
        <v>3881</v>
      </c>
      <c r="BF144" t="s">
        <v>486</v>
      </c>
      <c r="BG144">
        <v>74.25</v>
      </c>
      <c r="BI144">
        <v>2008</v>
      </c>
      <c r="BJ144">
        <v>2</v>
      </c>
      <c r="BL144">
        <v>9</v>
      </c>
      <c r="BN144" t="s">
        <v>174</v>
      </c>
      <c r="BO144" t="s">
        <v>3882</v>
      </c>
      <c r="BP144" t="s">
        <v>3883</v>
      </c>
      <c r="BQ144" t="s">
        <v>3884</v>
      </c>
      <c r="BR144">
        <v>61.96</v>
      </c>
      <c r="BT144">
        <v>2013</v>
      </c>
      <c r="BU144">
        <v>22</v>
      </c>
      <c r="BW144">
        <v>51</v>
      </c>
      <c r="BY144" t="s">
        <v>174</v>
      </c>
      <c r="BZ144" t="s">
        <v>1441</v>
      </c>
      <c r="CA144" t="s">
        <v>3885</v>
      </c>
      <c r="CB144" t="s">
        <v>969</v>
      </c>
      <c r="CC144">
        <v>78.18</v>
      </c>
      <c r="CE144">
        <v>2019</v>
      </c>
      <c r="CF144" t="s">
        <v>174</v>
      </c>
      <c r="CG144" t="s">
        <v>486</v>
      </c>
      <c r="CH144" t="s">
        <v>3886</v>
      </c>
      <c r="CI144" t="s">
        <v>193</v>
      </c>
      <c r="CJ144">
        <v>2025</v>
      </c>
      <c r="CL144" t="s">
        <v>174</v>
      </c>
      <c r="CM144" t="s">
        <v>3887</v>
      </c>
      <c r="CN144" t="s">
        <v>174</v>
      </c>
      <c r="CO144" t="s">
        <v>3888</v>
      </c>
      <c r="CP144" t="s">
        <v>2186</v>
      </c>
      <c r="CQ144" t="s">
        <v>174</v>
      </c>
      <c r="CR144">
        <v>0</v>
      </c>
      <c r="CS144">
        <v>0</v>
      </c>
      <c r="CT144">
        <v>7</v>
      </c>
      <c r="CU144" t="s">
        <v>3889</v>
      </c>
      <c r="CV144" t="s">
        <v>170</v>
      </c>
      <c r="CZ144" t="s">
        <v>170</v>
      </c>
      <c r="DB144" t="s">
        <v>3890</v>
      </c>
      <c r="DC144" t="s">
        <v>1310</v>
      </c>
      <c r="DD144" t="s">
        <v>174</v>
      </c>
      <c r="DE144" t="s">
        <v>3891</v>
      </c>
      <c r="DF144" t="s">
        <v>174</v>
      </c>
      <c r="DG144" t="s">
        <v>3892</v>
      </c>
      <c r="DH144" t="s">
        <v>3893</v>
      </c>
      <c r="DI144" t="s">
        <v>3894</v>
      </c>
      <c r="DJ144" t="s">
        <v>3895</v>
      </c>
      <c r="DK144">
        <v>9</v>
      </c>
      <c r="DL144" t="s">
        <v>170</v>
      </c>
      <c r="DN144" t="s">
        <v>170</v>
      </c>
      <c r="DP144" t="s">
        <v>3915</v>
      </c>
      <c r="DQ144" t="str">
        <f>HYPERLINK("https://nconnect.nicmar.ac.in/storage/profile/69a1c52c4444e.png","Download")</f>
        <v>0</v>
      </c>
      <c r="DR144" t="str">
        <f>HYPERLINK("https://nconnect.nicmar.ac.in/pdf/35_resume_1772210023.pdf/Y2FyZWVy","View Resume")</f>
        <v>0</v>
      </c>
      <c r="DS144" t="s">
        <v>1579</v>
      </c>
      <c r="DT144" t="s">
        <v>3897</v>
      </c>
      <c r="DU144" t="s">
        <v>211</v>
      </c>
      <c r="DV144" t="s">
        <v>3898</v>
      </c>
      <c r="DW144" t="s">
        <v>246</v>
      </c>
      <c r="DX144" t="s">
        <v>3834</v>
      </c>
      <c r="DY144" t="s">
        <v>209</v>
      </c>
      <c r="DZ144" t="s">
        <v>2691</v>
      </c>
      <c r="EA144" t="s">
        <v>3899</v>
      </c>
      <c r="EB144" t="s">
        <v>351</v>
      </c>
      <c r="EC144" t="s">
        <v>3898</v>
      </c>
      <c r="ED144" t="s">
        <v>246</v>
      </c>
      <c r="EE144" t="s">
        <v>1726</v>
      </c>
      <c r="EF144" t="s">
        <v>3162</v>
      </c>
      <c r="EG144" t="s">
        <v>692</v>
      </c>
      <c r="EH144" t="s">
        <v>3900</v>
      </c>
      <c r="EI144" t="s">
        <v>351</v>
      </c>
      <c r="EJ144" t="s">
        <v>3901</v>
      </c>
      <c r="EK144" t="s">
        <v>246</v>
      </c>
      <c r="EL144" t="s">
        <v>2207</v>
      </c>
      <c r="EM144" t="s">
        <v>1726</v>
      </c>
      <c r="EN144" t="s">
        <v>2689</v>
      </c>
      <c r="EO144" t="s">
        <v>3902</v>
      </c>
      <c r="EP144" t="s">
        <v>351</v>
      </c>
      <c r="EQ144" t="s">
        <v>3903</v>
      </c>
      <c r="ER144" t="s">
        <v>246</v>
      </c>
      <c r="ES144" t="s">
        <v>3904</v>
      </c>
      <c r="ET144" t="s">
        <v>859</v>
      </c>
      <c r="EU144" t="s">
        <v>380</v>
      </c>
      <c r="EV144" t="s">
        <v>3905</v>
      </c>
      <c r="EW144" t="s">
        <v>3906</v>
      </c>
      <c r="EX144" t="s">
        <v>3907</v>
      </c>
      <c r="EY144" t="s">
        <v>207</v>
      </c>
      <c r="EZ144" t="s">
        <v>338</v>
      </c>
      <c r="FA144" t="s">
        <v>3908</v>
      </c>
      <c r="FB144" t="s">
        <v>908</v>
      </c>
    </row>
    <row r="145" spans="1:158">
      <c r="A145" t="s">
        <v>210</v>
      </c>
      <c r="B145" t="s">
        <v>211</v>
      </c>
      <c r="C145" t="s">
        <v>212</v>
      </c>
      <c r="D145" t="s">
        <v>213</v>
      </c>
      <c r="E145" t="s">
        <v>3916</v>
      </c>
      <c r="F145" t="s">
        <v>3917</v>
      </c>
      <c r="G145">
        <v>8099802789</v>
      </c>
      <c r="H145" t="s">
        <v>164</v>
      </c>
      <c r="I145" t="s">
        <v>3918</v>
      </c>
      <c r="J145" t="s">
        <v>217</v>
      </c>
      <c r="K145" t="s">
        <v>3919</v>
      </c>
      <c r="L145" t="s">
        <v>3920</v>
      </c>
      <c r="M145" t="s">
        <v>3921</v>
      </c>
      <c r="N145" t="s">
        <v>170</v>
      </c>
      <c r="AI145" t="s">
        <v>3922</v>
      </c>
      <c r="AJ145" t="s">
        <v>3923</v>
      </c>
      <c r="AK145" t="s">
        <v>3924</v>
      </c>
      <c r="AL145">
        <v>85</v>
      </c>
      <c r="AN145">
        <v>2007</v>
      </c>
      <c r="AO145" t="s">
        <v>170</v>
      </c>
      <c r="AV145" t="s">
        <v>174</v>
      </c>
      <c r="AW145" t="s">
        <v>1827</v>
      </c>
      <c r="AX145" t="s">
        <v>3925</v>
      </c>
      <c r="AY145" t="s">
        <v>3926</v>
      </c>
      <c r="AZ145">
        <v>86.38</v>
      </c>
      <c r="BB145">
        <v>2010</v>
      </c>
      <c r="BC145" t="s">
        <v>174</v>
      </c>
      <c r="BD145" t="s">
        <v>1829</v>
      </c>
      <c r="BE145" t="s">
        <v>3927</v>
      </c>
      <c r="BF145" t="s">
        <v>3928</v>
      </c>
      <c r="BG145">
        <v>79.85</v>
      </c>
      <c r="BI145">
        <v>2013</v>
      </c>
      <c r="BJ145">
        <v>1</v>
      </c>
      <c r="BL145">
        <v>9</v>
      </c>
      <c r="BN145" t="s">
        <v>174</v>
      </c>
      <c r="BO145" t="s">
        <v>1829</v>
      </c>
      <c r="BP145" t="s">
        <v>3927</v>
      </c>
      <c r="BQ145" t="s">
        <v>3929</v>
      </c>
      <c r="BR145">
        <v>9.61</v>
      </c>
      <c r="BS145">
        <v>9.61</v>
      </c>
      <c r="BT145">
        <v>2017</v>
      </c>
      <c r="BU145">
        <v>14</v>
      </c>
      <c r="BW145">
        <v>47</v>
      </c>
      <c r="BY145" t="s">
        <v>170</v>
      </c>
      <c r="CF145" t="s">
        <v>174</v>
      </c>
      <c r="CG145" t="s">
        <v>3930</v>
      </c>
      <c r="CH145" t="s">
        <v>3931</v>
      </c>
      <c r="CI145" t="s">
        <v>193</v>
      </c>
      <c r="CJ145">
        <v>2025</v>
      </c>
      <c r="CL145" t="s">
        <v>174</v>
      </c>
      <c r="CM145" t="s">
        <v>3932</v>
      </c>
      <c r="CN145" t="s">
        <v>174</v>
      </c>
      <c r="CO145" t="s">
        <v>3933</v>
      </c>
      <c r="CP145" t="s">
        <v>3934</v>
      </c>
      <c r="CQ145" t="s">
        <v>174</v>
      </c>
      <c r="CR145">
        <v>4</v>
      </c>
      <c r="CS145">
        <v>0</v>
      </c>
      <c r="CT145">
        <v>9</v>
      </c>
      <c r="CU145" t="s">
        <v>3935</v>
      </c>
      <c r="CV145" t="s">
        <v>170</v>
      </c>
      <c r="CZ145" t="s">
        <v>170</v>
      </c>
      <c r="DB145" t="s">
        <v>3936</v>
      </c>
      <c r="DC145" t="s">
        <v>326</v>
      </c>
      <c r="DD145" t="s">
        <v>174</v>
      </c>
      <c r="DE145" t="s">
        <v>3937</v>
      </c>
      <c r="DF145" t="s">
        <v>174</v>
      </c>
      <c r="DG145">
        <v>3</v>
      </c>
      <c r="DH145" t="s">
        <v>2279</v>
      </c>
      <c r="DI145">
        <v>3</v>
      </c>
      <c r="DJ145" t="s">
        <v>378</v>
      </c>
      <c r="DK145">
        <v>5</v>
      </c>
      <c r="DL145" t="s">
        <v>174</v>
      </c>
      <c r="DM145" t="s">
        <v>3938</v>
      </c>
      <c r="DN145" t="s">
        <v>170</v>
      </c>
      <c r="DP145" t="s">
        <v>3939</v>
      </c>
      <c r="DQ145" t="str">
        <f>HYPERLINK("https://nconnect.nicmar.ac.in/storage/profile/699708e7f1eb2.png","Download")</f>
        <v>0</v>
      </c>
      <c r="DR145" t="str">
        <f>HYPERLINK("https://nconnect.nicmar.ac.in/pdf/236_resume_1771508088.pdf/Y2FyZWVy","View Resume")</f>
        <v>0</v>
      </c>
      <c r="DS145" t="s">
        <v>641</v>
      </c>
      <c r="DT145" t="s">
        <v>3931</v>
      </c>
      <c r="DU145" t="s">
        <v>952</v>
      </c>
      <c r="DV145" t="s">
        <v>3940</v>
      </c>
      <c r="DW145" t="s">
        <v>207</v>
      </c>
      <c r="DX145" t="s">
        <v>3459</v>
      </c>
      <c r="DY145" t="s">
        <v>423</v>
      </c>
      <c r="DZ145" t="s">
        <v>870</v>
      </c>
      <c r="EA145" t="s">
        <v>3941</v>
      </c>
      <c r="EB145" t="s">
        <v>1283</v>
      </c>
      <c r="EC145" t="s">
        <v>3942</v>
      </c>
      <c r="ED145" t="s">
        <v>246</v>
      </c>
      <c r="EE145" t="s">
        <v>574</v>
      </c>
      <c r="EF145" t="s">
        <v>1585</v>
      </c>
      <c r="EG145" t="s">
        <v>344</v>
      </c>
      <c r="EH145" t="s">
        <v>3941</v>
      </c>
      <c r="EI145" t="s">
        <v>1283</v>
      </c>
      <c r="EJ145" t="s">
        <v>3942</v>
      </c>
      <c r="EK145" t="s">
        <v>246</v>
      </c>
      <c r="EL145" t="s">
        <v>993</v>
      </c>
      <c r="EM145" t="s">
        <v>1136</v>
      </c>
      <c r="EN145" t="s">
        <v>575</v>
      </c>
    </row>
    <row r="146" spans="1:158">
      <c r="A146" t="s">
        <v>295</v>
      </c>
      <c r="B146" t="s">
        <v>211</v>
      </c>
      <c r="C146" t="s">
        <v>267</v>
      </c>
      <c r="D146" t="s">
        <v>296</v>
      </c>
      <c r="E146" t="s">
        <v>3943</v>
      </c>
      <c r="F146" t="s">
        <v>3944</v>
      </c>
      <c r="G146">
        <v>8014506139</v>
      </c>
      <c r="H146" t="s">
        <v>271</v>
      </c>
      <c r="I146" t="s">
        <v>3945</v>
      </c>
      <c r="J146" t="s">
        <v>217</v>
      </c>
      <c r="K146" t="s">
        <v>798</v>
      </c>
      <c r="L146" t="s">
        <v>3946</v>
      </c>
      <c r="M146" t="s">
        <v>3947</v>
      </c>
      <c r="N146" t="s">
        <v>170</v>
      </c>
      <c r="AI146" t="s">
        <v>3948</v>
      </c>
      <c r="AJ146" t="s">
        <v>3949</v>
      </c>
      <c r="AK146" t="s">
        <v>3950</v>
      </c>
      <c r="AL146">
        <v>64</v>
      </c>
      <c r="AN146">
        <v>2007</v>
      </c>
      <c r="AO146" t="s">
        <v>174</v>
      </c>
      <c r="AP146" t="s">
        <v>3948</v>
      </c>
      <c r="AQ146" t="s">
        <v>3951</v>
      </c>
      <c r="AR146" t="s">
        <v>3952</v>
      </c>
      <c r="AS146">
        <v>73</v>
      </c>
      <c r="AU146">
        <v>2009</v>
      </c>
      <c r="AV146" t="s">
        <v>170</v>
      </c>
      <c r="BC146" t="s">
        <v>174</v>
      </c>
      <c r="BD146" t="s">
        <v>3953</v>
      </c>
      <c r="BE146" t="s">
        <v>3954</v>
      </c>
      <c r="BF146" t="s">
        <v>1185</v>
      </c>
      <c r="BG146">
        <v>63</v>
      </c>
      <c r="BI146">
        <v>2012</v>
      </c>
      <c r="BJ146">
        <v>19</v>
      </c>
      <c r="BL146">
        <v>33</v>
      </c>
      <c r="BN146" t="s">
        <v>174</v>
      </c>
      <c r="BO146" t="s">
        <v>3955</v>
      </c>
      <c r="BP146" t="s">
        <v>3956</v>
      </c>
      <c r="BQ146" t="s">
        <v>1266</v>
      </c>
      <c r="BR146">
        <v>76</v>
      </c>
      <c r="BT146">
        <v>2014</v>
      </c>
      <c r="BU146">
        <v>31</v>
      </c>
      <c r="BW146">
        <v>33</v>
      </c>
      <c r="BY146" t="s">
        <v>170</v>
      </c>
      <c r="CF146" t="s">
        <v>174</v>
      </c>
      <c r="CG146" t="s">
        <v>1185</v>
      </c>
      <c r="CH146" t="s">
        <v>3957</v>
      </c>
      <c r="CI146" t="s">
        <v>193</v>
      </c>
      <c r="CJ146">
        <v>2024</v>
      </c>
      <c r="CL146" t="s">
        <v>170</v>
      </c>
      <c r="CN146" t="s">
        <v>174</v>
      </c>
      <c r="CO146" t="s">
        <v>3958</v>
      </c>
      <c r="CP146" t="s">
        <v>409</v>
      </c>
      <c r="CQ146" t="s">
        <v>174</v>
      </c>
      <c r="CR146" t="s">
        <v>378</v>
      </c>
      <c r="CS146">
        <v>2</v>
      </c>
      <c r="CT146">
        <v>7</v>
      </c>
      <c r="CU146" t="s">
        <v>3959</v>
      </c>
      <c r="CV146" t="s">
        <v>170</v>
      </c>
      <c r="CZ146" t="s">
        <v>170</v>
      </c>
      <c r="DB146" t="s">
        <v>3960</v>
      </c>
      <c r="DC146" t="s">
        <v>326</v>
      </c>
      <c r="DD146" t="s">
        <v>170</v>
      </c>
      <c r="DF146" t="s">
        <v>170</v>
      </c>
      <c r="DL146" t="s">
        <v>170</v>
      </c>
      <c r="DN146" t="s">
        <v>170</v>
      </c>
      <c r="DP146" t="s">
        <v>3961</v>
      </c>
      <c r="DQ146" t="str">
        <f>HYPERLINK("https://nconnect.nicmar.ac.in/storage/profile/6996f20587ee3.png","Download")</f>
        <v>0</v>
      </c>
      <c r="DR146" t="str">
        <f>HYPERLINK("https://nconnect.nicmar.ac.in/pdf/237_resume_1771508634.pdf/Y2FyZWVy","View Resume")</f>
        <v>0</v>
      </c>
      <c r="DS146" t="s">
        <v>1027</v>
      </c>
      <c r="DT146" t="s">
        <v>3962</v>
      </c>
      <c r="DU146" t="s">
        <v>3963</v>
      </c>
      <c r="DV146" t="s">
        <v>3964</v>
      </c>
      <c r="DW146" t="s">
        <v>246</v>
      </c>
      <c r="DX146" t="s">
        <v>995</v>
      </c>
      <c r="DY146" t="s">
        <v>209</v>
      </c>
      <c r="DZ146" t="s">
        <v>1027</v>
      </c>
    </row>
    <row r="147" spans="1:158">
      <c r="A147" t="s">
        <v>585</v>
      </c>
      <c r="B147" t="s">
        <v>211</v>
      </c>
      <c r="C147" t="s">
        <v>472</v>
      </c>
      <c r="D147" t="s">
        <v>586</v>
      </c>
      <c r="E147" t="s">
        <v>3965</v>
      </c>
      <c r="F147" t="s">
        <v>3966</v>
      </c>
      <c r="G147">
        <v>9075412474</v>
      </c>
      <c r="H147" t="s">
        <v>271</v>
      </c>
      <c r="I147" t="s">
        <v>3967</v>
      </c>
      <c r="J147" t="s">
        <v>217</v>
      </c>
      <c r="K147" t="s">
        <v>3968</v>
      </c>
      <c r="L147" t="s">
        <v>3969</v>
      </c>
      <c r="M147" t="s">
        <v>3970</v>
      </c>
      <c r="N147" t="s">
        <v>170</v>
      </c>
      <c r="AI147" t="s">
        <v>3971</v>
      </c>
      <c r="AJ147" t="s">
        <v>2384</v>
      </c>
      <c r="AK147" t="s">
        <v>3972</v>
      </c>
      <c r="AL147">
        <v>93.07</v>
      </c>
      <c r="AN147">
        <v>2008</v>
      </c>
      <c r="AO147" t="s">
        <v>174</v>
      </c>
      <c r="AP147" t="s">
        <v>3973</v>
      </c>
      <c r="AQ147" t="s">
        <v>2384</v>
      </c>
      <c r="AR147" t="s">
        <v>3974</v>
      </c>
      <c r="AS147">
        <v>83.67</v>
      </c>
      <c r="AU147">
        <v>2010</v>
      </c>
      <c r="AV147" t="s">
        <v>170</v>
      </c>
      <c r="BC147" t="s">
        <v>174</v>
      </c>
      <c r="BD147" t="s">
        <v>3975</v>
      </c>
      <c r="BE147" t="s">
        <v>3976</v>
      </c>
      <c r="BF147" t="s">
        <v>486</v>
      </c>
      <c r="BG147">
        <v>76.44</v>
      </c>
      <c r="BH147">
        <v>8.69</v>
      </c>
      <c r="BI147">
        <v>2014</v>
      </c>
      <c r="BJ147">
        <v>2</v>
      </c>
      <c r="BL147">
        <v>9</v>
      </c>
      <c r="BN147" t="s">
        <v>174</v>
      </c>
      <c r="BO147" t="s">
        <v>1441</v>
      </c>
      <c r="BP147" t="s">
        <v>3977</v>
      </c>
      <c r="BQ147" t="s">
        <v>3978</v>
      </c>
      <c r="BR147">
        <v>76.4</v>
      </c>
      <c r="BS147">
        <v>7.64</v>
      </c>
      <c r="BT147">
        <v>2017</v>
      </c>
      <c r="BU147">
        <v>12</v>
      </c>
      <c r="BW147">
        <v>13</v>
      </c>
      <c r="BY147" t="s">
        <v>170</v>
      </c>
      <c r="CF147" t="s">
        <v>174</v>
      </c>
      <c r="CG147" t="s">
        <v>486</v>
      </c>
      <c r="CH147" t="s">
        <v>567</v>
      </c>
      <c r="CI147" t="s">
        <v>193</v>
      </c>
      <c r="CJ147">
        <v>2024</v>
      </c>
      <c r="CL147" t="s">
        <v>174</v>
      </c>
      <c r="CM147" t="s">
        <v>3979</v>
      </c>
      <c r="CN147" t="s">
        <v>174</v>
      </c>
      <c r="CO147" t="s">
        <v>3980</v>
      </c>
      <c r="CP147" t="s">
        <v>3981</v>
      </c>
      <c r="CQ147" t="s">
        <v>174</v>
      </c>
      <c r="CR147">
        <v>2</v>
      </c>
      <c r="CS147">
        <v>3</v>
      </c>
      <c r="CT147">
        <v>5</v>
      </c>
      <c r="CU147" t="s">
        <v>3982</v>
      </c>
      <c r="CV147" t="s">
        <v>170</v>
      </c>
      <c r="CZ147" t="s">
        <v>170</v>
      </c>
      <c r="DB147" t="s">
        <v>3983</v>
      </c>
      <c r="DC147" t="s">
        <v>3984</v>
      </c>
      <c r="DD147" t="s">
        <v>174</v>
      </c>
      <c r="DE147" t="s">
        <v>3985</v>
      </c>
      <c r="DF147" t="s">
        <v>174</v>
      </c>
      <c r="DG147">
        <v>4</v>
      </c>
      <c r="DH147">
        <v>2</v>
      </c>
      <c r="DI147">
        <v>1</v>
      </c>
      <c r="DJ147">
        <v>1</v>
      </c>
      <c r="DK147">
        <v>8</v>
      </c>
      <c r="DL147" t="s">
        <v>174</v>
      </c>
      <c r="DM147" t="s">
        <v>3980</v>
      </c>
      <c r="DN147" t="s">
        <v>170</v>
      </c>
      <c r="DP147" t="s">
        <v>3986</v>
      </c>
      <c r="DQ147" t="s">
        <v>202</v>
      </c>
      <c r="DR147" t="str">
        <f>HYPERLINK("https://nconnect.nicmar.ac.in/pdf/199_resume_1771510168.pdf/Y2FyZWVy","View Resume")</f>
        <v>0</v>
      </c>
      <c r="DS147" t="s">
        <v>865</v>
      </c>
      <c r="DT147" t="s">
        <v>3987</v>
      </c>
      <c r="DU147" t="s">
        <v>211</v>
      </c>
      <c r="DV147" t="s">
        <v>3988</v>
      </c>
      <c r="DW147" t="s">
        <v>246</v>
      </c>
      <c r="DX147" t="s">
        <v>419</v>
      </c>
      <c r="DY147" t="s">
        <v>209</v>
      </c>
      <c r="DZ147" t="s">
        <v>865</v>
      </c>
    </row>
    <row r="148" spans="1:158">
      <c r="A148" t="s">
        <v>471</v>
      </c>
      <c r="B148" t="s">
        <v>211</v>
      </c>
      <c r="C148" t="s">
        <v>472</v>
      </c>
      <c r="D148" t="s">
        <v>473</v>
      </c>
      <c r="E148" t="s">
        <v>3965</v>
      </c>
      <c r="F148" t="s">
        <v>3966</v>
      </c>
      <c r="G148">
        <v>9075412474</v>
      </c>
      <c r="H148" t="s">
        <v>271</v>
      </c>
      <c r="I148" t="s">
        <v>3967</v>
      </c>
      <c r="J148" t="s">
        <v>217</v>
      </c>
      <c r="K148" t="s">
        <v>3968</v>
      </c>
      <c r="L148" t="s">
        <v>3969</v>
      </c>
      <c r="M148" t="s">
        <v>3970</v>
      </c>
      <c r="N148" t="s">
        <v>170</v>
      </c>
      <c r="AI148" t="s">
        <v>3971</v>
      </c>
      <c r="AJ148" t="s">
        <v>2384</v>
      </c>
      <c r="AK148" t="s">
        <v>3972</v>
      </c>
      <c r="AL148">
        <v>93.07</v>
      </c>
      <c r="AN148">
        <v>2008</v>
      </c>
      <c r="AO148" t="s">
        <v>174</v>
      </c>
      <c r="AP148" t="s">
        <v>3973</v>
      </c>
      <c r="AQ148" t="s">
        <v>2384</v>
      </c>
      <c r="AR148" t="s">
        <v>3974</v>
      </c>
      <c r="AS148">
        <v>83.67</v>
      </c>
      <c r="AU148">
        <v>2010</v>
      </c>
      <c r="AV148" t="s">
        <v>170</v>
      </c>
      <c r="BC148" t="s">
        <v>174</v>
      </c>
      <c r="BD148" t="s">
        <v>3975</v>
      </c>
      <c r="BE148" t="s">
        <v>3976</v>
      </c>
      <c r="BF148" t="s">
        <v>486</v>
      </c>
      <c r="BG148">
        <v>76.44</v>
      </c>
      <c r="BH148">
        <v>8.69</v>
      </c>
      <c r="BI148">
        <v>2014</v>
      </c>
      <c r="BJ148">
        <v>2</v>
      </c>
      <c r="BL148">
        <v>9</v>
      </c>
      <c r="BN148" t="s">
        <v>174</v>
      </c>
      <c r="BO148" t="s">
        <v>1441</v>
      </c>
      <c r="BP148" t="s">
        <v>3977</v>
      </c>
      <c r="BQ148" t="s">
        <v>3978</v>
      </c>
      <c r="BR148">
        <v>76.4</v>
      </c>
      <c r="BS148">
        <v>7.64</v>
      </c>
      <c r="BT148">
        <v>2017</v>
      </c>
      <c r="BU148">
        <v>12</v>
      </c>
      <c r="BW148">
        <v>13</v>
      </c>
      <c r="BY148" t="s">
        <v>170</v>
      </c>
      <c r="CF148" t="s">
        <v>174</v>
      </c>
      <c r="CG148" t="s">
        <v>486</v>
      </c>
      <c r="CH148" t="s">
        <v>567</v>
      </c>
      <c r="CI148" t="s">
        <v>193</v>
      </c>
      <c r="CJ148">
        <v>2024</v>
      </c>
      <c r="CL148" t="s">
        <v>174</v>
      </c>
      <c r="CM148" t="s">
        <v>3979</v>
      </c>
      <c r="CN148" t="s">
        <v>174</v>
      </c>
      <c r="CO148" t="s">
        <v>3980</v>
      </c>
      <c r="CP148" t="s">
        <v>3981</v>
      </c>
      <c r="CQ148" t="s">
        <v>174</v>
      </c>
      <c r="CR148">
        <v>2</v>
      </c>
      <c r="CS148">
        <v>3</v>
      </c>
      <c r="CT148">
        <v>5</v>
      </c>
      <c r="CU148" t="s">
        <v>3982</v>
      </c>
      <c r="CV148" t="s">
        <v>170</v>
      </c>
      <c r="CZ148" t="s">
        <v>170</v>
      </c>
      <c r="DB148" t="s">
        <v>3983</v>
      </c>
      <c r="DC148" t="s">
        <v>3984</v>
      </c>
      <c r="DD148" t="s">
        <v>174</v>
      </c>
      <c r="DE148" t="s">
        <v>3985</v>
      </c>
      <c r="DF148" t="s">
        <v>174</v>
      </c>
      <c r="DG148">
        <v>4</v>
      </c>
      <c r="DH148">
        <v>2</v>
      </c>
      <c r="DI148">
        <v>1</v>
      </c>
      <c r="DJ148">
        <v>1</v>
      </c>
      <c r="DK148">
        <v>8</v>
      </c>
      <c r="DL148" t="s">
        <v>174</v>
      </c>
      <c r="DM148" t="s">
        <v>3980</v>
      </c>
      <c r="DN148" t="s">
        <v>170</v>
      </c>
      <c r="DP148" t="s">
        <v>3989</v>
      </c>
      <c r="DQ148" t="s">
        <v>202</v>
      </c>
      <c r="DR148" t="str">
        <f>HYPERLINK("https://nconnect.nicmar.ac.in/pdf/199_resume_1771510168.pdf/Y2FyZWVy","View Resume")</f>
        <v>0</v>
      </c>
      <c r="DS148" t="s">
        <v>865</v>
      </c>
      <c r="DT148" t="s">
        <v>3987</v>
      </c>
      <c r="DU148" t="s">
        <v>211</v>
      </c>
      <c r="DV148" t="s">
        <v>3988</v>
      </c>
      <c r="DW148" t="s">
        <v>246</v>
      </c>
      <c r="DX148" t="s">
        <v>419</v>
      </c>
      <c r="DY148" t="s">
        <v>209</v>
      </c>
      <c r="DZ148" t="s">
        <v>865</v>
      </c>
    </row>
    <row r="149" spans="1:158">
      <c r="A149" t="s">
        <v>295</v>
      </c>
      <c r="B149" t="s">
        <v>211</v>
      </c>
      <c r="C149" t="s">
        <v>267</v>
      </c>
      <c r="D149" t="s">
        <v>296</v>
      </c>
      <c r="E149" t="s">
        <v>3990</v>
      </c>
      <c r="F149" t="s">
        <v>3991</v>
      </c>
      <c r="G149">
        <v>9993678750</v>
      </c>
      <c r="H149" t="s">
        <v>164</v>
      </c>
      <c r="I149" t="s">
        <v>3992</v>
      </c>
      <c r="J149" t="s">
        <v>166</v>
      </c>
      <c r="K149" t="s">
        <v>3993</v>
      </c>
      <c r="L149" t="s">
        <v>3994</v>
      </c>
      <c r="M149" t="s">
        <v>3995</v>
      </c>
      <c r="N149" t="s">
        <v>170</v>
      </c>
      <c r="AI149" t="s">
        <v>3996</v>
      </c>
      <c r="AJ149" t="s">
        <v>1930</v>
      </c>
      <c r="AK149" t="s">
        <v>1907</v>
      </c>
      <c r="AL149">
        <v>75.4</v>
      </c>
      <c r="AN149">
        <v>2005</v>
      </c>
      <c r="AO149" t="s">
        <v>174</v>
      </c>
      <c r="AP149" t="s">
        <v>3996</v>
      </c>
      <c r="AQ149" t="s">
        <v>1930</v>
      </c>
      <c r="AR149" t="s">
        <v>1075</v>
      </c>
      <c r="AS149">
        <v>57.8</v>
      </c>
      <c r="AU149">
        <v>2007</v>
      </c>
      <c r="AV149" t="s">
        <v>170</v>
      </c>
      <c r="BC149" t="s">
        <v>174</v>
      </c>
      <c r="BD149" t="s">
        <v>3997</v>
      </c>
      <c r="BE149" t="s">
        <v>3998</v>
      </c>
      <c r="BF149" t="s">
        <v>3999</v>
      </c>
      <c r="BG149">
        <v>78.29</v>
      </c>
      <c r="BI149">
        <v>2010</v>
      </c>
      <c r="BJ149">
        <v>19</v>
      </c>
      <c r="BK149" t="s">
        <v>1048</v>
      </c>
      <c r="BL149">
        <v>11</v>
      </c>
      <c r="BN149" t="s">
        <v>174</v>
      </c>
      <c r="BO149" t="s">
        <v>4000</v>
      </c>
      <c r="BP149" t="s">
        <v>4001</v>
      </c>
      <c r="BQ149" t="s">
        <v>1185</v>
      </c>
      <c r="BR149">
        <v>68.94</v>
      </c>
      <c r="BT149">
        <v>2013</v>
      </c>
      <c r="BU149">
        <v>31</v>
      </c>
      <c r="BV149" t="s">
        <v>318</v>
      </c>
      <c r="BW149">
        <v>33</v>
      </c>
      <c r="BY149" t="s">
        <v>170</v>
      </c>
      <c r="CF149" t="s">
        <v>174</v>
      </c>
      <c r="CG149" t="s">
        <v>1337</v>
      </c>
      <c r="CH149" t="s">
        <v>4000</v>
      </c>
      <c r="CI149" t="s">
        <v>193</v>
      </c>
      <c r="CJ149">
        <v>2020</v>
      </c>
      <c r="CL149" t="s">
        <v>174</v>
      </c>
      <c r="CM149" t="s">
        <v>2627</v>
      </c>
      <c r="CN149" t="s">
        <v>174</v>
      </c>
      <c r="CO149" t="s">
        <v>4002</v>
      </c>
      <c r="CP149" t="s">
        <v>4003</v>
      </c>
      <c r="CQ149" t="s">
        <v>174</v>
      </c>
      <c r="CR149">
        <v>0</v>
      </c>
      <c r="CS149">
        <v>0</v>
      </c>
      <c r="CT149">
        <v>19</v>
      </c>
      <c r="CU149" t="s">
        <v>4004</v>
      </c>
      <c r="CV149" t="s">
        <v>170</v>
      </c>
      <c r="CZ149" t="s">
        <v>170</v>
      </c>
      <c r="DB149" t="s">
        <v>4005</v>
      </c>
      <c r="DC149" t="s">
        <v>326</v>
      </c>
      <c r="DD149" t="s">
        <v>174</v>
      </c>
      <c r="DE149" t="s">
        <v>4006</v>
      </c>
      <c r="DF149" t="s">
        <v>170</v>
      </c>
      <c r="DL149" t="s">
        <v>170</v>
      </c>
      <c r="DN149" t="s">
        <v>170</v>
      </c>
      <c r="DP149" t="s">
        <v>4007</v>
      </c>
      <c r="DQ149" t="s">
        <v>202</v>
      </c>
      <c r="DR149" t="str">
        <f>HYPERLINK("https://nconnect.nicmar.ac.in/pdf/250_resume_1771513313.pdf/Y2FyZWVy","View Resume")</f>
        <v>0</v>
      </c>
      <c r="DS149" t="s">
        <v>4008</v>
      </c>
      <c r="DT149" t="s">
        <v>4009</v>
      </c>
      <c r="DU149" t="s">
        <v>4010</v>
      </c>
      <c r="DV149" t="s">
        <v>643</v>
      </c>
      <c r="DW149" t="s">
        <v>246</v>
      </c>
      <c r="DX149" t="s">
        <v>996</v>
      </c>
      <c r="DY149" t="s">
        <v>209</v>
      </c>
      <c r="DZ149" t="s">
        <v>908</v>
      </c>
      <c r="EA149" t="s">
        <v>4011</v>
      </c>
      <c r="EB149" t="s">
        <v>4012</v>
      </c>
      <c r="EC149" t="s">
        <v>2037</v>
      </c>
      <c r="ED149" t="s">
        <v>207</v>
      </c>
      <c r="EE149" t="s">
        <v>1322</v>
      </c>
      <c r="EF149" t="s">
        <v>981</v>
      </c>
      <c r="EG149" t="s">
        <v>4013</v>
      </c>
      <c r="EH149" t="s">
        <v>4014</v>
      </c>
      <c r="EI149" t="s">
        <v>4015</v>
      </c>
      <c r="EJ149" t="s">
        <v>1630</v>
      </c>
      <c r="EK149" t="s">
        <v>207</v>
      </c>
      <c r="EL149" t="s">
        <v>3834</v>
      </c>
      <c r="EM149" t="s">
        <v>505</v>
      </c>
      <c r="EN149" t="s">
        <v>344</v>
      </c>
      <c r="EO149" t="s">
        <v>4016</v>
      </c>
      <c r="EP149" t="s">
        <v>4017</v>
      </c>
      <c r="EQ149" t="s">
        <v>1630</v>
      </c>
      <c r="ER149" t="s">
        <v>207</v>
      </c>
      <c r="ES149" t="s">
        <v>1347</v>
      </c>
      <c r="ET149" t="s">
        <v>3834</v>
      </c>
      <c r="EU149" t="s">
        <v>1317</v>
      </c>
      <c r="EV149" t="s">
        <v>4018</v>
      </c>
      <c r="EW149" t="s">
        <v>211</v>
      </c>
      <c r="EX149" t="s">
        <v>643</v>
      </c>
      <c r="EY149" t="s">
        <v>246</v>
      </c>
      <c r="EZ149" t="s">
        <v>580</v>
      </c>
      <c r="FA149" t="s">
        <v>3837</v>
      </c>
      <c r="FB149" t="s">
        <v>817</v>
      </c>
    </row>
    <row r="150" spans="1:158">
      <c r="A150" t="s">
        <v>356</v>
      </c>
      <c r="B150" t="s">
        <v>211</v>
      </c>
      <c r="C150" t="s">
        <v>267</v>
      </c>
      <c r="D150" t="s">
        <v>357</v>
      </c>
      <c r="E150" t="s">
        <v>4019</v>
      </c>
      <c r="F150" t="s">
        <v>4020</v>
      </c>
      <c r="G150">
        <v>7388653529</v>
      </c>
      <c r="H150" t="s">
        <v>164</v>
      </c>
      <c r="I150" t="s">
        <v>4021</v>
      </c>
      <c r="J150" t="s">
        <v>166</v>
      </c>
      <c r="K150" t="s">
        <v>4022</v>
      </c>
      <c r="L150" t="s">
        <v>4023</v>
      </c>
      <c r="M150" t="s">
        <v>4024</v>
      </c>
      <c r="N150" t="s">
        <v>170</v>
      </c>
      <c r="AI150" t="s">
        <v>4025</v>
      </c>
      <c r="AJ150" t="s">
        <v>4026</v>
      </c>
      <c r="AK150" t="s">
        <v>4027</v>
      </c>
      <c r="AL150">
        <v>69</v>
      </c>
      <c r="AM150">
        <v>6.9</v>
      </c>
      <c r="AN150">
        <v>2004</v>
      </c>
      <c r="AO150" t="s">
        <v>174</v>
      </c>
      <c r="AP150" t="s">
        <v>4028</v>
      </c>
      <c r="AQ150" t="s">
        <v>4026</v>
      </c>
      <c r="AR150" t="s">
        <v>4029</v>
      </c>
      <c r="AS150">
        <v>61</v>
      </c>
      <c r="AT150">
        <v>6.1</v>
      </c>
      <c r="AU150">
        <v>2006</v>
      </c>
      <c r="AV150" t="s">
        <v>170</v>
      </c>
      <c r="BC150" t="s">
        <v>174</v>
      </c>
      <c r="BD150" t="s">
        <v>4030</v>
      </c>
      <c r="BE150" t="s">
        <v>4031</v>
      </c>
      <c r="BF150" t="s">
        <v>4032</v>
      </c>
      <c r="BG150">
        <v>73.33</v>
      </c>
      <c r="BH150">
        <v>7.3</v>
      </c>
      <c r="BI150">
        <v>2010</v>
      </c>
      <c r="BJ150">
        <v>19</v>
      </c>
      <c r="BL150">
        <v>24</v>
      </c>
      <c r="BN150" t="s">
        <v>174</v>
      </c>
      <c r="BO150" t="s">
        <v>4033</v>
      </c>
      <c r="BP150" t="s">
        <v>4034</v>
      </c>
      <c r="BQ150" t="s">
        <v>4035</v>
      </c>
      <c r="BR150">
        <v>8.3</v>
      </c>
      <c r="BS150">
        <v>8.38</v>
      </c>
      <c r="BT150">
        <v>2018</v>
      </c>
      <c r="BU150">
        <v>31</v>
      </c>
      <c r="BV150" t="s">
        <v>4036</v>
      </c>
      <c r="BW150">
        <v>17</v>
      </c>
      <c r="BY150" t="s">
        <v>174</v>
      </c>
      <c r="BZ150" t="s">
        <v>4037</v>
      </c>
      <c r="CA150" t="s">
        <v>4038</v>
      </c>
      <c r="CB150" t="s">
        <v>4039</v>
      </c>
      <c r="CC150">
        <v>75</v>
      </c>
      <c r="CE150">
        <v>2024</v>
      </c>
      <c r="CF150" t="s">
        <v>174</v>
      </c>
      <c r="CG150" t="s">
        <v>4040</v>
      </c>
      <c r="CH150" t="s">
        <v>4041</v>
      </c>
      <c r="CI150" t="s">
        <v>193</v>
      </c>
      <c r="CJ150">
        <v>2024</v>
      </c>
      <c r="CL150" t="s">
        <v>170</v>
      </c>
      <c r="CN150" t="s">
        <v>174</v>
      </c>
      <c r="CO150" t="s">
        <v>4042</v>
      </c>
      <c r="CP150" t="s">
        <v>4043</v>
      </c>
      <c r="CQ150" t="s">
        <v>174</v>
      </c>
      <c r="CR150">
        <v>16</v>
      </c>
      <c r="CS150">
        <v>10</v>
      </c>
      <c r="CT150">
        <v>6</v>
      </c>
      <c r="CU150" t="s">
        <v>4044</v>
      </c>
      <c r="CV150" t="s">
        <v>170</v>
      </c>
      <c r="CZ150" t="s">
        <v>170</v>
      </c>
      <c r="DB150" t="s">
        <v>4045</v>
      </c>
      <c r="DC150" t="s">
        <v>4046</v>
      </c>
      <c r="DD150" t="s">
        <v>174</v>
      </c>
      <c r="DE150" t="s">
        <v>4047</v>
      </c>
      <c r="DF150" t="s">
        <v>174</v>
      </c>
      <c r="DG150" t="s">
        <v>110</v>
      </c>
      <c r="DH150">
        <v>1</v>
      </c>
      <c r="DI150">
        <v>1</v>
      </c>
      <c r="DJ150" t="s">
        <v>378</v>
      </c>
      <c r="DK150">
        <v>0</v>
      </c>
      <c r="DL150" t="s">
        <v>174</v>
      </c>
      <c r="DM150" t="s">
        <v>4048</v>
      </c>
      <c r="DN150" t="s">
        <v>174</v>
      </c>
      <c r="DO150" t="s">
        <v>4049</v>
      </c>
      <c r="DP150" t="s">
        <v>4050</v>
      </c>
      <c r="DQ150" t="s">
        <v>202</v>
      </c>
      <c r="DR150" t="str">
        <f>HYPERLINK("https://nconnect.nicmar.ac.in/pdf/249_resume_1771513325.pdf/Y2FyZWVy","View Resume")</f>
        <v>0</v>
      </c>
      <c r="DS150" t="s">
        <v>344</v>
      </c>
      <c r="DT150" t="s">
        <v>4051</v>
      </c>
      <c r="DU150" t="s">
        <v>4052</v>
      </c>
      <c r="DV150" t="s">
        <v>4053</v>
      </c>
      <c r="DW150" t="s">
        <v>246</v>
      </c>
      <c r="DX150" t="s">
        <v>821</v>
      </c>
      <c r="DY150" t="s">
        <v>209</v>
      </c>
      <c r="DZ150" t="s">
        <v>344</v>
      </c>
    </row>
    <row r="151" spans="1:158">
      <c r="A151" t="s">
        <v>507</v>
      </c>
      <c r="B151" t="s">
        <v>508</v>
      </c>
      <c r="C151" t="s">
        <v>267</v>
      </c>
      <c r="D151" t="s">
        <v>509</v>
      </c>
      <c r="E151" t="s">
        <v>4054</v>
      </c>
      <c r="F151" t="s">
        <v>4055</v>
      </c>
      <c r="G151">
        <v>8805275100</v>
      </c>
      <c r="H151" t="s">
        <v>164</v>
      </c>
      <c r="I151" t="s">
        <v>4056</v>
      </c>
      <c r="J151" t="s">
        <v>166</v>
      </c>
      <c r="K151" t="s">
        <v>4057</v>
      </c>
      <c r="L151" t="s">
        <v>4058</v>
      </c>
      <c r="M151" t="s">
        <v>4059</v>
      </c>
      <c r="N151" t="s">
        <v>170</v>
      </c>
      <c r="AI151" t="s">
        <v>4060</v>
      </c>
      <c r="AJ151" t="s">
        <v>4061</v>
      </c>
      <c r="AK151" t="s">
        <v>4062</v>
      </c>
      <c r="AL151">
        <v>55</v>
      </c>
      <c r="AN151">
        <v>2001</v>
      </c>
      <c r="AO151" t="s">
        <v>174</v>
      </c>
      <c r="AP151" t="s">
        <v>4063</v>
      </c>
      <c r="AQ151" t="s">
        <v>4064</v>
      </c>
      <c r="AR151" t="s">
        <v>1258</v>
      </c>
      <c r="AS151">
        <v>47</v>
      </c>
      <c r="AU151">
        <v>2003</v>
      </c>
      <c r="AV151" t="s">
        <v>170</v>
      </c>
      <c r="BC151" t="s">
        <v>174</v>
      </c>
      <c r="BD151" t="s">
        <v>4065</v>
      </c>
      <c r="BE151" t="s">
        <v>4066</v>
      </c>
      <c r="BF151" t="s">
        <v>4067</v>
      </c>
      <c r="BG151">
        <v>65</v>
      </c>
      <c r="BI151">
        <v>2006</v>
      </c>
      <c r="BJ151">
        <v>19</v>
      </c>
      <c r="BK151" t="s">
        <v>4068</v>
      </c>
      <c r="BL151">
        <v>53</v>
      </c>
      <c r="BN151" t="s">
        <v>174</v>
      </c>
      <c r="BO151" t="s">
        <v>4065</v>
      </c>
      <c r="BP151" t="s">
        <v>4069</v>
      </c>
      <c r="BQ151" t="s">
        <v>528</v>
      </c>
      <c r="BR151">
        <v>60</v>
      </c>
      <c r="BT151">
        <v>2008</v>
      </c>
      <c r="BU151">
        <v>31</v>
      </c>
      <c r="BV151" t="s">
        <v>529</v>
      </c>
      <c r="BW151">
        <v>53</v>
      </c>
      <c r="BY151" t="s">
        <v>170</v>
      </c>
      <c r="CF151" t="s">
        <v>174</v>
      </c>
      <c r="CG151" t="s">
        <v>2359</v>
      </c>
      <c r="CH151" t="s">
        <v>4065</v>
      </c>
      <c r="CI151" t="s">
        <v>193</v>
      </c>
      <c r="CJ151">
        <v>2016</v>
      </c>
      <c r="CL151" t="s">
        <v>170</v>
      </c>
      <c r="CN151" t="s">
        <v>170</v>
      </c>
      <c r="CP151" t="s">
        <v>722</v>
      </c>
      <c r="CQ151" t="s">
        <v>174</v>
      </c>
      <c r="CR151">
        <v>2</v>
      </c>
      <c r="CS151">
        <v>10</v>
      </c>
      <c r="CT151">
        <v>22</v>
      </c>
      <c r="CU151" t="s">
        <v>4070</v>
      </c>
      <c r="CV151" t="s">
        <v>170</v>
      </c>
      <c r="CZ151" t="s">
        <v>170</v>
      </c>
      <c r="DB151" t="s">
        <v>4071</v>
      </c>
      <c r="DC151" t="s">
        <v>326</v>
      </c>
      <c r="DD151" t="s">
        <v>174</v>
      </c>
      <c r="DE151" t="s">
        <v>4072</v>
      </c>
      <c r="DF151" t="s">
        <v>174</v>
      </c>
      <c r="DG151">
        <v>9</v>
      </c>
      <c r="DH151">
        <v>0</v>
      </c>
      <c r="DI151">
        <v>0</v>
      </c>
      <c r="DJ151">
        <v>12</v>
      </c>
      <c r="DK151">
        <v>7</v>
      </c>
      <c r="DL151" t="s">
        <v>170</v>
      </c>
      <c r="DN151" t="s">
        <v>174</v>
      </c>
      <c r="DO151" t="s">
        <v>4073</v>
      </c>
      <c r="DP151" t="s">
        <v>4074</v>
      </c>
      <c r="DQ151" t="s">
        <v>202</v>
      </c>
      <c r="DR151" t="str">
        <f>HYPERLINK("https://nconnect.nicmar.ac.in/pdf/179_resume_1771517890.pdf/Y2FyZWVy","View Resume")</f>
        <v>0</v>
      </c>
      <c r="DS151" t="s">
        <v>1206</v>
      </c>
      <c r="DT151" t="s">
        <v>4075</v>
      </c>
      <c r="DU151" t="s">
        <v>508</v>
      </c>
      <c r="DV151" t="s">
        <v>819</v>
      </c>
      <c r="DW151" t="s">
        <v>246</v>
      </c>
      <c r="DX151" t="s">
        <v>2854</v>
      </c>
      <c r="DY151" t="s">
        <v>821</v>
      </c>
      <c r="DZ151" t="s">
        <v>344</v>
      </c>
      <c r="EA151" t="s">
        <v>4076</v>
      </c>
      <c r="EB151" t="s">
        <v>508</v>
      </c>
      <c r="EC151" t="s">
        <v>819</v>
      </c>
      <c r="ED151" t="s">
        <v>246</v>
      </c>
      <c r="EE151" t="s">
        <v>424</v>
      </c>
      <c r="EF151" t="s">
        <v>209</v>
      </c>
      <c r="EG151" t="s">
        <v>420</v>
      </c>
    </row>
    <row r="152" spans="1:158">
      <c r="A152" t="s">
        <v>210</v>
      </c>
      <c r="B152" t="s">
        <v>211</v>
      </c>
      <c r="C152" t="s">
        <v>212</v>
      </c>
      <c r="D152" t="s">
        <v>213</v>
      </c>
      <c r="E152" t="s">
        <v>4077</v>
      </c>
      <c r="F152" t="s">
        <v>4078</v>
      </c>
      <c r="G152">
        <v>8908202500</v>
      </c>
      <c r="H152" t="s">
        <v>164</v>
      </c>
      <c r="I152" t="s">
        <v>4079</v>
      </c>
      <c r="J152" t="s">
        <v>166</v>
      </c>
      <c r="K152" t="s">
        <v>4080</v>
      </c>
      <c r="L152" t="s">
        <v>4081</v>
      </c>
      <c r="M152" t="s">
        <v>4082</v>
      </c>
      <c r="N152" t="s">
        <v>170</v>
      </c>
      <c r="AI152" t="s">
        <v>4083</v>
      </c>
      <c r="AJ152" t="s">
        <v>4084</v>
      </c>
      <c r="AK152" t="s">
        <v>4085</v>
      </c>
      <c r="AL152">
        <v>80</v>
      </c>
      <c r="AN152">
        <v>2007</v>
      </c>
      <c r="AO152" t="s">
        <v>174</v>
      </c>
      <c r="AP152" t="s">
        <v>4086</v>
      </c>
      <c r="AQ152" t="s">
        <v>4087</v>
      </c>
      <c r="AR152" t="s">
        <v>4088</v>
      </c>
      <c r="AS152">
        <v>68</v>
      </c>
      <c r="AU152">
        <v>2009</v>
      </c>
      <c r="AV152" t="s">
        <v>170</v>
      </c>
      <c r="BC152" t="s">
        <v>174</v>
      </c>
      <c r="BD152" t="s">
        <v>4089</v>
      </c>
      <c r="BE152" t="s">
        <v>4090</v>
      </c>
      <c r="BF152" t="s">
        <v>229</v>
      </c>
      <c r="BG152">
        <v>73.4</v>
      </c>
      <c r="BH152">
        <v>7.84</v>
      </c>
      <c r="BI152">
        <v>2013</v>
      </c>
      <c r="BJ152">
        <v>1</v>
      </c>
      <c r="BL152">
        <v>9</v>
      </c>
      <c r="BN152" t="s">
        <v>174</v>
      </c>
      <c r="BO152" t="s">
        <v>4091</v>
      </c>
      <c r="BP152" t="s">
        <v>4091</v>
      </c>
      <c r="BQ152" t="s">
        <v>231</v>
      </c>
      <c r="BR152">
        <v>86.9</v>
      </c>
      <c r="BS152">
        <v>9.19</v>
      </c>
      <c r="BT152">
        <v>2016</v>
      </c>
      <c r="BU152">
        <v>14</v>
      </c>
      <c r="BW152">
        <v>47</v>
      </c>
      <c r="BY152" t="s">
        <v>170</v>
      </c>
      <c r="CF152" t="s">
        <v>174</v>
      </c>
      <c r="CG152" t="s">
        <v>231</v>
      </c>
      <c r="CH152" t="s">
        <v>4092</v>
      </c>
      <c r="CI152" t="s">
        <v>193</v>
      </c>
      <c r="CJ152">
        <v>2024</v>
      </c>
      <c r="CL152" t="s">
        <v>170</v>
      </c>
      <c r="CN152" t="s">
        <v>170</v>
      </c>
      <c r="CP152" t="s">
        <v>4093</v>
      </c>
      <c r="CQ152" t="s">
        <v>174</v>
      </c>
      <c r="CR152">
        <v>17</v>
      </c>
      <c r="CS152">
        <v>6</v>
      </c>
      <c r="CT152">
        <v>0</v>
      </c>
      <c r="CU152" t="s">
        <v>4094</v>
      </c>
      <c r="CV152" t="s">
        <v>170</v>
      </c>
      <c r="CZ152" t="s">
        <v>170</v>
      </c>
      <c r="DB152" t="s">
        <v>4095</v>
      </c>
      <c r="DC152" t="s">
        <v>326</v>
      </c>
      <c r="DD152" t="s">
        <v>174</v>
      </c>
      <c r="DE152" t="s">
        <v>4096</v>
      </c>
      <c r="DF152" t="s">
        <v>170</v>
      </c>
      <c r="DL152" t="s">
        <v>174</v>
      </c>
      <c r="DM152" t="s">
        <v>4097</v>
      </c>
      <c r="DN152" t="s">
        <v>170</v>
      </c>
      <c r="DP152" t="s">
        <v>4098</v>
      </c>
      <c r="DQ152" t="str">
        <f>HYPERLINK("https://nconnect.nicmar.ac.in/storage/profile/699727180bfeb.png","Download")</f>
        <v>0</v>
      </c>
      <c r="DR152" t="str">
        <f>HYPERLINK("https://nconnect.nicmar.ac.in/pdf/253_resume_1771517649.pdf/Y2FyZWVy","View Resume")</f>
        <v>0</v>
      </c>
      <c r="DS152" t="s">
        <v>1592</v>
      </c>
      <c r="DT152" t="s">
        <v>4099</v>
      </c>
      <c r="DU152" t="s">
        <v>255</v>
      </c>
      <c r="DV152" t="s">
        <v>4100</v>
      </c>
      <c r="DW152" t="s">
        <v>246</v>
      </c>
      <c r="DX152" t="s">
        <v>996</v>
      </c>
      <c r="DY152" t="s">
        <v>209</v>
      </c>
      <c r="DZ152" t="s">
        <v>2054</v>
      </c>
      <c r="EA152" t="s">
        <v>4101</v>
      </c>
      <c r="EB152" t="s">
        <v>255</v>
      </c>
      <c r="EC152" t="s">
        <v>4102</v>
      </c>
      <c r="ED152" t="s">
        <v>246</v>
      </c>
      <c r="EE152" t="s">
        <v>2022</v>
      </c>
      <c r="EF152" t="s">
        <v>1725</v>
      </c>
      <c r="EG152" t="s">
        <v>420</v>
      </c>
      <c r="EH152" t="s">
        <v>4103</v>
      </c>
      <c r="EI152" t="s">
        <v>4104</v>
      </c>
      <c r="EJ152" t="s">
        <v>4100</v>
      </c>
      <c r="EK152" t="s">
        <v>246</v>
      </c>
      <c r="EL152" t="s">
        <v>995</v>
      </c>
      <c r="EM152" t="s">
        <v>996</v>
      </c>
      <c r="EN152" t="s">
        <v>380</v>
      </c>
    </row>
    <row r="153" spans="1:158">
      <c r="A153" t="s">
        <v>295</v>
      </c>
      <c r="B153" t="s">
        <v>211</v>
      </c>
      <c r="C153" t="s">
        <v>267</v>
      </c>
      <c r="D153" t="s">
        <v>296</v>
      </c>
      <c r="E153" t="s">
        <v>4105</v>
      </c>
      <c r="F153" t="s">
        <v>4106</v>
      </c>
      <c r="G153">
        <v>8830958548</v>
      </c>
      <c r="H153" t="s">
        <v>164</v>
      </c>
      <c r="I153" t="s">
        <v>4107</v>
      </c>
      <c r="J153" t="s">
        <v>166</v>
      </c>
      <c r="K153" t="s">
        <v>702</v>
      </c>
      <c r="L153" t="s">
        <v>4108</v>
      </c>
      <c r="M153" t="s">
        <v>4109</v>
      </c>
      <c r="N153" t="s">
        <v>170</v>
      </c>
      <c r="AI153" t="s">
        <v>4110</v>
      </c>
      <c r="AJ153" t="s">
        <v>4111</v>
      </c>
      <c r="AK153" t="s">
        <v>378</v>
      </c>
      <c r="AL153">
        <v>80.13</v>
      </c>
      <c r="AN153">
        <v>2001</v>
      </c>
      <c r="AO153" t="s">
        <v>174</v>
      </c>
      <c r="AP153" t="s">
        <v>4112</v>
      </c>
      <c r="AQ153" t="s">
        <v>4111</v>
      </c>
      <c r="AR153" t="s">
        <v>439</v>
      </c>
      <c r="AS153">
        <v>63.26</v>
      </c>
      <c r="AU153">
        <v>2003</v>
      </c>
      <c r="AV153" t="s">
        <v>170</v>
      </c>
      <c r="AW153" t="s">
        <v>378</v>
      </c>
      <c r="AX153" t="s">
        <v>378</v>
      </c>
      <c r="BC153" t="s">
        <v>174</v>
      </c>
      <c r="BD153" t="s">
        <v>4113</v>
      </c>
      <c r="BE153" t="s">
        <v>4111</v>
      </c>
      <c r="BF153" t="s">
        <v>4114</v>
      </c>
      <c r="BG153">
        <v>65</v>
      </c>
      <c r="BI153">
        <v>2007</v>
      </c>
      <c r="BJ153">
        <v>19</v>
      </c>
      <c r="BK153" t="s">
        <v>4115</v>
      </c>
      <c r="BL153">
        <v>53</v>
      </c>
      <c r="BM153" t="s">
        <v>4114</v>
      </c>
      <c r="BN153" t="s">
        <v>174</v>
      </c>
      <c r="BO153" t="s">
        <v>4116</v>
      </c>
      <c r="BP153" t="s">
        <v>1002</v>
      </c>
      <c r="BQ153" t="s">
        <v>1185</v>
      </c>
      <c r="BR153">
        <v>61</v>
      </c>
      <c r="BT153">
        <v>2009</v>
      </c>
      <c r="BU153">
        <v>31</v>
      </c>
      <c r="BV153" t="s">
        <v>529</v>
      </c>
      <c r="BW153">
        <v>33</v>
      </c>
      <c r="BY153" t="s">
        <v>170</v>
      </c>
      <c r="CF153" t="s">
        <v>174</v>
      </c>
      <c r="CG153" t="s">
        <v>296</v>
      </c>
      <c r="CH153" t="s">
        <v>401</v>
      </c>
      <c r="CI153" t="s">
        <v>193</v>
      </c>
      <c r="CJ153">
        <v>2025</v>
      </c>
      <c r="CL153" t="s">
        <v>174</v>
      </c>
      <c r="CM153" t="s">
        <v>4117</v>
      </c>
      <c r="CN153" t="s">
        <v>174</v>
      </c>
      <c r="CO153" t="s">
        <v>4118</v>
      </c>
      <c r="CP153" t="s">
        <v>4119</v>
      </c>
      <c r="CQ153" t="s">
        <v>174</v>
      </c>
      <c r="CR153">
        <v>2</v>
      </c>
      <c r="CS153">
        <v>4</v>
      </c>
      <c r="CT153">
        <v>3</v>
      </c>
      <c r="CV153" t="s">
        <v>170</v>
      </c>
      <c r="CZ153" t="s">
        <v>170</v>
      </c>
      <c r="DC153" t="s">
        <v>4120</v>
      </c>
      <c r="DD153" t="s">
        <v>174</v>
      </c>
      <c r="DE153" t="s">
        <v>4121</v>
      </c>
      <c r="DF153" t="s">
        <v>174</v>
      </c>
      <c r="DG153">
        <v>4</v>
      </c>
      <c r="DH153">
        <v>4</v>
      </c>
      <c r="DI153">
        <v>2</v>
      </c>
      <c r="DJ153" t="s">
        <v>378</v>
      </c>
      <c r="DK153">
        <v>8</v>
      </c>
      <c r="DL153" t="s">
        <v>174</v>
      </c>
      <c r="DM153" t="s">
        <v>4122</v>
      </c>
      <c r="DN153" t="s">
        <v>174</v>
      </c>
      <c r="DO153" t="s">
        <v>4123</v>
      </c>
      <c r="DP153" t="s">
        <v>4124</v>
      </c>
      <c r="DQ153" t="str">
        <f>HYPERLINK("https://nconnect.nicmar.ac.in/storage/profile/699726db835e5.png","Download")</f>
        <v>0</v>
      </c>
      <c r="DR153" t="str">
        <f>HYPERLINK("https://nconnect.nicmar.ac.in/pdf/252_resume_1771519569.pdf/Y2FyZWVy","View Resume")</f>
        <v>0</v>
      </c>
      <c r="DS153" t="s">
        <v>1464</v>
      </c>
      <c r="DT153" t="s">
        <v>4125</v>
      </c>
      <c r="DU153" t="s">
        <v>211</v>
      </c>
      <c r="DV153" t="s">
        <v>819</v>
      </c>
      <c r="DW153" t="s">
        <v>246</v>
      </c>
      <c r="DX153" t="s">
        <v>501</v>
      </c>
      <c r="DY153" t="s">
        <v>209</v>
      </c>
      <c r="DZ153" t="s">
        <v>1383</v>
      </c>
      <c r="EA153" t="s">
        <v>4126</v>
      </c>
      <c r="EB153" t="s">
        <v>211</v>
      </c>
      <c r="EC153" t="s">
        <v>819</v>
      </c>
      <c r="ED153" t="s">
        <v>246</v>
      </c>
      <c r="EE153" t="s">
        <v>983</v>
      </c>
      <c r="EF153" t="s">
        <v>1322</v>
      </c>
      <c r="EG153" t="s">
        <v>4127</v>
      </c>
    </row>
    <row r="154" spans="1:158">
      <c r="A154" t="s">
        <v>210</v>
      </c>
      <c r="B154" t="s">
        <v>211</v>
      </c>
      <c r="C154" t="s">
        <v>212</v>
      </c>
      <c r="D154" t="s">
        <v>213</v>
      </c>
      <c r="E154" t="s">
        <v>4128</v>
      </c>
      <c r="F154" t="s">
        <v>4129</v>
      </c>
      <c r="G154">
        <v>9346120213</v>
      </c>
      <c r="H154" t="s">
        <v>271</v>
      </c>
      <c r="I154" t="s">
        <v>4130</v>
      </c>
      <c r="J154" t="s">
        <v>166</v>
      </c>
      <c r="K154" t="s">
        <v>4131</v>
      </c>
      <c r="L154" t="s">
        <v>4132</v>
      </c>
      <c r="M154" t="s">
        <v>4133</v>
      </c>
      <c r="N154" t="s">
        <v>170</v>
      </c>
      <c r="AI154" t="s">
        <v>4134</v>
      </c>
      <c r="AJ154" t="s">
        <v>4135</v>
      </c>
      <c r="AK154" t="s">
        <v>439</v>
      </c>
      <c r="AL154">
        <v>84</v>
      </c>
      <c r="AN154">
        <v>2009</v>
      </c>
      <c r="AO154" t="s">
        <v>174</v>
      </c>
      <c r="AP154" t="s">
        <v>4136</v>
      </c>
      <c r="AQ154" t="s">
        <v>4135</v>
      </c>
      <c r="AR154" t="s">
        <v>4137</v>
      </c>
      <c r="AS154">
        <v>70</v>
      </c>
      <c r="AU154">
        <v>2011</v>
      </c>
      <c r="AV154" t="s">
        <v>170</v>
      </c>
      <c r="BC154" t="s">
        <v>174</v>
      </c>
      <c r="BD154" t="s">
        <v>4138</v>
      </c>
      <c r="BE154" t="s">
        <v>4139</v>
      </c>
      <c r="BF154" t="s">
        <v>486</v>
      </c>
      <c r="BG154">
        <v>79.6</v>
      </c>
      <c r="BH154">
        <v>7.96</v>
      </c>
      <c r="BI154">
        <v>2015</v>
      </c>
      <c r="BJ154">
        <v>1</v>
      </c>
      <c r="BL154">
        <v>9</v>
      </c>
      <c r="BN154" t="s">
        <v>174</v>
      </c>
      <c r="BO154" t="s">
        <v>4140</v>
      </c>
      <c r="BP154" t="s">
        <v>4141</v>
      </c>
      <c r="BQ154" t="s">
        <v>213</v>
      </c>
      <c r="BR154">
        <v>93.1</v>
      </c>
      <c r="BS154">
        <v>9.31</v>
      </c>
      <c r="BT154">
        <v>2017</v>
      </c>
      <c r="BU154">
        <v>14</v>
      </c>
      <c r="BW154">
        <v>7</v>
      </c>
      <c r="BY154" t="s">
        <v>174</v>
      </c>
      <c r="BZ154" t="s">
        <v>4142</v>
      </c>
      <c r="CA154" t="s">
        <v>538</v>
      </c>
      <c r="CB154" t="s">
        <v>4143</v>
      </c>
      <c r="CC154">
        <v>0</v>
      </c>
      <c r="CE154">
        <v>2026</v>
      </c>
      <c r="CF154" t="s">
        <v>174</v>
      </c>
      <c r="CG154" t="s">
        <v>4144</v>
      </c>
      <c r="CH154" t="s">
        <v>4145</v>
      </c>
      <c r="CI154" t="s">
        <v>193</v>
      </c>
      <c r="CJ154">
        <v>2025</v>
      </c>
      <c r="CL154" t="s">
        <v>174</v>
      </c>
      <c r="CM154" t="s">
        <v>4146</v>
      </c>
      <c r="CN154" t="s">
        <v>174</v>
      </c>
      <c r="CO154" t="s">
        <v>4147</v>
      </c>
      <c r="CP154" t="s">
        <v>4148</v>
      </c>
      <c r="CQ154" t="s">
        <v>174</v>
      </c>
      <c r="CR154" t="s">
        <v>4149</v>
      </c>
      <c r="CS154">
        <v>0</v>
      </c>
      <c r="CT154">
        <v>0</v>
      </c>
      <c r="CU154" t="s">
        <v>4150</v>
      </c>
      <c r="CV154" t="s">
        <v>170</v>
      </c>
      <c r="CZ154" t="s">
        <v>170</v>
      </c>
      <c r="DB154" t="s">
        <v>4151</v>
      </c>
      <c r="DC154" t="s">
        <v>853</v>
      </c>
      <c r="DD154" t="s">
        <v>170</v>
      </c>
      <c r="DF154" t="s">
        <v>170</v>
      </c>
      <c r="DL154" t="s">
        <v>170</v>
      </c>
      <c r="DN154" t="s">
        <v>174</v>
      </c>
      <c r="DO154" t="s">
        <v>4152</v>
      </c>
      <c r="DP154" t="s">
        <v>4153</v>
      </c>
      <c r="DQ154" t="s">
        <v>202</v>
      </c>
      <c r="DR154" t="str">
        <f>HYPERLINK("https://nconnect.nicmar.ac.in/pdf/258_resume_1771519534.pdf/Y2FyZWVy","View Resume")</f>
        <v>0</v>
      </c>
      <c r="DS154" t="s">
        <v>470</v>
      </c>
      <c r="DT154" t="s">
        <v>4154</v>
      </c>
      <c r="DU154" t="s">
        <v>4155</v>
      </c>
      <c r="DV154" t="s">
        <v>538</v>
      </c>
      <c r="DW154" t="s">
        <v>246</v>
      </c>
      <c r="DX154" t="s">
        <v>469</v>
      </c>
      <c r="DY154" t="s">
        <v>209</v>
      </c>
      <c r="DZ154" t="s">
        <v>470</v>
      </c>
    </row>
    <row r="155" spans="1:158">
      <c r="A155" t="s">
        <v>266</v>
      </c>
      <c r="B155" t="s">
        <v>211</v>
      </c>
      <c r="C155" t="s">
        <v>267</v>
      </c>
      <c r="D155" t="s">
        <v>268</v>
      </c>
      <c r="E155" t="s">
        <v>4156</v>
      </c>
      <c r="F155" t="s">
        <v>4157</v>
      </c>
      <c r="G155">
        <v>9332444414</v>
      </c>
      <c r="H155" t="s">
        <v>164</v>
      </c>
      <c r="I155" t="s">
        <v>4158</v>
      </c>
      <c r="J155" t="s">
        <v>166</v>
      </c>
      <c r="K155" t="s">
        <v>798</v>
      </c>
      <c r="L155" t="s">
        <v>4159</v>
      </c>
      <c r="M155" t="s">
        <v>4160</v>
      </c>
      <c r="N155" t="s">
        <v>170</v>
      </c>
      <c r="AI155" t="s">
        <v>4161</v>
      </c>
      <c r="AJ155" t="s">
        <v>4162</v>
      </c>
      <c r="AK155" t="s">
        <v>1907</v>
      </c>
      <c r="AL155">
        <v>83.4</v>
      </c>
      <c r="AN155">
        <v>2002</v>
      </c>
      <c r="AO155" t="s">
        <v>174</v>
      </c>
      <c r="AP155" t="s">
        <v>4161</v>
      </c>
      <c r="AQ155" t="s">
        <v>4163</v>
      </c>
      <c r="AR155" t="s">
        <v>439</v>
      </c>
      <c r="AS155">
        <v>63.4</v>
      </c>
      <c r="AU155">
        <v>2004</v>
      </c>
      <c r="AV155" t="s">
        <v>170</v>
      </c>
      <c r="BC155" t="s">
        <v>174</v>
      </c>
      <c r="BD155" t="s">
        <v>4164</v>
      </c>
      <c r="BE155" t="s">
        <v>4165</v>
      </c>
      <c r="BF155" t="s">
        <v>4166</v>
      </c>
      <c r="BG155">
        <v>81.3</v>
      </c>
      <c r="BI155">
        <v>2009</v>
      </c>
      <c r="BJ155">
        <v>19</v>
      </c>
      <c r="BK155" t="s">
        <v>4167</v>
      </c>
      <c r="BL155">
        <v>53</v>
      </c>
      <c r="BM155" t="s">
        <v>4168</v>
      </c>
      <c r="BN155" t="s">
        <v>174</v>
      </c>
      <c r="BO155" t="s">
        <v>4169</v>
      </c>
      <c r="BP155" t="s">
        <v>1684</v>
      </c>
      <c r="BQ155" t="s">
        <v>4170</v>
      </c>
      <c r="BR155">
        <v>76.8</v>
      </c>
      <c r="BT155">
        <v>2014</v>
      </c>
      <c r="BU155">
        <v>31</v>
      </c>
      <c r="BV155" t="s">
        <v>529</v>
      </c>
      <c r="BW155">
        <v>53</v>
      </c>
      <c r="BX155" t="s">
        <v>4170</v>
      </c>
      <c r="BY155" t="s">
        <v>174</v>
      </c>
      <c r="BZ155" t="s">
        <v>4171</v>
      </c>
      <c r="CA155" t="s">
        <v>4172</v>
      </c>
      <c r="CB155" t="s">
        <v>1337</v>
      </c>
      <c r="CC155">
        <v>97.2</v>
      </c>
      <c r="CE155">
        <v>2018</v>
      </c>
      <c r="CF155" t="s">
        <v>174</v>
      </c>
      <c r="CG155" t="s">
        <v>4173</v>
      </c>
      <c r="CH155" t="s">
        <v>4174</v>
      </c>
      <c r="CI155" t="s">
        <v>373</v>
      </c>
      <c r="CK155" t="s">
        <v>174</v>
      </c>
      <c r="CL155" t="s">
        <v>170</v>
      </c>
      <c r="CN155" t="s">
        <v>174</v>
      </c>
      <c r="CO155" t="s">
        <v>4175</v>
      </c>
      <c r="CP155" t="s">
        <v>722</v>
      </c>
      <c r="CQ155" t="s">
        <v>174</v>
      </c>
      <c r="CR155">
        <v>0</v>
      </c>
      <c r="CS155">
        <v>0</v>
      </c>
      <c r="CT155">
        <v>7</v>
      </c>
      <c r="CU155" t="s">
        <v>4176</v>
      </c>
      <c r="CV155" t="s">
        <v>174</v>
      </c>
      <c r="CW155" t="s">
        <v>4177</v>
      </c>
      <c r="CX155" t="s">
        <v>373</v>
      </c>
      <c r="CY155">
        <v>2025</v>
      </c>
      <c r="CZ155" t="s">
        <v>170</v>
      </c>
      <c r="DB155" t="s">
        <v>4178</v>
      </c>
      <c r="DC155" t="s">
        <v>4179</v>
      </c>
      <c r="DD155" t="s">
        <v>174</v>
      </c>
      <c r="DE155" t="s">
        <v>4180</v>
      </c>
      <c r="DF155" t="s">
        <v>170</v>
      </c>
      <c r="DL155" t="s">
        <v>174</v>
      </c>
      <c r="DM155" t="s">
        <v>4175</v>
      </c>
      <c r="DN155" t="s">
        <v>170</v>
      </c>
      <c r="DP155" t="s">
        <v>4181</v>
      </c>
      <c r="DQ155" t="str">
        <f>HYPERLINK("https://nconnect.nicmar.ac.in/storage/profile/6996cc252a4f1.png","Download")</f>
        <v>0</v>
      </c>
      <c r="DR155" t="str">
        <f>HYPERLINK("https://nconnect.nicmar.ac.in/pdf/242_resume_1771520416.pdf/Y2FyZWVy","View Resume")</f>
        <v>0</v>
      </c>
      <c r="DS155" t="s">
        <v>2371</v>
      </c>
      <c r="DT155" t="s">
        <v>4182</v>
      </c>
      <c r="DU155" t="s">
        <v>211</v>
      </c>
      <c r="DV155" t="s">
        <v>819</v>
      </c>
      <c r="DW155" t="s">
        <v>246</v>
      </c>
      <c r="DX155" t="s">
        <v>2319</v>
      </c>
      <c r="DY155" t="s">
        <v>209</v>
      </c>
      <c r="DZ155" t="s">
        <v>641</v>
      </c>
      <c r="EA155" t="s">
        <v>4183</v>
      </c>
      <c r="EB155" t="s">
        <v>211</v>
      </c>
      <c r="EC155" t="s">
        <v>422</v>
      </c>
      <c r="ED155" t="s">
        <v>246</v>
      </c>
      <c r="EE155" t="s">
        <v>3458</v>
      </c>
      <c r="EF155" t="s">
        <v>258</v>
      </c>
      <c r="EG155" t="s">
        <v>990</v>
      </c>
      <c r="EH155" t="s">
        <v>4182</v>
      </c>
      <c r="EI155" t="s">
        <v>211</v>
      </c>
      <c r="EJ155" t="s">
        <v>819</v>
      </c>
      <c r="EK155" t="s">
        <v>246</v>
      </c>
      <c r="EL155" t="s">
        <v>574</v>
      </c>
      <c r="EM155" t="s">
        <v>1470</v>
      </c>
      <c r="EN155" t="s">
        <v>906</v>
      </c>
      <c r="EO155" t="s">
        <v>4184</v>
      </c>
      <c r="EP155" t="s">
        <v>211</v>
      </c>
      <c r="EQ155" t="s">
        <v>4185</v>
      </c>
      <c r="ER155" t="s">
        <v>246</v>
      </c>
      <c r="ES155" t="s">
        <v>4186</v>
      </c>
      <c r="ET155" t="s">
        <v>2136</v>
      </c>
      <c r="EU155" t="s">
        <v>865</v>
      </c>
      <c r="EV155" t="s">
        <v>4187</v>
      </c>
      <c r="EW155" t="s">
        <v>4188</v>
      </c>
      <c r="EX155" t="s">
        <v>1812</v>
      </c>
      <c r="EY155" t="s">
        <v>246</v>
      </c>
      <c r="EZ155" t="s">
        <v>4189</v>
      </c>
      <c r="FA155" t="s">
        <v>1136</v>
      </c>
      <c r="FB155" t="s">
        <v>990</v>
      </c>
    </row>
    <row r="156" spans="1:158">
      <c r="A156" t="s">
        <v>3909</v>
      </c>
      <c r="B156" t="s">
        <v>211</v>
      </c>
      <c r="C156" t="s">
        <v>472</v>
      </c>
      <c r="D156" t="s">
        <v>3910</v>
      </c>
      <c r="E156" t="s">
        <v>4190</v>
      </c>
      <c r="F156" t="s">
        <v>4191</v>
      </c>
      <c r="G156">
        <v>8007458384</v>
      </c>
      <c r="H156" t="s">
        <v>164</v>
      </c>
      <c r="I156" t="s">
        <v>4192</v>
      </c>
      <c r="J156" t="s">
        <v>217</v>
      </c>
      <c r="K156" t="s">
        <v>4193</v>
      </c>
      <c r="L156" t="s">
        <v>4194</v>
      </c>
      <c r="M156" t="s">
        <v>4195</v>
      </c>
      <c r="N156" t="s">
        <v>170</v>
      </c>
      <c r="AI156" t="s">
        <v>4196</v>
      </c>
      <c r="AJ156" t="s">
        <v>4197</v>
      </c>
      <c r="AK156" t="s">
        <v>4198</v>
      </c>
      <c r="AL156">
        <v>86</v>
      </c>
      <c r="AN156">
        <v>2015</v>
      </c>
      <c r="AO156" t="s">
        <v>170</v>
      </c>
      <c r="AV156" t="s">
        <v>174</v>
      </c>
      <c r="AW156" t="s">
        <v>4199</v>
      </c>
      <c r="AX156" t="s">
        <v>4200</v>
      </c>
      <c r="AY156" t="s">
        <v>486</v>
      </c>
      <c r="AZ156">
        <v>73.15</v>
      </c>
      <c r="BB156">
        <v>2018</v>
      </c>
      <c r="BC156" t="s">
        <v>174</v>
      </c>
      <c r="BD156" t="s">
        <v>4201</v>
      </c>
      <c r="BE156" t="s">
        <v>4202</v>
      </c>
      <c r="BF156" t="s">
        <v>486</v>
      </c>
      <c r="BG156">
        <v>76.9</v>
      </c>
      <c r="BI156">
        <v>2023</v>
      </c>
      <c r="BJ156">
        <v>2</v>
      </c>
      <c r="BL156">
        <v>9</v>
      </c>
      <c r="BN156" t="s">
        <v>174</v>
      </c>
      <c r="BO156" t="s">
        <v>4203</v>
      </c>
      <c r="BP156" t="s">
        <v>4203</v>
      </c>
      <c r="BQ156" t="s">
        <v>3978</v>
      </c>
      <c r="BR156">
        <v>73.2</v>
      </c>
      <c r="BS156">
        <v>7.82</v>
      </c>
      <c r="BT156">
        <v>2025</v>
      </c>
      <c r="BU156">
        <v>12</v>
      </c>
      <c r="BW156">
        <v>13</v>
      </c>
      <c r="BY156" t="s">
        <v>170</v>
      </c>
      <c r="CF156" t="s">
        <v>170</v>
      </c>
      <c r="CL156" t="s">
        <v>174</v>
      </c>
      <c r="CM156" t="s">
        <v>4204</v>
      </c>
      <c r="CN156" t="s">
        <v>174</v>
      </c>
      <c r="CO156" t="s">
        <v>4205</v>
      </c>
      <c r="CP156" t="s">
        <v>4206</v>
      </c>
      <c r="CQ156" t="s">
        <v>174</v>
      </c>
      <c r="CR156">
        <v>0</v>
      </c>
      <c r="CS156">
        <v>0</v>
      </c>
      <c r="CT156">
        <v>1</v>
      </c>
      <c r="CU156" t="s">
        <v>4207</v>
      </c>
      <c r="CV156" t="s">
        <v>170</v>
      </c>
      <c r="CZ156" t="s">
        <v>170</v>
      </c>
      <c r="DB156" t="s">
        <v>378</v>
      </c>
      <c r="DC156" t="s">
        <v>326</v>
      </c>
      <c r="DD156" t="s">
        <v>174</v>
      </c>
      <c r="DE156" t="s">
        <v>4208</v>
      </c>
      <c r="DF156" t="s">
        <v>170</v>
      </c>
      <c r="DL156" t="s">
        <v>170</v>
      </c>
      <c r="DN156" t="s">
        <v>170</v>
      </c>
      <c r="DP156" t="s">
        <v>4209</v>
      </c>
      <c r="DQ156" t="str">
        <f>HYPERLINK("https://nconnect.nicmar.ac.in/storage/profile/69972f20ced20.png","Download")</f>
        <v>0</v>
      </c>
      <c r="DR156" t="str">
        <f>HYPERLINK("https://nconnect.nicmar.ac.in/pdf/259_resume_1771521339.pdf/Y2FyZWVy","View Resume")</f>
        <v>0</v>
      </c>
      <c r="DS156" t="s">
        <v>4210</v>
      </c>
      <c r="DT156" t="s">
        <v>4211</v>
      </c>
      <c r="DU156" t="s">
        <v>4212</v>
      </c>
      <c r="DV156" t="s">
        <v>333</v>
      </c>
      <c r="DW156" t="s">
        <v>207</v>
      </c>
      <c r="DX156" t="s">
        <v>981</v>
      </c>
      <c r="DY156" t="s">
        <v>209</v>
      </c>
      <c r="DZ156" t="s">
        <v>990</v>
      </c>
      <c r="EA156" t="s">
        <v>4213</v>
      </c>
      <c r="EB156" t="s">
        <v>4214</v>
      </c>
      <c r="EC156" t="s">
        <v>1630</v>
      </c>
      <c r="ED156" t="s">
        <v>207</v>
      </c>
      <c r="EE156" t="s">
        <v>4215</v>
      </c>
      <c r="EF156" t="s">
        <v>1634</v>
      </c>
      <c r="EG156" t="s">
        <v>990</v>
      </c>
      <c r="EH156" t="s">
        <v>4216</v>
      </c>
      <c r="EI156" t="s">
        <v>4214</v>
      </c>
      <c r="EJ156" t="s">
        <v>1630</v>
      </c>
      <c r="EK156" t="s">
        <v>207</v>
      </c>
      <c r="EL156" t="s">
        <v>1809</v>
      </c>
      <c r="EM156" t="s">
        <v>907</v>
      </c>
      <c r="EN156" t="s">
        <v>1388</v>
      </c>
    </row>
    <row r="157" spans="1:158">
      <c r="A157" t="s">
        <v>585</v>
      </c>
      <c r="B157" t="s">
        <v>211</v>
      </c>
      <c r="C157" t="s">
        <v>472</v>
      </c>
      <c r="D157" t="s">
        <v>586</v>
      </c>
      <c r="E157" t="s">
        <v>4190</v>
      </c>
      <c r="F157" t="s">
        <v>4191</v>
      </c>
      <c r="G157">
        <v>8007458384</v>
      </c>
      <c r="H157" t="s">
        <v>164</v>
      </c>
      <c r="I157" t="s">
        <v>4192</v>
      </c>
      <c r="J157" t="s">
        <v>217</v>
      </c>
      <c r="K157" t="s">
        <v>4193</v>
      </c>
      <c r="L157" t="s">
        <v>4194</v>
      </c>
      <c r="M157" t="s">
        <v>4195</v>
      </c>
      <c r="N157" t="s">
        <v>170</v>
      </c>
      <c r="AI157" t="s">
        <v>4196</v>
      </c>
      <c r="AJ157" t="s">
        <v>4197</v>
      </c>
      <c r="AK157" t="s">
        <v>4198</v>
      </c>
      <c r="AL157">
        <v>86</v>
      </c>
      <c r="AN157">
        <v>2015</v>
      </c>
      <c r="AO157" t="s">
        <v>170</v>
      </c>
      <c r="AV157" t="s">
        <v>174</v>
      </c>
      <c r="AW157" t="s">
        <v>4199</v>
      </c>
      <c r="AX157" t="s">
        <v>4200</v>
      </c>
      <c r="AY157" t="s">
        <v>486</v>
      </c>
      <c r="AZ157">
        <v>73.15</v>
      </c>
      <c r="BB157">
        <v>2018</v>
      </c>
      <c r="BC157" t="s">
        <v>174</v>
      </c>
      <c r="BD157" t="s">
        <v>4201</v>
      </c>
      <c r="BE157" t="s">
        <v>4202</v>
      </c>
      <c r="BF157" t="s">
        <v>486</v>
      </c>
      <c r="BG157">
        <v>76.9</v>
      </c>
      <c r="BI157">
        <v>2023</v>
      </c>
      <c r="BJ157">
        <v>2</v>
      </c>
      <c r="BL157">
        <v>9</v>
      </c>
      <c r="BN157" t="s">
        <v>174</v>
      </c>
      <c r="BO157" t="s">
        <v>4203</v>
      </c>
      <c r="BP157" t="s">
        <v>4203</v>
      </c>
      <c r="BQ157" t="s">
        <v>3978</v>
      </c>
      <c r="BR157">
        <v>73.2</v>
      </c>
      <c r="BS157">
        <v>7.82</v>
      </c>
      <c r="BT157">
        <v>2025</v>
      </c>
      <c r="BU157">
        <v>12</v>
      </c>
      <c r="BW157">
        <v>13</v>
      </c>
      <c r="BY157" t="s">
        <v>170</v>
      </c>
      <c r="CF157" t="s">
        <v>170</v>
      </c>
      <c r="CL157" t="s">
        <v>174</v>
      </c>
      <c r="CM157" t="s">
        <v>4204</v>
      </c>
      <c r="CN157" t="s">
        <v>174</v>
      </c>
      <c r="CO157" t="s">
        <v>4205</v>
      </c>
      <c r="CP157" t="s">
        <v>4206</v>
      </c>
      <c r="CQ157" t="s">
        <v>174</v>
      </c>
      <c r="CR157">
        <v>0</v>
      </c>
      <c r="CS157">
        <v>0</v>
      </c>
      <c r="CT157">
        <v>1</v>
      </c>
      <c r="CU157" t="s">
        <v>4207</v>
      </c>
      <c r="CV157" t="s">
        <v>170</v>
      </c>
      <c r="CZ157" t="s">
        <v>170</v>
      </c>
      <c r="DB157" t="s">
        <v>378</v>
      </c>
      <c r="DC157" t="s">
        <v>326</v>
      </c>
      <c r="DD157" t="s">
        <v>174</v>
      </c>
      <c r="DE157" t="s">
        <v>4208</v>
      </c>
      <c r="DF157" t="s">
        <v>170</v>
      </c>
      <c r="DL157" t="s">
        <v>170</v>
      </c>
      <c r="DN157" t="s">
        <v>170</v>
      </c>
      <c r="DP157" t="s">
        <v>4209</v>
      </c>
      <c r="DQ157" t="str">
        <f>HYPERLINK("https://nconnect.nicmar.ac.in/storage/profile/69972f20ced20.png","Download")</f>
        <v>0</v>
      </c>
      <c r="DR157" t="str">
        <f>HYPERLINK("https://nconnect.nicmar.ac.in/pdf/259_resume_1771521339.pdf/Y2FyZWVy","View Resume")</f>
        <v>0</v>
      </c>
      <c r="DS157" t="s">
        <v>4210</v>
      </c>
      <c r="DT157" t="s">
        <v>4211</v>
      </c>
      <c r="DU157" t="s">
        <v>4212</v>
      </c>
      <c r="DV157" t="s">
        <v>333</v>
      </c>
      <c r="DW157" t="s">
        <v>207</v>
      </c>
      <c r="DX157" t="s">
        <v>981</v>
      </c>
      <c r="DY157" t="s">
        <v>209</v>
      </c>
      <c r="DZ157" t="s">
        <v>990</v>
      </c>
      <c r="EA157" t="s">
        <v>4213</v>
      </c>
      <c r="EB157" t="s">
        <v>4214</v>
      </c>
      <c r="EC157" t="s">
        <v>1630</v>
      </c>
      <c r="ED157" t="s">
        <v>207</v>
      </c>
      <c r="EE157" t="s">
        <v>4215</v>
      </c>
      <c r="EF157" t="s">
        <v>1634</v>
      </c>
      <c r="EG157" t="s">
        <v>990</v>
      </c>
      <c r="EH157" t="s">
        <v>4216</v>
      </c>
      <c r="EI157" t="s">
        <v>4214</v>
      </c>
      <c r="EJ157" t="s">
        <v>1630</v>
      </c>
      <c r="EK157" t="s">
        <v>207</v>
      </c>
      <c r="EL157" t="s">
        <v>1809</v>
      </c>
      <c r="EM157" t="s">
        <v>907</v>
      </c>
      <c r="EN157" t="s">
        <v>1388</v>
      </c>
    </row>
    <row r="158" spans="1:158">
      <c r="A158" t="s">
        <v>1898</v>
      </c>
      <c r="B158" t="s">
        <v>211</v>
      </c>
      <c r="C158" t="s">
        <v>267</v>
      </c>
      <c r="D158" t="s">
        <v>1899</v>
      </c>
      <c r="E158" t="s">
        <v>4217</v>
      </c>
      <c r="F158" t="s">
        <v>4218</v>
      </c>
      <c r="G158">
        <v>9527368556</v>
      </c>
      <c r="H158" t="s">
        <v>271</v>
      </c>
      <c r="I158" t="s">
        <v>4219</v>
      </c>
      <c r="J158" t="s">
        <v>166</v>
      </c>
      <c r="K158" t="s">
        <v>798</v>
      </c>
      <c r="L158" t="s">
        <v>4220</v>
      </c>
      <c r="M158" t="s">
        <v>4221</v>
      </c>
      <c r="N158" t="s">
        <v>170</v>
      </c>
      <c r="AI158" t="s">
        <v>4222</v>
      </c>
      <c r="AJ158" t="s">
        <v>4223</v>
      </c>
      <c r="AK158" t="s">
        <v>4224</v>
      </c>
      <c r="AL158">
        <v>81.2</v>
      </c>
      <c r="AN158">
        <v>1998</v>
      </c>
      <c r="AO158" t="s">
        <v>174</v>
      </c>
      <c r="AP158" t="s">
        <v>4225</v>
      </c>
      <c r="AQ158" t="s">
        <v>4223</v>
      </c>
      <c r="AR158" t="s">
        <v>4226</v>
      </c>
      <c r="AS158">
        <v>75</v>
      </c>
      <c r="AU158">
        <v>2000</v>
      </c>
      <c r="AV158" t="s">
        <v>170</v>
      </c>
      <c r="BC158" t="s">
        <v>174</v>
      </c>
      <c r="BD158" t="s">
        <v>4227</v>
      </c>
      <c r="BE158" t="s">
        <v>4228</v>
      </c>
      <c r="BF158" t="s">
        <v>1047</v>
      </c>
      <c r="BG158">
        <v>72.3</v>
      </c>
      <c r="BI158">
        <v>2003</v>
      </c>
      <c r="BJ158">
        <v>19</v>
      </c>
      <c r="BK158" t="s">
        <v>1048</v>
      </c>
      <c r="BL158">
        <v>53</v>
      </c>
      <c r="BM158" t="s">
        <v>2842</v>
      </c>
      <c r="BN158" t="s">
        <v>174</v>
      </c>
      <c r="BO158" t="s">
        <v>4229</v>
      </c>
      <c r="BP158" t="s">
        <v>4230</v>
      </c>
      <c r="BQ158" t="s">
        <v>4231</v>
      </c>
      <c r="BR158">
        <v>88</v>
      </c>
      <c r="BS158">
        <v>9.55</v>
      </c>
      <c r="BT158">
        <v>2005</v>
      </c>
      <c r="BU158">
        <v>31</v>
      </c>
      <c r="BV158" t="s">
        <v>4232</v>
      </c>
      <c r="BW158">
        <v>53</v>
      </c>
      <c r="BX158" t="s">
        <v>4233</v>
      </c>
      <c r="BY158" t="s">
        <v>170</v>
      </c>
      <c r="CF158" t="s">
        <v>174</v>
      </c>
      <c r="CG158" t="s">
        <v>296</v>
      </c>
      <c r="CH158" t="s">
        <v>4234</v>
      </c>
      <c r="CI158" t="s">
        <v>193</v>
      </c>
      <c r="CJ158">
        <v>2026</v>
      </c>
      <c r="CL158" t="s">
        <v>174</v>
      </c>
      <c r="CN158" t="s">
        <v>170</v>
      </c>
      <c r="CP158" t="s">
        <v>722</v>
      </c>
      <c r="CQ158" t="s">
        <v>174</v>
      </c>
      <c r="CR158" t="s">
        <v>378</v>
      </c>
      <c r="CS158" t="s">
        <v>4235</v>
      </c>
      <c r="CT158">
        <v>3</v>
      </c>
      <c r="CU158" t="s">
        <v>4236</v>
      </c>
      <c r="CV158" t="s">
        <v>170</v>
      </c>
      <c r="CZ158" t="s">
        <v>170</v>
      </c>
      <c r="DB158" t="s">
        <v>4237</v>
      </c>
      <c r="DC158" t="s">
        <v>4238</v>
      </c>
      <c r="DD158" t="s">
        <v>174</v>
      </c>
      <c r="DE158" t="s">
        <v>4239</v>
      </c>
      <c r="DF158" t="s">
        <v>170</v>
      </c>
      <c r="DL158" t="s">
        <v>170</v>
      </c>
      <c r="DN158" t="s">
        <v>170</v>
      </c>
      <c r="DP158" t="s">
        <v>4240</v>
      </c>
      <c r="DQ158" t="str">
        <f>HYPERLINK("https://nconnect.nicmar.ac.in/storage/profile/699746a3aca71.png","Download")</f>
        <v>0</v>
      </c>
      <c r="DR158" t="str">
        <f>HYPERLINK("https://nconnect.nicmar.ac.in/pdf/268_resume_1771522888.pdf/Y2FyZWVy","View Resume")</f>
        <v>0</v>
      </c>
      <c r="DS158" t="s">
        <v>461</v>
      </c>
      <c r="DT158" t="s">
        <v>4241</v>
      </c>
      <c r="DU158" t="s">
        <v>211</v>
      </c>
      <c r="DV158" t="s">
        <v>819</v>
      </c>
      <c r="DW158" t="s">
        <v>246</v>
      </c>
      <c r="DX158" t="s">
        <v>464</v>
      </c>
      <c r="DY158" t="s">
        <v>209</v>
      </c>
      <c r="DZ158" t="s">
        <v>461</v>
      </c>
    </row>
    <row r="159" spans="1:158">
      <c r="A159" t="s">
        <v>471</v>
      </c>
      <c r="B159" t="s">
        <v>211</v>
      </c>
      <c r="C159" t="s">
        <v>472</v>
      </c>
      <c r="D159" t="s">
        <v>473</v>
      </c>
      <c r="E159" t="s">
        <v>4190</v>
      </c>
      <c r="F159" t="s">
        <v>4191</v>
      </c>
      <c r="G159">
        <v>8007458384</v>
      </c>
      <c r="H159" t="s">
        <v>164</v>
      </c>
      <c r="I159" t="s">
        <v>4192</v>
      </c>
      <c r="J159" t="s">
        <v>217</v>
      </c>
      <c r="K159" t="s">
        <v>4193</v>
      </c>
      <c r="L159" t="s">
        <v>4194</v>
      </c>
      <c r="M159" t="s">
        <v>4195</v>
      </c>
      <c r="N159" t="s">
        <v>170</v>
      </c>
      <c r="AI159" t="s">
        <v>4196</v>
      </c>
      <c r="AJ159" t="s">
        <v>4197</v>
      </c>
      <c r="AK159" t="s">
        <v>4198</v>
      </c>
      <c r="AL159">
        <v>86</v>
      </c>
      <c r="AN159">
        <v>2015</v>
      </c>
      <c r="AO159" t="s">
        <v>170</v>
      </c>
      <c r="AV159" t="s">
        <v>174</v>
      </c>
      <c r="AW159" t="s">
        <v>4199</v>
      </c>
      <c r="AX159" t="s">
        <v>4200</v>
      </c>
      <c r="AY159" t="s">
        <v>486</v>
      </c>
      <c r="AZ159">
        <v>73.15</v>
      </c>
      <c r="BB159">
        <v>2018</v>
      </c>
      <c r="BC159" t="s">
        <v>174</v>
      </c>
      <c r="BD159" t="s">
        <v>4201</v>
      </c>
      <c r="BE159" t="s">
        <v>4202</v>
      </c>
      <c r="BF159" t="s">
        <v>486</v>
      </c>
      <c r="BG159">
        <v>76.9</v>
      </c>
      <c r="BI159">
        <v>2023</v>
      </c>
      <c r="BJ159">
        <v>2</v>
      </c>
      <c r="BL159">
        <v>9</v>
      </c>
      <c r="BN159" t="s">
        <v>174</v>
      </c>
      <c r="BO159" t="s">
        <v>4203</v>
      </c>
      <c r="BP159" t="s">
        <v>4203</v>
      </c>
      <c r="BQ159" t="s">
        <v>3978</v>
      </c>
      <c r="BR159">
        <v>73.2</v>
      </c>
      <c r="BS159">
        <v>7.82</v>
      </c>
      <c r="BT159">
        <v>2025</v>
      </c>
      <c r="BU159">
        <v>12</v>
      </c>
      <c r="BW159">
        <v>13</v>
      </c>
      <c r="BY159" t="s">
        <v>170</v>
      </c>
      <c r="CF159" t="s">
        <v>170</v>
      </c>
      <c r="CL159" t="s">
        <v>174</v>
      </c>
      <c r="CM159" t="s">
        <v>4204</v>
      </c>
      <c r="CN159" t="s">
        <v>174</v>
      </c>
      <c r="CO159" t="s">
        <v>4205</v>
      </c>
      <c r="CP159" t="s">
        <v>4206</v>
      </c>
      <c r="CQ159" t="s">
        <v>174</v>
      </c>
      <c r="CR159">
        <v>0</v>
      </c>
      <c r="CS159">
        <v>0</v>
      </c>
      <c r="CT159">
        <v>1</v>
      </c>
      <c r="CU159" t="s">
        <v>4207</v>
      </c>
      <c r="CV159" t="s">
        <v>170</v>
      </c>
      <c r="CZ159" t="s">
        <v>170</v>
      </c>
      <c r="DB159" t="s">
        <v>378</v>
      </c>
      <c r="DC159" t="s">
        <v>326</v>
      </c>
      <c r="DD159" t="s">
        <v>174</v>
      </c>
      <c r="DE159" t="s">
        <v>4208</v>
      </c>
      <c r="DF159" t="s">
        <v>170</v>
      </c>
      <c r="DL159" t="s">
        <v>170</v>
      </c>
      <c r="DN159" t="s">
        <v>170</v>
      </c>
      <c r="DP159" t="s">
        <v>4242</v>
      </c>
      <c r="DQ159" t="str">
        <f>HYPERLINK("https://nconnect.nicmar.ac.in/storage/profile/69972f20ced20.png","Download")</f>
        <v>0</v>
      </c>
      <c r="DR159" t="str">
        <f>HYPERLINK("https://nconnect.nicmar.ac.in/pdf/259_resume_1771521339.pdf/Y2FyZWVy","View Resume")</f>
        <v>0</v>
      </c>
      <c r="DS159" t="s">
        <v>4210</v>
      </c>
      <c r="DT159" t="s">
        <v>4211</v>
      </c>
      <c r="DU159" t="s">
        <v>4212</v>
      </c>
      <c r="DV159" t="s">
        <v>333</v>
      </c>
      <c r="DW159" t="s">
        <v>207</v>
      </c>
      <c r="DX159" t="s">
        <v>981</v>
      </c>
      <c r="DY159" t="s">
        <v>209</v>
      </c>
      <c r="DZ159" t="s">
        <v>990</v>
      </c>
      <c r="EA159" t="s">
        <v>4213</v>
      </c>
      <c r="EB159" t="s">
        <v>4214</v>
      </c>
      <c r="EC159" t="s">
        <v>1630</v>
      </c>
      <c r="ED159" t="s">
        <v>207</v>
      </c>
      <c r="EE159" t="s">
        <v>4215</v>
      </c>
      <c r="EF159" t="s">
        <v>1634</v>
      </c>
      <c r="EG159" t="s">
        <v>990</v>
      </c>
      <c r="EH159" t="s">
        <v>4216</v>
      </c>
      <c r="EI159" t="s">
        <v>4214</v>
      </c>
      <c r="EJ159" t="s">
        <v>1630</v>
      </c>
      <c r="EK159" t="s">
        <v>207</v>
      </c>
      <c r="EL159" t="s">
        <v>1809</v>
      </c>
      <c r="EM159" t="s">
        <v>907</v>
      </c>
      <c r="EN159" t="s">
        <v>1388</v>
      </c>
    </row>
    <row r="160" spans="1:158">
      <c r="A160" t="s">
        <v>295</v>
      </c>
      <c r="B160" t="s">
        <v>211</v>
      </c>
      <c r="C160" t="s">
        <v>267</v>
      </c>
      <c r="D160" t="s">
        <v>296</v>
      </c>
      <c r="E160" t="s">
        <v>4217</v>
      </c>
      <c r="F160" t="s">
        <v>4218</v>
      </c>
      <c r="G160">
        <v>9527368556</v>
      </c>
      <c r="H160" t="s">
        <v>271</v>
      </c>
      <c r="I160" t="s">
        <v>4219</v>
      </c>
      <c r="J160" t="s">
        <v>166</v>
      </c>
      <c r="K160" t="s">
        <v>798</v>
      </c>
      <c r="L160" t="s">
        <v>4220</v>
      </c>
      <c r="M160" t="s">
        <v>4221</v>
      </c>
      <c r="N160" t="s">
        <v>170</v>
      </c>
      <c r="AI160" t="s">
        <v>4222</v>
      </c>
      <c r="AJ160" t="s">
        <v>4223</v>
      </c>
      <c r="AK160" t="s">
        <v>4224</v>
      </c>
      <c r="AL160">
        <v>81.2</v>
      </c>
      <c r="AN160">
        <v>1998</v>
      </c>
      <c r="AO160" t="s">
        <v>174</v>
      </c>
      <c r="AP160" t="s">
        <v>4225</v>
      </c>
      <c r="AQ160" t="s">
        <v>4223</v>
      </c>
      <c r="AR160" t="s">
        <v>4226</v>
      </c>
      <c r="AS160">
        <v>75</v>
      </c>
      <c r="AU160">
        <v>2000</v>
      </c>
      <c r="AV160" t="s">
        <v>170</v>
      </c>
      <c r="BC160" t="s">
        <v>174</v>
      </c>
      <c r="BD160" t="s">
        <v>4227</v>
      </c>
      <c r="BE160" t="s">
        <v>4228</v>
      </c>
      <c r="BF160" t="s">
        <v>1047</v>
      </c>
      <c r="BG160">
        <v>72.3</v>
      </c>
      <c r="BI160">
        <v>2003</v>
      </c>
      <c r="BJ160">
        <v>19</v>
      </c>
      <c r="BK160" t="s">
        <v>1048</v>
      </c>
      <c r="BL160">
        <v>53</v>
      </c>
      <c r="BM160" t="s">
        <v>2842</v>
      </c>
      <c r="BN160" t="s">
        <v>174</v>
      </c>
      <c r="BO160" t="s">
        <v>4229</v>
      </c>
      <c r="BP160" t="s">
        <v>4230</v>
      </c>
      <c r="BQ160" t="s">
        <v>4231</v>
      </c>
      <c r="BR160">
        <v>88</v>
      </c>
      <c r="BS160">
        <v>9.55</v>
      </c>
      <c r="BT160">
        <v>2005</v>
      </c>
      <c r="BU160">
        <v>31</v>
      </c>
      <c r="BV160" t="s">
        <v>4232</v>
      </c>
      <c r="BW160">
        <v>53</v>
      </c>
      <c r="BX160" t="s">
        <v>4233</v>
      </c>
      <c r="BY160" t="s">
        <v>170</v>
      </c>
      <c r="CF160" t="s">
        <v>174</v>
      </c>
      <c r="CG160" t="s">
        <v>296</v>
      </c>
      <c r="CH160" t="s">
        <v>4234</v>
      </c>
      <c r="CI160" t="s">
        <v>193</v>
      </c>
      <c r="CJ160">
        <v>2026</v>
      </c>
      <c r="CL160" t="s">
        <v>174</v>
      </c>
      <c r="CN160" t="s">
        <v>170</v>
      </c>
      <c r="CP160" t="s">
        <v>722</v>
      </c>
      <c r="CQ160" t="s">
        <v>174</v>
      </c>
      <c r="CR160" t="s">
        <v>378</v>
      </c>
      <c r="CS160" t="s">
        <v>4235</v>
      </c>
      <c r="CT160">
        <v>3</v>
      </c>
      <c r="CU160" t="s">
        <v>4236</v>
      </c>
      <c r="CV160" t="s">
        <v>170</v>
      </c>
      <c r="CZ160" t="s">
        <v>170</v>
      </c>
      <c r="DB160" t="s">
        <v>4237</v>
      </c>
      <c r="DC160" t="s">
        <v>4238</v>
      </c>
      <c r="DD160" t="s">
        <v>174</v>
      </c>
      <c r="DE160" t="s">
        <v>4239</v>
      </c>
      <c r="DF160" t="s">
        <v>170</v>
      </c>
      <c r="DL160" t="s">
        <v>170</v>
      </c>
      <c r="DN160" t="s">
        <v>170</v>
      </c>
      <c r="DP160" t="s">
        <v>4242</v>
      </c>
      <c r="DQ160" t="str">
        <f>HYPERLINK("https://nconnect.nicmar.ac.in/storage/profile/699746a3aca71.png","Download")</f>
        <v>0</v>
      </c>
      <c r="DR160" t="str">
        <f>HYPERLINK("https://nconnect.nicmar.ac.in/pdf/268_resume_1771522888.pdf/Y2FyZWVy","View Resume")</f>
        <v>0</v>
      </c>
      <c r="DS160" t="s">
        <v>461</v>
      </c>
      <c r="DT160" t="s">
        <v>4241</v>
      </c>
      <c r="DU160" t="s">
        <v>211</v>
      </c>
      <c r="DV160" t="s">
        <v>819</v>
      </c>
      <c r="DW160" t="s">
        <v>246</v>
      </c>
      <c r="DX160" t="s">
        <v>464</v>
      </c>
      <c r="DY160" t="s">
        <v>209</v>
      </c>
      <c r="DZ160" t="s">
        <v>461</v>
      </c>
    </row>
    <row r="161" spans="1:158">
      <c r="A161" t="s">
        <v>582</v>
      </c>
      <c r="B161" t="s">
        <v>211</v>
      </c>
      <c r="C161" t="s">
        <v>472</v>
      </c>
      <c r="D161" t="s">
        <v>583</v>
      </c>
      <c r="E161" t="s">
        <v>4190</v>
      </c>
      <c r="F161" t="s">
        <v>4191</v>
      </c>
      <c r="G161">
        <v>8007458384</v>
      </c>
      <c r="H161" t="s">
        <v>164</v>
      </c>
      <c r="I161" t="s">
        <v>4192</v>
      </c>
      <c r="J161" t="s">
        <v>217</v>
      </c>
      <c r="K161" t="s">
        <v>4193</v>
      </c>
      <c r="L161" t="s">
        <v>4194</v>
      </c>
      <c r="M161" t="s">
        <v>4195</v>
      </c>
      <c r="N161" t="s">
        <v>170</v>
      </c>
      <c r="AI161" t="s">
        <v>4196</v>
      </c>
      <c r="AJ161" t="s">
        <v>4197</v>
      </c>
      <c r="AK161" t="s">
        <v>4198</v>
      </c>
      <c r="AL161">
        <v>86</v>
      </c>
      <c r="AN161">
        <v>2015</v>
      </c>
      <c r="AO161" t="s">
        <v>170</v>
      </c>
      <c r="AV161" t="s">
        <v>174</v>
      </c>
      <c r="AW161" t="s">
        <v>4199</v>
      </c>
      <c r="AX161" t="s">
        <v>4200</v>
      </c>
      <c r="AY161" t="s">
        <v>486</v>
      </c>
      <c r="AZ161">
        <v>73.15</v>
      </c>
      <c r="BB161">
        <v>2018</v>
      </c>
      <c r="BC161" t="s">
        <v>174</v>
      </c>
      <c r="BD161" t="s">
        <v>4201</v>
      </c>
      <c r="BE161" t="s">
        <v>4202</v>
      </c>
      <c r="BF161" t="s">
        <v>486</v>
      </c>
      <c r="BG161">
        <v>76.9</v>
      </c>
      <c r="BI161">
        <v>2023</v>
      </c>
      <c r="BJ161">
        <v>2</v>
      </c>
      <c r="BL161">
        <v>9</v>
      </c>
      <c r="BN161" t="s">
        <v>174</v>
      </c>
      <c r="BO161" t="s">
        <v>4203</v>
      </c>
      <c r="BP161" t="s">
        <v>4203</v>
      </c>
      <c r="BQ161" t="s">
        <v>3978</v>
      </c>
      <c r="BR161">
        <v>73.2</v>
      </c>
      <c r="BS161">
        <v>7.82</v>
      </c>
      <c r="BT161">
        <v>2025</v>
      </c>
      <c r="BU161">
        <v>12</v>
      </c>
      <c r="BW161">
        <v>13</v>
      </c>
      <c r="BY161" t="s">
        <v>170</v>
      </c>
      <c r="CF161" t="s">
        <v>170</v>
      </c>
      <c r="CL161" t="s">
        <v>174</v>
      </c>
      <c r="CM161" t="s">
        <v>4204</v>
      </c>
      <c r="CN161" t="s">
        <v>174</v>
      </c>
      <c r="CO161" t="s">
        <v>4205</v>
      </c>
      <c r="CP161" t="s">
        <v>4206</v>
      </c>
      <c r="CQ161" t="s">
        <v>174</v>
      </c>
      <c r="CR161">
        <v>0</v>
      </c>
      <c r="CS161">
        <v>0</v>
      </c>
      <c r="CT161">
        <v>1</v>
      </c>
      <c r="CU161" t="s">
        <v>4207</v>
      </c>
      <c r="CV161" t="s">
        <v>170</v>
      </c>
      <c r="CZ161" t="s">
        <v>170</v>
      </c>
      <c r="DB161" t="s">
        <v>378</v>
      </c>
      <c r="DC161" t="s">
        <v>326</v>
      </c>
      <c r="DD161" t="s">
        <v>174</v>
      </c>
      <c r="DE161" t="s">
        <v>4208</v>
      </c>
      <c r="DF161" t="s">
        <v>170</v>
      </c>
      <c r="DL161" t="s">
        <v>170</v>
      </c>
      <c r="DN161" t="s">
        <v>170</v>
      </c>
      <c r="DP161" t="s">
        <v>4242</v>
      </c>
      <c r="DQ161" t="str">
        <f>HYPERLINK("https://nconnect.nicmar.ac.in/storage/profile/69972f20ced20.png","Download")</f>
        <v>0</v>
      </c>
      <c r="DR161" t="str">
        <f>HYPERLINK("https://nconnect.nicmar.ac.in/pdf/259_resume_1771521339.pdf/Y2FyZWVy","View Resume")</f>
        <v>0</v>
      </c>
      <c r="DS161" t="s">
        <v>4210</v>
      </c>
      <c r="DT161" t="s">
        <v>4211</v>
      </c>
      <c r="DU161" t="s">
        <v>4212</v>
      </c>
      <c r="DV161" t="s">
        <v>333</v>
      </c>
      <c r="DW161" t="s">
        <v>207</v>
      </c>
      <c r="DX161" t="s">
        <v>981</v>
      </c>
      <c r="DY161" t="s">
        <v>209</v>
      </c>
      <c r="DZ161" t="s">
        <v>990</v>
      </c>
      <c r="EA161" t="s">
        <v>4213</v>
      </c>
      <c r="EB161" t="s">
        <v>4214</v>
      </c>
      <c r="EC161" t="s">
        <v>1630</v>
      </c>
      <c r="ED161" t="s">
        <v>207</v>
      </c>
      <c r="EE161" t="s">
        <v>4215</v>
      </c>
      <c r="EF161" t="s">
        <v>1634</v>
      </c>
      <c r="EG161" t="s">
        <v>990</v>
      </c>
      <c r="EH161" t="s">
        <v>4216</v>
      </c>
      <c r="EI161" t="s">
        <v>4214</v>
      </c>
      <c r="EJ161" t="s">
        <v>1630</v>
      </c>
      <c r="EK161" t="s">
        <v>207</v>
      </c>
      <c r="EL161" t="s">
        <v>1809</v>
      </c>
      <c r="EM161" t="s">
        <v>907</v>
      </c>
      <c r="EN161" t="s">
        <v>1388</v>
      </c>
    </row>
    <row r="162" spans="1:158">
      <c r="A162" t="s">
        <v>4243</v>
      </c>
      <c r="B162" t="s">
        <v>159</v>
      </c>
      <c r="C162" t="s">
        <v>212</v>
      </c>
      <c r="D162" t="s">
        <v>1472</v>
      </c>
      <c r="E162" t="s">
        <v>4244</v>
      </c>
      <c r="F162" t="s">
        <v>4245</v>
      </c>
      <c r="G162">
        <v>9762883306</v>
      </c>
      <c r="H162" t="s">
        <v>164</v>
      </c>
      <c r="I162" t="s">
        <v>4246</v>
      </c>
      <c r="J162" t="s">
        <v>166</v>
      </c>
      <c r="K162" t="s">
        <v>2824</v>
      </c>
      <c r="L162" t="s">
        <v>4247</v>
      </c>
      <c r="M162" t="s">
        <v>4248</v>
      </c>
      <c r="N162" t="s">
        <v>170</v>
      </c>
      <c r="AI162" t="s">
        <v>4249</v>
      </c>
      <c r="AJ162" t="s">
        <v>549</v>
      </c>
      <c r="AK162" t="s">
        <v>4250</v>
      </c>
      <c r="AL162">
        <v>61.09</v>
      </c>
      <c r="AN162">
        <v>2012</v>
      </c>
      <c r="AO162" t="s">
        <v>174</v>
      </c>
      <c r="AP162" t="s">
        <v>4251</v>
      </c>
      <c r="AQ162" t="s">
        <v>4252</v>
      </c>
      <c r="AR162" t="s">
        <v>4253</v>
      </c>
      <c r="AS162">
        <v>58.0</v>
      </c>
      <c r="AU162">
        <v>2014</v>
      </c>
      <c r="AV162" t="s">
        <v>170</v>
      </c>
      <c r="BC162" t="s">
        <v>174</v>
      </c>
      <c r="BD162" t="s">
        <v>4254</v>
      </c>
      <c r="BE162" t="s">
        <v>4255</v>
      </c>
      <c r="BF162" t="s">
        <v>4256</v>
      </c>
      <c r="BG162">
        <v>77.07</v>
      </c>
      <c r="BI162">
        <v>2018</v>
      </c>
      <c r="BJ162">
        <v>1</v>
      </c>
      <c r="BL162">
        <v>9</v>
      </c>
      <c r="BN162" t="s">
        <v>170</v>
      </c>
      <c r="BY162" t="s">
        <v>170</v>
      </c>
      <c r="CF162" t="s">
        <v>170</v>
      </c>
      <c r="CL162" t="s">
        <v>174</v>
      </c>
      <c r="CM162" t="s">
        <v>4257</v>
      </c>
      <c r="CN162" t="s">
        <v>174</v>
      </c>
      <c r="CO162" t="s">
        <v>4258</v>
      </c>
      <c r="CP162" t="s">
        <v>4259</v>
      </c>
      <c r="CQ162" t="s">
        <v>170</v>
      </c>
      <c r="CV162" t="s">
        <v>170</v>
      </c>
      <c r="CZ162" t="s">
        <v>170</v>
      </c>
      <c r="DC162" t="s">
        <v>326</v>
      </c>
      <c r="DD162" t="s">
        <v>174</v>
      </c>
      <c r="DE162" t="s">
        <v>4260</v>
      </c>
      <c r="DF162" t="s">
        <v>170</v>
      </c>
      <c r="DL162" t="s">
        <v>170</v>
      </c>
      <c r="DN162" t="s">
        <v>174</v>
      </c>
      <c r="DO162" t="s">
        <v>4261</v>
      </c>
      <c r="DP162" t="s">
        <v>4262</v>
      </c>
      <c r="DQ162" t="s">
        <v>202</v>
      </c>
      <c r="DR162" t="str">
        <f>HYPERLINK("https://nconnect.nicmar.ac.in/pdf/269_resume_1771523228.pdf/Y2FyZWVy","View Resume")</f>
        <v>0</v>
      </c>
      <c r="DS162" t="s">
        <v>4263</v>
      </c>
      <c r="DT162" t="s">
        <v>4264</v>
      </c>
      <c r="DU162" t="s">
        <v>4265</v>
      </c>
      <c r="DV162" t="s">
        <v>4266</v>
      </c>
      <c r="DW162" t="s">
        <v>207</v>
      </c>
      <c r="DX162" t="s">
        <v>3389</v>
      </c>
      <c r="DY162" t="s">
        <v>209</v>
      </c>
      <c r="DZ162" t="s">
        <v>1388</v>
      </c>
      <c r="EA162" t="s">
        <v>4267</v>
      </c>
      <c r="EB162" t="s">
        <v>4268</v>
      </c>
      <c r="EC162" t="s">
        <v>819</v>
      </c>
      <c r="ED162" t="s">
        <v>207</v>
      </c>
      <c r="EE162" t="s">
        <v>824</v>
      </c>
      <c r="EF162" t="s">
        <v>4269</v>
      </c>
      <c r="EG162" t="s">
        <v>2695</v>
      </c>
      <c r="EH162" t="s">
        <v>4270</v>
      </c>
      <c r="EI162" t="s">
        <v>4271</v>
      </c>
      <c r="EJ162" t="s">
        <v>819</v>
      </c>
      <c r="EK162" t="s">
        <v>207</v>
      </c>
      <c r="EL162" t="s">
        <v>3834</v>
      </c>
      <c r="EM162" t="s">
        <v>539</v>
      </c>
      <c r="EN162" t="s">
        <v>380</v>
      </c>
      <c r="EO162" t="s">
        <v>4272</v>
      </c>
      <c r="EP162" t="s">
        <v>4273</v>
      </c>
      <c r="EQ162" t="s">
        <v>333</v>
      </c>
      <c r="ER162" t="s">
        <v>246</v>
      </c>
      <c r="ES162" t="s">
        <v>4274</v>
      </c>
      <c r="ET162" t="s">
        <v>3834</v>
      </c>
      <c r="EU162" t="s">
        <v>4013</v>
      </c>
    </row>
    <row r="163" spans="1:158">
      <c r="A163" t="s">
        <v>1348</v>
      </c>
      <c r="B163" t="s">
        <v>211</v>
      </c>
      <c r="C163" t="s">
        <v>267</v>
      </c>
      <c r="D163" t="s">
        <v>1349</v>
      </c>
      <c r="E163" t="s">
        <v>4217</v>
      </c>
      <c r="F163" t="s">
        <v>4218</v>
      </c>
      <c r="G163">
        <v>9527368556</v>
      </c>
      <c r="H163" t="s">
        <v>271</v>
      </c>
      <c r="I163" t="s">
        <v>4219</v>
      </c>
      <c r="J163" t="s">
        <v>166</v>
      </c>
      <c r="K163" t="s">
        <v>798</v>
      </c>
      <c r="L163" t="s">
        <v>4220</v>
      </c>
      <c r="M163" t="s">
        <v>4221</v>
      </c>
      <c r="N163" t="s">
        <v>170</v>
      </c>
      <c r="AI163" t="s">
        <v>4222</v>
      </c>
      <c r="AJ163" t="s">
        <v>4223</v>
      </c>
      <c r="AK163" t="s">
        <v>4224</v>
      </c>
      <c r="AL163">
        <v>81.2</v>
      </c>
      <c r="AN163">
        <v>1998</v>
      </c>
      <c r="AO163" t="s">
        <v>174</v>
      </c>
      <c r="AP163" t="s">
        <v>4225</v>
      </c>
      <c r="AQ163" t="s">
        <v>4223</v>
      </c>
      <c r="AR163" t="s">
        <v>4226</v>
      </c>
      <c r="AS163">
        <v>75</v>
      </c>
      <c r="AU163">
        <v>2000</v>
      </c>
      <c r="AV163" t="s">
        <v>170</v>
      </c>
      <c r="BC163" t="s">
        <v>174</v>
      </c>
      <c r="BD163" t="s">
        <v>4227</v>
      </c>
      <c r="BE163" t="s">
        <v>4228</v>
      </c>
      <c r="BF163" t="s">
        <v>1047</v>
      </c>
      <c r="BG163">
        <v>72.3</v>
      </c>
      <c r="BI163">
        <v>2003</v>
      </c>
      <c r="BJ163">
        <v>19</v>
      </c>
      <c r="BK163" t="s">
        <v>1048</v>
      </c>
      <c r="BL163">
        <v>53</v>
      </c>
      <c r="BM163" t="s">
        <v>2842</v>
      </c>
      <c r="BN163" t="s">
        <v>174</v>
      </c>
      <c r="BO163" t="s">
        <v>4229</v>
      </c>
      <c r="BP163" t="s">
        <v>4230</v>
      </c>
      <c r="BQ163" t="s">
        <v>4231</v>
      </c>
      <c r="BR163">
        <v>88</v>
      </c>
      <c r="BS163">
        <v>9.55</v>
      </c>
      <c r="BT163">
        <v>2005</v>
      </c>
      <c r="BU163">
        <v>31</v>
      </c>
      <c r="BV163" t="s">
        <v>4232</v>
      </c>
      <c r="BW163">
        <v>53</v>
      </c>
      <c r="BX163" t="s">
        <v>4233</v>
      </c>
      <c r="BY163" t="s">
        <v>170</v>
      </c>
      <c r="CF163" t="s">
        <v>174</v>
      </c>
      <c r="CG163" t="s">
        <v>296</v>
      </c>
      <c r="CH163" t="s">
        <v>4234</v>
      </c>
      <c r="CI163" t="s">
        <v>193</v>
      </c>
      <c r="CJ163">
        <v>2026</v>
      </c>
      <c r="CL163" t="s">
        <v>174</v>
      </c>
      <c r="CN163" t="s">
        <v>170</v>
      </c>
      <c r="CP163" t="s">
        <v>722</v>
      </c>
      <c r="CQ163" t="s">
        <v>174</v>
      </c>
      <c r="CR163" t="s">
        <v>378</v>
      </c>
      <c r="CS163" t="s">
        <v>4235</v>
      </c>
      <c r="CT163">
        <v>3</v>
      </c>
      <c r="CU163" t="s">
        <v>4236</v>
      </c>
      <c r="CV163" t="s">
        <v>170</v>
      </c>
      <c r="CZ163" t="s">
        <v>170</v>
      </c>
      <c r="DB163" t="s">
        <v>4237</v>
      </c>
      <c r="DC163" t="s">
        <v>4238</v>
      </c>
      <c r="DD163" t="s">
        <v>174</v>
      </c>
      <c r="DE163" t="s">
        <v>4239</v>
      </c>
      <c r="DF163" t="s">
        <v>170</v>
      </c>
      <c r="DL163" t="s">
        <v>170</v>
      </c>
      <c r="DN163" t="s">
        <v>170</v>
      </c>
      <c r="DP163" t="s">
        <v>4275</v>
      </c>
      <c r="DQ163" t="str">
        <f>HYPERLINK("https://nconnect.nicmar.ac.in/storage/profile/699746a3aca71.png","Download")</f>
        <v>0</v>
      </c>
      <c r="DR163" t="str">
        <f>HYPERLINK("https://nconnect.nicmar.ac.in/pdf/268_resume_1771522888.pdf/Y2FyZWVy","View Resume")</f>
        <v>0</v>
      </c>
      <c r="DS163" t="s">
        <v>461</v>
      </c>
      <c r="DT163" t="s">
        <v>4241</v>
      </c>
      <c r="DU163" t="s">
        <v>211</v>
      </c>
      <c r="DV163" t="s">
        <v>819</v>
      </c>
      <c r="DW163" t="s">
        <v>246</v>
      </c>
      <c r="DX163" t="s">
        <v>464</v>
      </c>
      <c r="DY163" t="s">
        <v>209</v>
      </c>
      <c r="DZ163" t="s">
        <v>461</v>
      </c>
    </row>
    <row r="164" spans="1:158">
      <c r="A164" t="s">
        <v>266</v>
      </c>
      <c r="B164" t="s">
        <v>211</v>
      </c>
      <c r="C164" t="s">
        <v>267</v>
      </c>
      <c r="D164" t="s">
        <v>268</v>
      </c>
      <c r="E164" t="s">
        <v>4276</v>
      </c>
      <c r="F164" t="s">
        <v>4277</v>
      </c>
      <c r="G164">
        <v>9604283754</v>
      </c>
      <c r="H164" t="s">
        <v>164</v>
      </c>
      <c r="I164" t="s">
        <v>4278</v>
      </c>
      <c r="J164" t="s">
        <v>166</v>
      </c>
      <c r="K164" t="s">
        <v>4279</v>
      </c>
      <c r="L164" t="s">
        <v>4280</v>
      </c>
      <c r="M164" t="s">
        <v>4281</v>
      </c>
      <c r="N164" t="s">
        <v>170</v>
      </c>
      <c r="AI164" t="s">
        <v>4282</v>
      </c>
      <c r="AJ164" t="s">
        <v>4283</v>
      </c>
      <c r="AK164" t="s">
        <v>4284</v>
      </c>
      <c r="AL164">
        <v>83.45</v>
      </c>
      <c r="AN164">
        <v>2011</v>
      </c>
      <c r="AO164" t="s">
        <v>174</v>
      </c>
      <c r="AP164" t="s">
        <v>4285</v>
      </c>
      <c r="AQ164" t="s">
        <v>2349</v>
      </c>
      <c r="AR164" t="s">
        <v>4286</v>
      </c>
      <c r="AS164">
        <v>55.67</v>
      </c>
      <c r="AU164">
        <v>2013</v>
      </c>
      <c r="AV164" t="s">
        <v>170</v>
      </c>
      <c r="BC164" t="s">
        <v>174</v>
      </c>
      <c r="BD164" t="s">
        <v>441</v>
      </c>
      <c r="BE164" t="s">
        <v>4287</v>
      </c>
      <c r="BF164" t="s">
        <v>4288</v>
      </c>
      <c r="BG164">
        <v>72.27</v>
      </c>
      <c r="BI164">
        <v>2017</v>
      </c>
      <c r="BJ164">
        <v>19</v>
      </c>
      <c r="BK164" t="s">
        <v>4289</v>
      </c>
      <c r="BL164">
        <v>34</v>
      </c>
      <c r="BN164" t="s">
        <v>174</v>
      </c>
      <c r="BO164" t="s">
        <v>441</v>
      </c>
      <c r="BP164" t="s">
        <v>4290</v>
      </c>
      <c r="BQ164" t="s">
        <v>4291</v>
      </c>
      <c r="BR164">
        <v>77.9</v>
      </c>
      <c r="BS164">
        <v>8.2</v>
      </c>
      <c r="BT164">
        <v>2017</v>
      </c>
      <c r="BU164">
        <v>31</v>
      </c>
      <c r="BV164" t="s">
        <v>4292</v>
      </c>
      <c r="BW164">
        <v>34</v>
      </c>
      <c r="BY164" t="s">
        <v>174</v>
      </c>
      <c r="BZ164" t="s">
        <v>441</v>
      </c>
      <c r="CA164" t="s">
        <v>4293</v>
      </c>
      <c r="CB164" t="s">
        <v>4294</v>
      </c>
      <c r="CC164">
        <v>76.57</v>
      </c>
      <c r="CD164">
        <v>8.25</v>
      </c>
      <c r="CE164">
        <v>2021</v>
      </c>
      <c r="CF164" t="s">
        <v>174</v>
      </c>
      <c r="CG164" t="s">
        <v>296</v>
      </c>
      <c r="CH164" t="s">
        <v>2572</v>
      </c>
      <c r="CI164" t="s">
        <v>193</v>
      </c>
      <c r="CJ164">
        <v>2025</v>
      </c>
      <c r="CL164" t="s">
        <v>174</v>
      </c>
      <c r="CN164" t="s">
        <v>170</v>
      </c>
      <c r="CP164" t="s">
        <v>4295</v>
      </c>
      <c r="CQ164" t="s">
        <v>174</v>
      </c>
      <c r="CR164">
        <v>0</v>
      </c>
      <c r="CS164">
        <v>0</v>
      </c>
      <c r="CT164">
        <v>6</v>
      </c>
      <c r="CU164" t="s">
        <v>4296</v>
      </c>
      <c r="CV164" t="s">
        <v>170</v>
      </c>
      <c r="CZ164" t="s">
        <v>170</v>
      </c>
      <c r="DB164" t="s">
        <v>4297</v>
      </c>
      <c r="DC164" t="s">
        <v>4298</v>
      </c>
      <c r="DD164" t="s">
        <v>174</v>
      </c>
      <c r="DE164" t="s">
        <v>3276</v>
      </c>
      <c r="DF164" t="s">
        <v>174</v>
      </c>
      <c r="DG164" t="s">
        <v>4299</v>
      </c>
      <c r="DH164" t="s">
        <v>4300</v>
      </c>
      <c r="DI164" t="s">
        <v>4301</v>
      </c>
      <c r="DJ164" t="s">
        <v>378</v>
      </c>
      <c r="DK164">
        <v>10</v>
      </c>
      <c r="DL164" t="s">
        <v>170</v>
      </c>
      <c r="DN164" t="s">
        <v>174</v>
      </c>
      <c r="DO164" t="s">
        <v>4302</v>
      </c>
      <c r="DP164" t="s">
        <v>4303</v>
      </c>
      <c r="DQ164" t="s">
        <v>202</v>
      </c>
      <c r="DR164" t="str">
        <f>HYPERLINK("https://nconnect.nicmar.ac.in/pdf/255_resume_1771523662.pdf/Y2FyZWVy","View Resume")</f>
        <v>0</v>
      </c>
      <c r="DS164" t="s">
        <v>203</v>
      </c>
      <c r="DT164" t="s">
        <v>4304</v>
      </c>
      <c r="DU164" t="s">
        <v>211</v>
      </c>
      <c r="DV164" t="s">
        <v>819</v>
      </c>
      <c r="DW164" t="s">
        <v>246</v>
      </c>
      <c r="DX164" t="s">
        <v>424</v>
      </c>
      <c r="DY164" t="s">
        <v>209</v>
      </c>
      <c r="DZ164" t="s">
        <v>420</v>
      </c>
      <c r="EA164" t="s">
        <v>4305</v>
      </c>
      <c r="EB164" t="s">
        <v>211</v>
      </c>
      <c r="EC164" t="s">
        <v>819</v>
      </c>
      <c r="ED164" t="s">
        <v>246</v>
      </c>
      <c r="EE164" t="s">
        <v>1395</v>
      </c>
      <c r="EF164" t="s">
        <v>4306</v>
      </c>
      <c r="EG164" t="s">
        <v>942</v>
      </c>
      <c r="EH164" t="s">
        <v>4307</v>
      </c>
      <c r="EI164" t="s">
        <v>4308</v>
      </c>
      <c r="EJ164" t="s">
        <v>647</v>
      </c>
      <c r="EK164" t="s">
        <v>207</v>
      </c>
      <c r="EL164" t="s">
        <v>3834</v>
      </c>
      <c r="EM164" t="s">
        <v>824</v>
      </c>
      <c r="EN164" t="s">
        <v>906</v>
      </c>
      <c r="EO164" t="s">
        <v>4309</v>
      </c>
      <c r="EP164" t="s">
        <v>211</v>
      </c>
      <c r="EQ164" t="s">
        <v>819</v>
      </c>
      <c r="ER164" t="s">
        <v>246</v>
      </c>
      <c r="ES164" t="s">
        <v>2858</v>
      </c>
      <c r="ET164" t="s">
        <v>1387</v>
      </c>
      <c r="EU164" t="s">
        <v>1383</v>
      </c>
      <c r="EV164" t="s">
        <v>4310</v>
      </c>
      <c r="EW164" t="s">
        <v>211</v>
      </c>
      <c r="EX164" t="s">
        <v>819</v>
      </c>
      <c r="EY164" t="s">
        <v>246</v>
      </c>
      <c r="EZ164" t="s">
        <v>905</v>
      </c>
      <c r="FA164" t="s">
        <v>419</v>
      </c>
      <c r="FB164" t="s">
        <v>265</v>
      </c>
    </row>
    <row r="165" spans="1:158">
      <c r="A165" t="s">
        <v>295</v>
      </c>
      <c r="B165" t="s">
        <v>211</v>
      </c>
      <c r="C165" t="s">
        <v>267</v>
      </c>
      <c r="D165" t="s">
        <v>296</v>
      </c>
      <c r="E165" t="s">
        <v>4311</v>
      </c>
      <c r="F165" t="s">
        <v>4312</v>
      </c>
      <c r="G165">
        <v>9793487555</v>
      </c>
      <c r="H165" t="s">
        <v>164</v>
      </c>
      <c r="I165" t="s">
        <v>4313</v>
      </c>
      <c r="J165" t="s">
        <v>166</v>
      </c>
      <c r="K165" t="s">
        <v>798</v>
      </c>
      <c r="L165" t="s">
        <v>4314</v>
      </c>
      <c r="M165" t="s">
        <v>4315</v>
      </c>
      <c r="N165" t="s">
        <v>170</v>
      </c>
      <c r="AI165" t="s">
        <v>4316</v>
      </c>
      <c r="AJ165" t="s">
        <v>4317</v>
      </c>
      <c r="AK165" t="s">
        <v>4318</v>
      </c>
      <c r="AL165">
        <v>82</v>
      </c>
      <c r="AN165">
        <v>1999</v>
      </c>
      <c r="AO165" t="s">
        <v>174</v>
      </c>
      <c r="AP165" t="s">
        <v>1297</v>
      </c>
      <c r="AQ165" t="s">
        <v>4319</v>
      </c>
      <c r="AR165" t="s">
        <v>4320</v>
      </c>
      <c r="AS165">
        <v>61</v>
      </c>
      <c r="AU165">
        <v>2001</v>
      </c>
      <c r="AV165" t="s">
        <v>170</v>
      </c>
      <c r="BC165" t="s">
        <v>174</v>
      </c>
      <c r="BD165" t="s">
        <v>4321</v>
      </c>
      <c r="BE165" t="s">
        <v>4322</v>
      </c>
      <c r="BF165" t="s">
        <v>4323</v>
      </c>
      <c r="BG165">
        <v>80</v>
      </c>
      <c r="BI165">
        <v>2007</v>
      </c>
      <c r="BJ165">
        <v>19</v>
      </c>
      <c r="BK165" t="s">
        <v>4323</v>
      </c>
      <c r="BL165">
        <v>20</v>
      </c>
      <c r="BN165" t="s">
        <v>174</v>
      </c>
      <c r="BO165" t="s">
        <v>4324</v>
      </c>
      <c r="BP165" t="s">
        <v>4325</v>
      </c>
      <c r="BQ165" t="s">
        <v>4326</v>
      </c>
      <c r="BR165">
        <v>74</v>
      </c>
      <c r="BS165">
        <v>7.7</v>
      </c>
      <c r="BT165">
        <v>2011</v>
      </c>
      <c r="BU165">
        <v>31</v>
      </c>
      <c r="BV165" t="s">
        <v>4327</v>
      </c>
      <c r="BW165">
        <v>53</v>
      </c>
      <c r="BX165" t="s">
        <v>4326</v>
      </c>
      <c r="BY165" t="s">
        <v>170</v>
      </c>
      <c r="CF165" t="s">
        <v>174</v>
      </c>
      <c r="CG165" t="s">
        <v>4328</v>
      </c>
      <c r="CH165" t="s">
        <v>4329</v>
      </c>
      <c r="CI165" t="s">
        <v>373</v>
      </c>
      <c r="CK165" t="s">
        <v>170</v>
      </c>
      <c r="CL165" t="s">
        <v>174</v>
      </c>
      <c r="CM165" t="s">
        <v>4330</v>
      </c>
      <c r="CN165" t="s">
        <v>174</v>
      </c>
      <c r="CO165" t="s">
        <v>4331</v>
      </c>
      <c r="CP165" t="s">
        <v>4332</v>
      </c>
      <c r="CQ165" t="s">
        <v>174</v>
      </c>
      <c r="CR165" t="s">
        <v>376</v>
      </c>
      <c r="CS165" t="s">
        <v>3272</v>
      </c>
      <c r="CU165" t="s">
        <v>4333</v>
      </c>
      <c r="CV165" t="s">
        <v>170</v>
      </c>
      <c r="CZ165" t="s">
        <v>170</v>
      </c>
      <c r="DB165" t="s">
        <v>4334</v>
      </c>
      <c r="DC165" t="s">
        <v>4335</v>
      </c>
      <c r="DD165" t="s">
        <v>174</v>
      </c>
      <c r="DE165" t="s">
        <v>4336</v>
      </c>
      <c r="DF165" t="s">
        <v>174</v>
      </c>
      <c r="DG165" t="s">
        <v>4337</v>
      </c>
      <c r="DH165" t="s">
        <v>4338</v>
      </c>
      <c r="DI165" t="s">
        <v>4339</v>
      </c>
      <c r="DJ165" t="s">
        <v>1163</v>
      </c>
      <c r="DK165">
        <v>7</v>
      </c>
      <c r="DL165" t="s">
        <v>174</v>
      </c>
      <c r="DM165" t="s">
        <v>4340</v>
      </c>
      <c r="DN165" t="s">
        <v>170</v>
      </c>
      <c r="DP165" t="s">
        <v>4341</v>
      </c>
      <c r="DQ165" t="str">
        <f>HYPERLINK("https://nconnect.nicmar.ac.in/storage/profile/69972befdddf2.png","Download")</f>
        <v>0</v>
      </c>
      <c r="DR165" t="str">
        <f>HYPERLINK("https://nconnect.nicmar.ac.in/pdf/254_resume_1771524396.pdf/Y2FyZWVy","View Resume")</f>
        <v>0</v>
      </c>
      <c r="DS165" t="s">
        <v>1097</v>
      </c>
      <c r="DT165" t="s">
        <v>4342</v>
      </c>
      <c r="DU165" t="s">
        <v>211</v>
      </c>
      <c r="DV165" t="s">
        <v>4343</v>
      </c>
      <c r="DW165" t="s">
        <v>246</v>
      </c>
      <c r="DX165" t="s">
        <v>1813</v>
      </c>
      <c r="DY165" t="s">
        <v>209</v>
      </c>
      <c r="DZ165" t="s">
        <v>355</v>
      </c>
      <c r="EA165" t="s">
        <v>4344</v>
      </c>
      <c r="EB165" t="s">
        <v>211</v>
      </c>
      <c r="EC165" t="s">
        <v>4343</v>
      </c>
      <c r="ED165" t="s">
        <v>246</v>
      </c>
      <c r="EE165" t="s">
        <v>1470</v>
      </c>
      <c r="EF165" t="s">
        <v>825</v>
      </c>
      <c r="EG165" t="s">
        <v>1596</v>
      </c>
      <c r="EH165" t="s">
        <v>4345</v>
      </c>
      <c r="EI165" t="s">
        <v>4346</v>
      </c>
      <c r="EJ165" t="s">
        <v>4343</v>
      </c>
      <c r="EK165" t="s">
        <v>207</v>
      </c>
      <c r="EL165" t="s">
        <v>1722</v>
      </c>
      <c r="EM165" t="s">
        <v>1346</v>
      </c>
      <c r="EN165" t="s">
        <v>265</v>
      </c>
      <c r="EO165" t="s">
        <v>4347</v>
      </c>
      <c r="EP165" t="s">
        <v>4348</v>
      </c>
      <c r="EQ165" t="s">
        <v>333</v>
      </c>
      <c r="ER165" t="s">
        <v>207</v>
      </c>
      <c r="ES165" t="s">
        <v>2135</v>
      </c>
      <c r="ET165" t="s">
        <v>4349</v>
      </c>
      <c r="EU165" t="s">
        <v>1592</v>
      </c>
      <c r="EV165" t="s">
        <v>4350</v>
      </c>
      <c r="EW165" t="s">
        <v>4351</v>
      </c>
      <c r="EX165" t="s">
        <v>2341</v>
      </c>
      <c r="EY165" t="s">
        <v>207</v>
      </c>
      <c r="EZ165" t="s">
        <v>690</v>
      </c>
      <c r="FA165" t="s">
        <v>864</v>
      </c>
      <c r="FB165" t="s">
        <v>906</v>
      </c>
    </row>
    <row r="166" spans="1:158">
      <c r="A166" t="s">
        <v>295</v>
      </c>
      <c r="B166" t="s">
        <v>211</v>
      </c>
      <c r="C166" t="s">
        <v>267</v>
      </c>
      <c r="D166" t="s">
        <v>296</v>
      </c>
      <c r="E166" t="s">
        <v>4352</v>
      </c>
      <c r="F166" t="s">
        <v>4353</v>
      </c>
      <c r="G166">
        <v>8624917891</v>
      </c>
      <c r="H166" t="s">
        <v>164</v>
      </c>
      <c r="I166" t="s">
        <v>4354</v>
      </c>
      <c r="J166" t="s">
        <v>166</v>
      </c>
      <c r="K166" t="s">
        <v>2824</v>
      </c>
      <c r="L166" t="s">
        <v>4355</v>
      </c>
      <c r="M166" t="s">
        <v>4356</v>
      </c>
      <c r="N166" t="s">
        <v>170</v>
      </c>
      <c r="AI166" t="s">
        <v>4357</v>
      </c>
      <c r="AJ166" t="s">
        <v>2384</v>
      </c>
      <c r="AK166" t="s">
        <v>4358</v>
      </c>
      <c r="AL166">
        <v>52.53</v>
      </c>
      <c r="AN166">
        <v>1997</v>
      </c>
      <c r="AO166" t="s">
        <v>174</v>
      </c>
      <c r="AP166" t="s">
        <v>4359</v>
      </c>
      <c r="AQ166" t="s">
        <v>2384</v>
      </c>
      <c r="AR166" t="s">
        <v>439</v>
      </c>
      <c r="AS166">
        <v>40.17</v>
      </c>
      <c r="AU166">
        <v>1999</v>
      </c>
      <c r="AV166" t="s">
        <v>170</v>
      </c>
      <c r="BC166" t="s">
        <v>174</v>
      </c>
      <c r="BD166" t="s">
        <v>2839</v>
      </c>
      <c r="BE166" t="s">
        <v>2840</v>
      </c>
      <c r="BF166" t="s">
        <v>4360</v>
      </c>
      <c r="BG166">
        <v>62</v>
      </c>
      <c r="BI166">
        <v>2009</v>
      </c>
      <c r="BJ166">
        <v>19</v>
      </c>
      <c r="BK166" t="s">
        <v>4361</v>
      </c>
      <c r="BL166">
        <v>52</v>
      </c>
      <c r="BM166" t="s">
        <v>763</v>
      </c>
      <c r="BN166" t="s">
        <v>174</v>
      </c>
      <c r="BO166" t="s">
        <v>2297</v>
      </c>
      <c r="BP166" t="s">
        <v>549</v>
      </c>
      <c r="BQ166" t="s">
        <v>1185</v>
      </c>
      <c r="BR166">
        <v>71.78</v>
      </c>
      <c r="BT166">
        <v>2012</v>
      </c>
      <c r="BU166">
        <v>4</v>
      </c>
      <c r="BW166">
        <v>33</v>
      </c>
      <c r="BY166" t="s">
        <v>170</v>
      </c>
      <c r="CF166" t="s">
        <v>174</v>
      </c>
      <c r="CG166" t="s">
        <v>1185</v>
      </c>
      <c r="CH166" t="s">
        <v>4362</v>
      </c>
      <c r="CI166" t="s">
        <v>373</v>
      </c>
      <c r="CK166" t="s">
        <v>170</v>
      </c>
      <c r="CL166" t="s">
        <v>174</v>
      </c>
      <c r="CM166" t="s">
        <v>4363</v>
      </c>
      <c r="CN166" t="s">
        <v>170</v>
      </c>
      <c r="CP166" t="s">
        <v>722</v>
      </c>
      <c r="CQ166" t="s">
        <v>174</v>
      </c>
      <c r="CR166">
        <v>2</v>
      </c>
      <c r="CS166">
        <v>4</v>
      </c>
      <c r="CT166">
        <v>0</v>
      </c>
      <c r="CV166" t="s">
        <v>170</v>
      </c>
      <c r="CZ166" t="s">
        <v>170</v>
      </c>
      <c r="DC166" t="s">
        <v>4364</v>
      </c>
      <c r="DD166" t="s">
        <v>170</v>
      </c>
      <c r="DF166" t="s">
        <v>170</v>
      </c>
      <c r="DL166" t="s">
        <v>170</v>
      </c>
      <c r="DN166" t="s">
        <v>170</v>
      </c>
      <c r="DP166" t="s">
        <v>4365</v>
      </c>
      <c r="DQ166" t="str">
        <f>HYPERLINK("https://nconnect.nicmar.ac.in/storage/profile/699755bc816b8.png","Download")</f>
        <v>0</v>
      </c>
      <c r="DR166" t="str">
        <f>HYPERLINK("https://nconnect.nicmar.ac.in/pdf/149_resume_1771525190.pdf/Y2FyZWVy","View Resume")</f>
        <v>0</v>
      </c>
      <c r="DS166" t="s">
        <v>1579</v>
      </c>
      <c r="DT166" t="s">
        <v>4366</v>
      </c>
      <c r="DU166" t="s">
        <v>211</v>
      </c>
      <c r="DV166" t="s">
        <v>4367</v>
      </c>
      <c r="DW166" t="s">
        <v>246</v>
      </c>
      <c r="DX166" t="s">
        <v>3107</v>
      </c>
      <c r="DY166" t="s">
        <v>209</v>
      </c>
      <c r="DZ166" t="s">
        <v>3548</v>
      </c>
      <c r="EA166" t="s">
        <v>4368</v>
      </c>
      <c r="EB166" t="s">
        <v>211</v>
      </c>
      <c r="EC166" t="s">
        <v>819</v>
      </c>
      <c r="ED166" t="s">
        <v>246</v>
      </c>
      <c r="EE166" t="s">
        <v>4369</v>
      </c>
      <c r="EF166" t="s">
        <v>3107</v>
      </c>
      <c r="EG166" t="s">
        <v>4370</v>
      </c>
      <c r="EH166" t="s">
        <v>4371</v>
      </c>
      <c r="EI166" t="s">
        <v>4372</v>
      </c>
      <c r="EJ166" t="s">
        <v>4373</v>
      </c>
      <c r="EK166" t="s">
        <v>207</v>
      </c>
      <c r="EL166" t="s">
        <v>4374</v>
      </c>
      <c r="EM166" t="s">
        <v>690</v>
      </c>
      <c r="EN166" t="s">
        <v>4375</v>
      </c>
    </row>
    <row r="167" spans="1:158">
      <c r="A167" t="s">
        <v>295</v>
      </c>
      <c r="B167" t="s">
        <v>211</v>
      </c>
      <c r="C167" t="s">
        <v>267</v>
      </c>
      <c r="D167" t="s">
        <v>296</v>
      </c>
      <c r="E167" t="s">
        <v>4376</v>
      </c>
      <c r="F167" t="s">
        <v>4377</v>
      </c>
      <c r="G167">
        <v>8638670752</v>
      </c>
      <c r="H167" t="s">
        <v>271</v>
      </c>
      <c r="I167" t="s">
        <v>4378</v>
      </c>
      <c r="J167" t="s">
        <v>217</v>
      </c>
      <c r="K167" t="s">
        <v>4379</v>
      </c>
      <c r="L167" t="s">
        <v>4380</v>
      </c>
      <c r="M167" t="s">
        <v>4381</v>
      </c>
      <c r="N167" t="s">
        <v>170</v>
      </c>
      <c r="AI167" t="s">
        <v>4382</v>
      </c>
      <c r="AJ167" t="s">
        <v>4383</v>
      </c>
      <c r="AK167" t="s">
        <v>4384</v>
      </c>
      <c r="AL167">
        <v>72.5</v>
      </c>
      <c r="AN167">
        <v>2012</v>
      </c>
      <c r="AO167" t="s">
        <v>174</v>
      </c>
      <c r="AP167" t="s">
        <v>4385</v>
      </c>
      <c r="AQ167" t="s">
        <v>4386</v>
      </c>
      <c r="AR167" t="s">
        <v>4387</v>
      </c>
      <c r="AS167">
        <v>73.4</v>
      </c>
      <c r="AU167">
        <v>2014</v>
      </c>
      <c r="AV167" t="s">
        <v>170</v>
      </c>
      <c r="BC167" t="s">
        <v>174</v>
      </c>
      <c r="BD167" t="s">
        <v>4388</v>
      </c>
      <c r="BE167" t="s">
        <v>4389</v>
      </c>
      <c r="BF167" t="s">
        <v>4390</v>
      </c>
      <c r="BG167">
        <v>73.2</v>
      </c>
      <c r="BI167">
        <v>2018</v>
      </c>
      <c r="BJ167">
        <v>19</v>
      </c>
      <c r="BK167" t="s">
        <v>4391</v>
      </c>
      <c r="BL167">
        <v>53</v>
      </c>
      <c r="BM167" t="s">
        <v>4392</v>
      </c>
      <c r="BN167" t="s">
        <v>174</v>
      </c>
      <c r="BO167" t="s">
        <v>4393</v>
      </c>
      <c r="BP167" t="s">
        <v>4394</v>
      </c>
      <c r="BQ167" t="s">
        <v>1941</v>
      </c>
      <c r="BR167">
        <v>82.8</v>
      </c>
      <c r="BT167">
        <v>2020</v>
      </c>
      <c r="BU167">
        <v>31</v>
      </c>
      <c r="BV167" t="s">
        <v>529</v>
      </c>
      <c r="BW167">
        <v>33</v>
      </c>
      <c r="BY167" t="s">
        <v>170</v>
      </c>
      <c r="CF167" t="s">
        <v>174</v>
      </c>
      <c r="CG167" t="s">
        <v>1941</v>
      </c>
      <c r="CH167" t="s">
        <v>4395</v>
      </c>
      <c r="CI167" t="s">
        <v>373</v>
      </c>
      <c r="CK167" t="s">
        <v>170</v>
      </c>
      <c r="CL167" t="s">
        <v>170</v>
      </c>
      <c r="CN167" t="s">
        <v>174</v>
      </c>
      <c r="CO167" t="s">
        <v>4396</v>
      </c>
      <c r="CP167" t="s">
        <v>4397</v>
      </c>
      <c r="CQ167" t="s">
        <v>174</v>
      </c>
      <c r="CR167">
        <v>0</v>
      </c>
      <c r="CS167">
        <v>7</v>
      </c>
      <c r="CT167">
        <v>3</v>
      </c>
      <c r="CU167" t="s">
        <v>4398</v>
      </c>
      <c r="CV167" t="s">
        <v>170</v>
      </c>
      <c r="CZ167" t="s">
        <v>170</v>
      </c>
      <c r="DB167" t="s">
        <v>4399</v>
      </c>
      <c r="DC167" t="s">
        <v>4400</v>
      </c>
      <c r="DD167" t="s">
        <v>174</v>
      </c>
      <c r="DE167" t="s">
        <v>4401</v>
      </c>
      <c r="DF167" t="s">
        <v>170</v>
      </c>
      <c r="DL167" t="s">
        <v>174</v>
      </c>
      <c r="DM167" t="s">
        <v>4402</v>
      </c>
      <c r="DN167" t="s">
        <v>170</v>
      </c>
      <c r="DP167" t="s">
        <v>4403</v>
      </c>
      <c r="DQ167" t="str">
        <f>HYPERLINK("https://nconnect.nicmar.ac.in/storage/profile/699747905c995.png","Download")</f>
        <v>0</v>
      </c>
      <c r="DR167" t="str">
        <f>HYPERLINK("https://nconnect.nicmar.ac.in/pdf/270_resume_1771525859.pdf/Y2FyZWVy","View Resume")</f>
        <v>0</v>
      </c>
      <c r="DS167" t="s">
        <v>2137</v>
      </c>
      <c r="DT167" t="s">
        <v>4404</v>
      </c>
      <c r="DU167" t="s">
        <v>255</v>
      </c>
      <c r="DV167" t="s">
        <v>206</v>
      </c>
      <c r="DW167" t="s">
        <v>246</v>
      </c>
      <c r="DX167" t="s">
        <v>464</v>
      </c>
      <c r="DY167" t="s">
        <v>209</v>
      </c>
      <c r="DZ167" t="s">
        <v>461</v>
      </c>
      <c r="EA167" t="s">
        <v>4405</v>
      </c>
      <c r="EB167" t="s">
        <v>255</v>
      </c>
      <c r="EC167" t="s">
        <v>206</v>
      </c>
      <c r="ED167" t="s">
        <v>246</v>
      </c>
      <c r="EE167" t="s">
        <v>821</v>
      </c>
      <c r="EF167" t="s">
        <v>464</v>
      </c>
      <c r="EG167" t="s">
        <v>1383</v>
      </c>
      <c r="EH167" t="s">
        <v>4395</v>
      </c>
      <c r="EI167" t="s">
        <v>249</v>
      </c>
      <c r="EJ167" t="s">
        <v>4406</v>
      </c>
      <c r="EK167" t="s">
        <v>246</v>
      </c>
      <c r="EL167" t="s">
        <v>1386</v>
      </c>
      <c r="EM167" t="s">
        <v>900</v>
      </c>
      <c r="EN167" t="s">
        <v>248</v>
      </c>
      <c r="EO167" t="s">
        <v>4407</v>
      </c>
      <c r="EP167" t="s">
        <v>4408</v>
      </c>
      <c r="EQ167" t="s">
        <v>4406</v>
      </c>
      <c r="ER167" t="s">
        <v>207</v>
      </c>
      <c r="ES167" t="s">
        <v>423</v>
      </c>
      <c r="ET167" t="s">
        <v>1322</v>
      </c>
      <c r="EU167" t="s">
        <v>265</v>
      </c>
      <c r="EV167" t="s">
        <v>4409</v>
      </c>
      <c r="EW167" t="s">
        <v>4410</v>
      </c>
      <c r="EX167" t="s">
        <v>4406</v>
      </c>
      <c r="EY167" t="s">
        <v>207</v>
      </c>
      <c r="EZ167" t="s">
        <v>3834</v>
      </c>
      <c r="FA167" t="s">
        <v>1548</v>
      </c>
      <c r="FB167" t="s">
        <v>945</v>
      </c>
    </row>
    <row r="168" spans="1:158">
      <c r="A168" t="s">
        <v>1348</v>
      </c>
      <c r="B168" t="s">
        <v>211</v>
      </c>
      <c r="C168" t="s">
        <v>267</v>
      </c>
      <c r="D168" t="s">
        <v>1349</v>
      </c>
      <c r="E168" t="s">
        <v>4411</v>
      </c>
      <c r="F168" t="s">
        <v>4412</v>
      </c>
      <c r="G168">
        <v>9595009328</v>
      </c>
      <c r="H168" t="s">
        <v>271</v>
      </c>
      <c r="I168" t="s">
        <v>4413</v>
      </c>
      <c r="J168" t="s">
        <v>166</v>
      </c>
      <c r="K168" t="s">
        <v>4414</v>
      </c>
      <c r="L168" t="s">
        <v>4415</v>
      </c>
      <c r="M168" t="s">
        <v>4416</v>
      </c>
      <c r="N168" t="s">
        <v>170</v>
      </c>
      <c r="AI168" t="s">
        <v>4417</v>
      </c>
      <c r="AJ168" t="s">
        <v>4418</v>
      </c>
      <c r="AK168" t="s">
        <v>4419</v>
      </c>
      <c r="AL168">
        <v>72</v>
      </c>
      <c r="AN168">
        <v>1990</v>
      </c>
      <c r="AO168" t="s">
        <v>174</v>
      </c>
      <c r="AP168" t="s">
        <v>4420</v>
      </c>
      <c r="AQ168" t="s">
        <v>4421</v>
      </c>
      <c r="AR168" t="s">
        <v>4422</v>
      </c>
      <c r="AS168">
        <v>69</v>
      </c>
      <c r="AU168">
        <v>1992</v>
      </c>
      <c r="AV168" t="s">
        <v>170</v>
      </c>
      <c r="BC168" t="s">
        <v>174</v>
      </c>
      <c r="BD168" t="s">
        <v>819</v>
      </c>
      <c r="BE168" t="s">
        <v>4423</v>
      </c>
      <c r="BF168" t="s">
        <v>763</v>
      </c>
      <c r="BG168">
        <v>70</v>
      </c>
      <c r="BI168">
        <v>1995</v>
      </c>
      <c r="BJ168">
        <v>19</v>
      </c>
      <c r="BK168" t="s">
        <v>4424</v>
      </c>
      <c r="BL168">
        <v>53</v>
      </c>
      <c r="BM168" t="s">
        <v>763</v>
      </c>
      <c r="BN168" t="s">
        <v>174</v>
      </c>
      <c r="BO168" t="s">
        <v>819</v>
      </c>
      <c r="BP168" t="s">
        <v>4425</v>
      </c>
      <c r="BQ168" t="s">
        <v>763</v>
      </c>
      <c r="BR168">
        <v>60</v>
      </c>
      <c r="BT168">
        <v>1997</v>
      </c>
      <c r="BU168">
        <v>31</v>
      </c>
      <c r="BV168" t="s">
        <v>529</v>
      </c>
      <c r="BW168">
        <v>53</v>
      </c>
      <c r="BY168" t="s">
        <v>174</v>
      </c>
      <c r="BZ168" t="s">
        <v>4426</v>
      </c>
      <c r="CA168" t="s">
        <v>4427</v>
      </c>
      <c r="CB168" t="s">
        <v>4428</v>
      </c>
      <c r="CC168">
        <v>68</v>
      </c>
      <c r="CE168">
        <v>2006</v>
      </c>
      <c r="CF168" t="s">
        <v>174</v>
      </c>
      <c r="CG168" t="s">
        <v>763</v>
      </c>
      <c r="CH168" t="s">
        <v>4429</v>
      </c>
      <c r="CI168" t="s">
        <v>193</v>
      </c>
      <c r="CJ168">
        <v>2014</v>
      </c>
      <c r="CL168" t="s">
        <v>174</v>
      </c>
      <c r="CM168" t="s">
        <v>4430</v>
      </c>
      <c r="CN168" t="s">
        <v>174</v>
      </c>
      <c r="CO168" t="s">
        <v>4431</v>
      </c>
      <c r="CP168" t="s">
        <v>2078</v>
      </c>
      <c r="CQ168" t="s">
        <v>170</v>
      </c>
      <c r="CV168" t="s">
        <v>170</v>
      </c>
      <c r="CZ168" t="s">
        <v>174</v>
      </c>
      <c r="DA168" t="s">
        <v>4432</v>
      </c>
      <c r="DB168" t="s">
        <v>1379</v>
      </c>
      <c r="DC168" t="s">
        <v>4433</v>
      </c>
      <c r="DD168" t="s">
        <v>174</v>
      </c>
      <c r="DE168" t="s">
        <v>4434</v>
      </c>
      <c r="DF168" t="s">
        <v>170</v>
      </c>
      <c r="DL168" t="s">
        <v>170</v>
      </c>
      <c r="DN168" t="s">
        <v>170</v>
      </c>
      <c r="DP168" t="s">
        <v>4435</v>
      </c>
      <c r="DQ168" t="s">
        <v>202</v>
      </c>
      <c r="DR168" t="str">
        <f>HYPERLINK("https://nconnect.nicmar.ac.in/pdf/274_resume_1771526313.pdf/Y2FyZWVy","View Resume")</f>
        <v>0</v>
      </c>
      <c r="DS168" t="s">
        <v>4436</v>
      </c>
      <c r="DT168" t="s">
        <v>4437</v>
      </c>
      <c r="DU168" t="s">
        <v>4438</v>
      </c>
      <c r="DV168" t="s">
        <v>4439</v>
      </c>
      <c r="DW168" t="s">
        <v>246</v>
      </c>
      <c r="DX168" t="s">
        <v>4440</v>
      </c>
      <c r="DY168" t="s">
        <v>649</v>
      </c>
      <c r="DZ168" t="s">
        <v>4436</v>
      </c>
    </row>
    <row r="169" spans="1:158">
      <c r="A169" t="s">
        <v>293</v>
      </c>
      <c r="B169" t="s">
        <v>211</v>
      </c>
      <c r="C169" t="s">
        <v>212</v>
      </c>
      <c r="D169" t="s">
        <v>294</v>
      </c>
      <c r="E169" t="s">
        <v>4441</v>
      </c>
      <c r="F169" t="s">
        <v>4442</v>
      </c>
      <c r="G169">
        <v>9996582115</v>
      </c>
      <c r="H169" t="s">
        <v>164</v>
      </c>
      <c r="I169" t="s">
        <v>4443</v>
      </c>
      <c r="J169" t="s">
        <v>217</v>
      </c>
      <c r="K169" t="s">
        <v>798</v>
      </c>
      <c r="L169" t="s">
        <v>4444</v>
      </c>
      <c r="M169" t="s">
        <v>4445</v>
      </c>
      <c r="N169" t="s">
        <v>170</v>
      </c>
      <c r="AI169" t="s">
        <v>4446</v>
      </c>
      <c r="AJ169" t="s">
        <v>4447</v>
      </c>
      <c r="AK169" t="s">
        <v>4448</v>
      </c>
      <c r="AL169">
        <v>66.5</v>
      </c>
      <c r="AM169">
        <v>7.0</v>
      </c>
      <c r="AN169">
        <v>2010</v>
      </c>
      <c r="AO169" t="s">
        <v>174</v>
      </c>
      <c r="AP169" t="s">
        <v>4446</v>
      </c>
      <c r="AQ169" t="s">
        <v>4447</v>
      </c>
      <c r="AR169" t="s">
        <v>4449</v>
      </c>
      <c r="AS169">
        <v>72.4</v>
      </c>
      <c r="AU169">
        <v>2012</v>
      </c>
      <c r="AV169" t="s">
        <v>170</v>
      </c>
      <c r="BC169" t="s">
        <v>174</v>
      </c>
      <c r="BD169" t="s">
        <v>4450</v>
      </c>
      <c r="BE169" t="s">
        <v>4451</v>
      </c>
      <c r="BF169" t="s">
        <v>2385</v>
      </c>
      <c r="BG169">
        <v>73.14</v>
      </c>
      <c r="BI169">
        <v>2015</v>
      </c>
      <c r="BJ169">
        <v>19</v>
      </c>
      <c r="BK169" t="s">
        <v>4452</v>
      </c>
      <c r="BL169">
        <v>53</v>
      </c>
      <c r="BM169" t="s">
        <v>4453</v>
      </c>
      <c r="BN169" t="s">
        <v>174</v>
      </c>
      <c r="BO169" t="s">
        <v>4450</v>
      </c>
      <c r="BP169" t="s">
        <v>4451</v>
      </c>
      <c r="BQ169" t="s">
        <v>4454</v>
      </c>
      <c r="BR169">
        <v>64.67</v>
      </c>
      <c r="BT169">
        <v>2017</v>
      </c>
      <c r="BU169">
        <v>31</v>
      </c>
      <c r="BV169" t="s">
        <v>4455</v>
      </c>
      <c r="BW169">
        <v>53</v>
      </c>
      <c r="BX169" t="s">
        <v>4454</v>
      </c>
      <c r="BY169" t="s">
        <v>174</v>
      </c>
      <c r="BZ169" t="s">
        <v>4456</v>
      </c>
      <c r="CA169" t="s">
        <v>4457</v>
      </c>
      <c r="CB169" t="s">
        <v>4458</v>
      </c>
      <c r="CC169">
        <v>75</v>
      </c>
      <c r="CD169">
        <v>7.9</v>
      </c>
      <c r="CE169">
        <v>2021</v>
      </c>
      <c r="CF169" t="s">
        <v>174</v>
      </c>
      <c r="CG169" t="s">
        <v>4459</v>
      </c>
      <c r="CH169" t="s">
        <v>4460</v>
      </c>
      <c r="CI169" t="s">
        <v>193</v>
      </c>
      <c r="CJ169">
        <v>2025</v>
      </c>
      <c r="CL169" t="s">
        <v>170</v>
      </c>
      <c r="CN169" t="s">
        <v>174</v>
      </c>
      <c r="CO169" t="s">
        <v>4461</v>
      </c>
      <c r="CP169" t="s">
        <v>4462</v>
      </c>
      <c r="CQ169" t="s">
        <v>174</v>
      </c>
      <c r="CR169">
        <v>8</v>
      </c>
      <c r="CS169">
        <v>2</v>
      </c>
      <c r="CT169">
        <v>1</v>
      </c>
      <c r="CU169" t="s">
        <v>4463</v>
      </c>
      <c r="CV169" t="s">
        <v>170</v>
      </c>
      <c r="CZ169" t="s">
        <v>170</v>
      </c>
      <c r="DB169" t="s">
        <v>4464</v>
      </c>
      <c r="DC169" t="s">
        <v>4465</v>
      </c>
      <c r="DD169" t="s">
        <v>174</v>
      </c>
      <c r="DE169" t="s">
        <v>4466</v>
      </c>
      <c r="DF169" t="s">
        <v>170</v>
      </c>
      <c r="DL169" t="s">
        <v>174</v>
      </c>
      <c r="DM169" t="s">
        <v>4467</v>
      </c>
      <c r="DN169" t="s">
        <v>170</v>
      </c>
      <c r="DP169" t="s">
        <v>4468</v>
      </c>
      <c r="DQ169" t="s">
        <v>202</v>
      </c>
      <c r="DR169" t="str">
        <f>HYPERLINK("https://nconnect.nicmar.ac.in/pdf/273_resume_1771528160.pdf/Y2FyZWVy","View Resume")</f>
        <v>0</v>
      </c>
      <c r="DS169" t="s">
        <v>985</v>
      </c>
      <c r="DT169" t="s">
        <v>4469</v>
      </c>
      <c r="DU169" t="s">
        <v>1283</v>
      </c>
      <c r="DV169" t="s">
        <v>4470</v>
      </c>
      <c r="DW169" t="s">
        <v>246</v>
      </c>
      <c r="DX169" t="s">
        <v>3389</v>
      </c>
      <c r="DY169" t="s">
        <v>209</v>
      </c>
      <c r="DZ169" t="s">
        <v>1388</v>
      </c>
      <c r="EA169" t="s">
        <v>4471</v>
      </c>
      <c r="EB169" t="s">
        <v>4472</v>
      </c>
      <c r="EC169" t="s">
        <v>4473</v>
      </c>
      <c r="ED169" t="s">
        <v>246</v>
      </c>
      <c r="EE169" t="s">
        <v>1502</v>
      </c>
      <c r="EF169" t="s">
        <v>506</v>
      </c>
      <c r="EG169" t="s">
        <v>344</v>
      </c>
      <c r="EH169" t="s">
        <v>4474</v>
      </c>
      <c r="EI169" t="s">
        <v>4472</v>
      </c>
      <c r="EJ169" t="s">
        <v>4473</v>
      </c>
      <c r="EK169" t="s">
        <v>246</v>
      </c>
      <c r="EL169" t="s">
        <v>984</v>
      </c>
      <c r="EM169" t="s">
        <v>4269</v>
      </c>
      <c r="EN169" t="s">
        <v>344</v>
      </c>
    </row>
    <row r="170" spans="1:158">
      <c r="A170" t="s">
        <v>210</v>
      </c>
      <c r="B170" t="s">
        <v>211</v>
      </c>
      <c r="C170" t="s">
        <v>212</v>
      </c>
      <c r="D170" t="s">
        <v>213</v>
      </c>
      <c r="E170" t="s">
        <v>4475</v>
      </c>
      <c r="F170" t="s">
        <v>4476</v>
      </c>
      <c r="G170">
        <v>9405670157</v>
      </c>
      <c r="H170" t="s">
        <v>164</v>
      </c>
      <c r="I170" t="s">
        <v>4477</v>
      </c>
      <c r="J170" t="s">
        <v>217</v>
      </c>
      <c r="K170" t="s">
        <v>2658</v>
      </c>
      <c r="L170" t="s">
        <v>4478</v>
      </c>
      <c r="M170" t="s">
        <v>4479</v>
      </c>
      <c r="N170" t="s">
        <v>170</v>
      </c>
      <c r="AI170" t="s">
        <v>4480</v>
      </c>
      <c r="AJ170" t="s">
        <v>4481</v>
      </c>
      <c r="AK170" t="s">
        <v>4482</v>
      </c>
      <c r="AL170">
        <v>89.27</v>
      </c>
      <c r="AN170">
        <v>2012</v>
      </c>
      <c r="AO170" t="s">
        <v>174</v>
      </c>
      <c r="AP170" t="s">
        <v>4483</v>
      </c>
      <c r="AQ170" t="s">
        <v>4481</v>
      </c>
      <c r="AR170" t="s">
        <v>4484</v>
      </c>
      <c r="AS170">
        <v>68.77</v>
      </c>
      <c r="AU170">
        <v>2014</v>
      </c>
      <c r="AV170" t="s">
        <v>170</v>
      </c>
      <c r="BC170" t="s">
        <v>174</v>
      </c>
      <c r="BD170" t="s">
        <v>4485</v>
      </c>
      <c r="BE170" t="s">
        <v>4486</v>
      </c>
      <c r="BF170" t="s">
        <v>4487</v>
      </c>
      <c r="BG170">
        <v>66.53</v>
      </c>
      <c r="BI170">
        <v>2018</v>
      </c>
      <c r="BJ170">
        <v>2</v>
      </c>
      <c r="BL170">
        <v>9</v>
      </c>
      <c r="BN170" t="s">
        <v>174</v>
      </c>
      <c r="BO170" t="s">
        <v>4488</v>
      </c>
      <c r="BP170" t="s">
        <v>4489</v>
      </c>
      <c r="BQ170" t="s">
        <v>213</v>
      </c>
      <c r="BR170">
        <v>92.6</v>
      </c>
      <c r="BT170">
        <v>2021</v>
      </c>
      <c r="BU170">
        <v>14</v>
      </c>
      <c r="BW170">
        <v>47</v>
      </c>
      <c r="BY170" t="s">
        <v>174</v>
      </c>
      <c r="BZ170" t="s">
        <v>4490</v>
      </c>
      <c r="CA170" t="s">
        <v>4491</v>
      </c>
      <c r="CB170" t="s">
        <v>486</v>
      </c>
      <c r="CC170">
        <v>0</v>
      </c>
      <c r="CE170">
        <v>2024</v>
      </c>
      <c r="CF170" t="s">
        <v>174</v>
      </c>
      <c r="CG170" t="s">
        <v>213</v>
      </c>
      <c r="CH170" t="s">
        <v>4492</v>
      </c>
      <c r="CI170" t="s">
        <v>373</v>
      </c>
      <c r="CK170" t="s">
        <v>174</v>
      </c>
      <c r="CL170" t="s">
        <v>174</v>
      </c>
      <c r="CM170" t="s">
        <v>4493</v>
      </c>
      <c r="CN170" t="s">
        <v>174</v>
      </c>
      <c r="CO170" t="s">
        <v>4494</v>
      </c>
      <c r="CP170" t="s">
        <v>4482</v>
      </c>
      <c r="CQ170" t="s">
        <v>174</v>
      </c>
      <c r="CR170">
        <v>6</v>
      </c>
      <c r="CS170">
        <v>2</v>
      </c>
      <c r="CU170" t="s">
        <v>4495</v>
      </c>
      <c r="CV170" t="s">
        <v>174</v>
      </c>
      <c r="CW170" t="s">
        <v>4496</v>
      </c>
      <c r="CX170" t="s">
        <v>193</v>
      </c>
      <c r="CY170">
        <v>2026</v>
      </c>
      <c r="CZ170" t="s">
        <v>170</v>
      </c>
      <c r="DC170" t="s">
        <v>2627</v>
      </c>
      <c r="DD170" t="s">
        <v>174</v>
      </c>
      <c r="DE170" t="s">
        <v>4497</v>
      </c>
      <c r="DF170" t="s">
        <v>174</v>
      </c>
      <c r="DG170">
        <v>7</v>
      </c>
      <c r="DH170">
        <v>1</v>
      </c>
      <c r="DI170">
        <v>2</v>
      </c>
      <c r="DJ170">
        <v>0</v>
      </c>
      <c r="DK170">
        <v>0</v>
      </c>
      <c r="DL170" t="s">
        <v>174</v>
      </c>
      <c r="DM170" t="s">
        <v>4498</v>
      </c>
      <c r="DN170" t="s">
        <v>174</v>
      </c>
      <c r="DO170" t="s">
        <v>4499</v>
      </c>
      <c r="DP170" t="s">
        <v>4500</v>
      </c>
      <c r="DQ170" t="s">
        <v>202</v>
      </c>
      <c r="DR170" t="str">
        <f>HYPERLINK("https://nconnect.nicmar.ac.in/pdf/278_resume_1771536996.pdf/Y2FyZWVy","View Resume")</f>
        <v>0</v>
      </c>
      <c r="DS170" t="s">
        <v>985</v>
      </c>
      <c r="DT170" t="s">
        <v>4492</v>
      </c>
      <c r="DU170" t="s">
        <v>4501</v>
      </c>
      <c r="DV170" t="s">
        <v>4502</v>
      </c>
      <c r="DW170" t="s">
        <v>246</v>
      </c>
      <c r="DX170" t="s">
        <v>1502</v>
      </c>
      <c r="DY170" t="s">
        <v>1199</v>
      </c>
      <c r="DZ170" t="s">
        <v>985</v>
      </c>
      <c r="EA170" t="s">
        <v>4503</v>
      </c>
      <c r="EB170" t="s">
        <v>4504</v>
      </c>
      <c r="EC170" t="s">
        <v>4505</v>
      </c>
      <c r="ED170" t="s">
        <v>207</v>
      </c>
      <c r="EE170" t="s">
        <v>1199</v>
      </c>
      <c r="EF170" t="s">
        <v>209</v>
      </c>
      <c r="EG170" t="s">
        <v>292</v>
      </c>
    </row>
    <row r="171" spans="1:158">
      <c r="A171" t="s">
        <v>210</v>
      </c>
      <c r="B171" t="s">
        <v>211</v>
      </c>
      <c r="C171" t="s">
        <v>212</v>
      </c>
      <c r="D171" t="s">
        <v>213</v>
      </c>
      <c r="E171" t="s">
        <v>4506</v>
      </c>
      <c r="F171" t="s">
        <v>4507</v>
      </c>
      <c r="G171">
        <v>7842397410</v>
      </c>
      <c r="H171" t="s">
        <v>164</v>
      </c>
      <c r="I171" t="s">
        <v>4508</v>
      </c>
      <c r="J171" t="s">
        <v>217</v>
      </c>
      <c r="K171" t="s">
        <v>4509</v>
      </c>
      <c r="L171" t="s">
        <v>4510</v>
      </c>
      <c r="M171" t="s">
        <v>4511</v>
      </c>
      <c r="N171" t="s">
        <v>170</v>
      </c>
      <c r="AI171" t="s">
        <v>4512</v>
      </c>
      <c r="AJ171" t="s">
        <v>4513</v>
      </c>
      <c r="AK171" t="s">
        <v>4514</v>
      </c>
      <c r="AL171">
        <v>73.83</v>
      </c>
      <c r="AN171">
        <v>2011</v>
      </c>
      <c r="AO171" t="s">
        <v>174</v>
      </c>
      <c r="AP171" t="s">
        <v>4515</v>
      </c>
      <c r="AQ171" t="s">
        <v>4516</v>
      </c>
      <c r="AR171" t="s">
        <v>283</v>
      </c>
      <c r="AS171">
        <v>85.55</v>
      </c>
      <c r="AU171">
        <v>2013</v>
      </c>
      <c r="AV171" t="s">
        <v>170</v>
      </c>
      <c r="BC171" t="s">
        <v>174</v>
      </c>
      <c r="BD171" t="s">
        <v>2776</v>
      </c>
      <c r="BE171" t="s">
        <v>4517</v>
      </c>
      <c r="BF171" t="s">
        <v>4518</v>
      </c>
      <c r="BG171">
        <v>79.4</v>
      </c>
      <c r="BH171">
        <v>7.94</v>
      </c>
      <c r="BI171">
        <v>2017</v>
      </c>
      <c r="BJ171">
        <v>1</v>
      </c>
      <c r="BL171">
        <v>9</v>
      </c>
      <c r="BN171" t="s">
        <v>174</v>
      </c>
      <c r="BO171" t="s">
        <v>4519</v>
      </c>
      <c r="BP171" t="s">
        <v>4520</v>
      </c>
      <c r="BQ171" t="s">
        <v>4521</v>
      </c>
      <c r="BR171">
        <v>97.3</v>
      </c>
      <c r="BS171">
        <v>9.73</v>
      </c>
      <c r="BT171">
        <v>2019</v>
      </c>
      <c r="BU171">
        <v>14</v>
      </c>
      <c r="BW171">
        <v>47</v>
      </c>
      <c r="BY171" t="s">
        <v>170</v>
      </c>
      <c r="CF171" t="s">
        <v>174</v>
      </c>
      <c r="CG171" t="s">
        <v>213</v>
      </c>
      <c r="CH171" t="s">
        <v>4522</v>
      </c>
      <c r="CI171" t="s">
        <v>373</v>
      </c>
      <c r="CK171" t="s">
        <v>174</v>
      </c>
      <c r="CL171" t="s">
        <v>174</v>
      </c>
      <c r="CM171" t="s">
        <v>4523</v>
      </c>
      <c r="CN171" t="s">
        <v>170</v>
      </c>
      <c r="CP171" t="s">
        <v>4524</v>
      </c>
      <c r="CQ171" t="s">
        <v>174</v>
      </c>
      <c r="CR171">
        <v>2</v>
      </c>
      <c r="CS171">
        <v>2</v>
      </c>
      <c r="CT171">
        <v>5</v>
      </c>
      <c r="CU171" t="s">
        <v>4525</v>
      </c>
      <c r="CV171" t="s">
        <v>170</v>
      </c>
      <c r="CZ171" t="s">
        <v>170</v>
      </c>
      <c r="DB171" t="s">
        <v>4526</v>
      </c>
      <c r="DC171" t="s">
        <v>4527</v>
      </c>
      <c r="DD171" t="s">
        <v>174</v>
      </c>
      <c r="DE171" t="s">
        <v>4528</v>
      </c>
      <c r="DF171" t="s">
        <v>174</v>
      </c>
      <c r="DG171">
        <v>3</v>
      </c>
      <c r="DH171">
        <v>1</v>
      </c>
      <c r="DI171">
        <v>0</v>
      </c>
      <c r="DJ171">
        <v>0</v>
      </c>
      <c r="DK171">
        <v>9</v>
      </c>
      <c r="DL171" t="s">
        <v>174</v>
      </c>
      <c r="DM171" t="s">
        <v>4529</v>
      </c>
      <c r="DN171" t="s">
        <v>170</v>
      </c>
      <c r="DP171" t="s">
        <v>4530</v>
      </c>
      <c r="DQ171" t="str">
        <f>HYPERLINK("https://nconnect.nicmar.ac.in/storage/profile/6997bb3f9daf8.png","Download")</f>
        <v>0</v>
      </c>
      <c r="DR171" t="str">
        <f>HYPERLINK("https://nconnect.nicmar.ac.in/pdf/281_resume_1771551333.pdf/Y2FyZWVy","View Resume")</f>
        <v>0</v>
      </c>
      <c r="DS171" t="s">
        <v>2927</v>
      </c>
      <c r="DT171" t="s">
        <v>4531</v>
      </c>
      <c r="DU171" t="s">
        <v>211</v>
      </c>
      <c r="DV171" t="s">
        <v>4532</v>
      </c>
      <c r="DW171" t="s">
        <v>246</v>
      </c>
      <c r="DX171" t="s">
        <v>2319</v>
      </c>
      <c r="DY171" t="s">
        <v>1809</v>
      </c>
      <c r="DZ171" t="s">
        <v>2927</v>
      </c>
    </row>
    <row r="172" spans="1:158">
      <c r="A172" t="s">
        <v>759</v>
      </c>
      <c r="B172" t="s">
        <v>159</v>
      </c>
      <c r="C172" t="s">
        <v>212</v>
      </c>
      <c r="D172" t="s">
        <v>213</v>
      </c>
      <c r="E172" t="s">
        <v>4533</v>
      </c>
      <c r="F172" t="s">
        <v>4534</v>
      </c>
      <c r="G172">
        <v>7206158334</v>
      </c>
      <c r="H172" t="s">
        <v>164</v>
      </c>
      <c r="I172" t="s">
        <v>4535</v>
      </c>
      <c r="J172" t="s">
        <v>1431</v>
      </c>
      <c r="K172" t="s">
        <v>831</v>
      </c>
      <c r="L172" t="s">
        <v>4536</v>
      </c>
      <c r="M172" t="s">
        <v>4537</v>
      </c>
      <c r="N172" t="s">
        <v>170</v>
      </c>
      <c r="AI172" t="s">
        <v>4538</v>
      </c>
      <c r="AJ172" t="s">
        <v>4539</v>
      </c>
      <c r="AK172" t="s">
        <v>4540</v>
      </c>
      <c r="AL172">
        <v>62.5</v>
      </c>
      <c r="AN172">
        <v>1987</v>
      </c>
      <c r="AO172" t="s">
        <v>174</v>
      </c>
      <c r="AP172" t="s">
        <v>4541</v>
      </c>
      <c r="AQ172" t="s">
        <v>4542</v>
      </c>
      <c r="AR172" t="s">
        <v>4543</v>
      </c>
      <c r="AS172">
        <v>80.5</v>
      </c>
      <c r="AU172">
        <v>1989</v>
      </c>
      <c r="AV172" t="s">
        <v>170</v>
      </c>
      <c r="BC172" t="s">
        <v>174</v>
      </c>
      <c r="BD172" t="s">
        <v>2040</v>
      </c>
      <c r="BE172" t="s">
        <v>4544</v>
      </c>
      <c r="BF172" t="s">
        <v>486</v>
      </c>
      <c r="BG172">
        <v>78.26</v>
      </c>
      <c r="BI172">
        <v>1993</v>
      </c>
      <c r="BJ172">
        <v>1</v>
      </c>
      <c r="BL172">
        <v>9</v>
      </c>
      <c r="BN172" t="s">
        <v>174</v>
      </c>
      <c r="BO172" t="s">
        <v>4545</v>
      </c>
      <c r="BP172" t="s">
        <v>4546</v>
      </c>
      <c r="BQ172" t="s">
        <v>4547</v>
      </c>
      <c r="BR172">
        <v>74.14</v>
      </c>
      <c r="BT172">
        <v>1995</v>
      </c>
      <c r="BU172">
        <v>14</v>
      </c>
      <c r="BW172">
        <v>47</v>
      </c>
      <c r="BY172" t="s">
        <v>174</v>
      </c>
      <c r="BZ172" t="s">
        <v>4548</v>
      </c>
      <c r="CA172" t="s">
        <v>4549</v>
      </c>
      <c r="CB172" t="s">
        <v>4550</v>
      </c>
      <c r="CC172">
        <v>100</v>
      </c>
      <c r="CE172">
        <v>2017</v>
      </c>
      <c r="CF172" t="s">
        <v>174</v>
      </c>
      <c r="CG172" t="s">
        <v>4551</v>
      </c>
      <c r="CH172" t="s">
        <v>4552</v>
      </c>
      <c r="CI172" t="s">
        <v>193</v>
      </c>
      <c r="CJ172">
        <v>2022</v>
      </c>
      <c r="CL172" t="s">
        <v>174</v>
      </c>
      <c r="CM172" t="s">
        <v>4553</v>
      </c>
      <c r="CN172" t="s">
        <v>174</v>
      </c>
      <c r="CO172" t="s">
        <v>4554</v>
      </c>
      <c r="CP172" t="s">
        <v>4555</v>
      </c>
      <c r="CQ172" t="s">
        <v>174</v>
      </c>
      <c r="CR172">
        <v>200</v>
      </c>
      <c r="CS172">
        <v>250</v>
      </c>
      <c r="CT172">
        <v>1000</v>
      </c>
      <c r="CU172" t="s">
        <v>4556</v>
      </c>
      <c r="CV172" t="s">
        <v>170</v>
      </c>
      <c r="CZ172" t="s">
        <v>174</v>
      </c>
      <c r="DA172" t="s">
        <v>4557</v>
      </c>
      <c r="DB172" t="s">
        <v>174</v>
      </c>
      <c r="DC172" t="s">
        <v>4558</v>
      </c>
      <c r="DD172" t="s">
        <v>174</v>
      </c>
      <c r="DE172" t="s">
        <v>4559</v>
      </c>
      <c r="DF172" t="s">
        <v>174</v>
      </c>
      <c r="DG172" t="s">
        <v>4560</v>
      </c>
      <c r="DH172" t="s">
        <v>4561</v>
      </c>
      <c r="DI172" t="s">
        <v>174</v>
      </c>
      <c r="DJ172" t="s">
        <v>4562</v>
      </c>
      <c r="DK172">
        <v>10</v>
      </c>
      <c r="DL172" t="s">
        <v>174</v>
      </c>
      <c r="DM172" t="s">
        <v>4563</v>
      </c>
      <c r="DN172" t="s">
        <v>174</v>
      </c>
      <c r="DO172" t="s">
        <v>4564</v>
      </c>
      <c r="DP172" t="s">
        <v>4530</v>
      </c>
      <c r="DQ172" t="s">
        <v>202</v>
      </c>
      <c r="DR172" t="str">
        <f>HYPERLINK("https://nconnect.nicmar.ac.in/pdf/280_resume_1771551360.pdf/Y2FyZWVy","View Resume")</f>
        <v>0</v>
      </c>
      <c r="DS172" t="s">
        <v>292</v>
      </c>
    </row>
    <row r="173" spans="1:158">
      <c r="A173" t="s">
        <v>3909</v>
      </c>
      <c r="B173" t="s">
        <v>211</v>
      </c>
      <c r="C173" t="s">
        <v>472</v>
      </c>
      <c r="D173" t="s">
        <v>3910</v>
      </c>
      <c r="E173" t="s">
        <v>4565</v>
      </c>
      <c r="F173" t="s">
        <v>4566</v>
      </c>
      <c r="G173">
        <v>9958119915</v>
      </c>
      <c r="H173" t="s">
        <v>164</v>
      </c>
      <c r="I173" t="s">
        <v>4567</v>
      </c>
      <c r="J173" t="s">
        <v>166</v>
      </c>
      <c r="K173" t="s">
        <v>2824</v>
      </c>
      <c r="L173" t="s">
        <v>4568</v>
      </c>
      <c r="M173" t="s">
        <v>333</v>
      </c>
      <c r="N173" t="s">
        <v>170</v>
      </c>
      <c r="AI173" t="s">
        <v>4569</v>
      </c>
      <c r="AJ173" t="s">
        <v>4570</v>
      </c>
      <c r="AK173" t="s">
        <v>3264</v>
      </c>
      <c r="AL173">
        <v>82.71</v>
      </c>
      <c r="AN173">
        <v>1993</v>
      </c>
      <c r="AO173" t="s">
        <v>174</v>
      </c>
      <c r="AP173" t="s">
        <v>4571</v>
      </c>
      <c r="AQ173" t="s">
        <v>4570</v>
      </c>
      <c r="AR173" t="s">
        <v>4088</v>
      </c>
      <c r="AS173">
        <v>71</v>
      </c>
      <c r="AU173">
        <v>1995</v>
      </c>
      <c r="AV173" t="s">
        <v>170</v>
      </c>
      <c r="BC173" t="s">
        <v>174</v>
      </c>
      <c r="BD173" t="s">
        <v>4572</v>
      </c>
      <c r="BE173" t="s">
        <v>4573</v>
      </c>
      <c r="BF173" t="s">
        <v>4574</v>
      </c>
      <c r="BG173">
        <v>62</v>
      </c>
      <c r="BI173">
        <v>1999</v>
      </c>
      <c r="BJ173">
        <v>19</v>
      </c>
      <c r="BK173" t="s">
        <v>4575</v>
      </c>
      <c r="BL173">
        <v>34</v>
      </c>
      <c r="BN173" t="s">
        <v>174</v>
      </c>
      <c r="BO173" t="s">
        <v>4576</v>
      </c>
      <c r="BP173" t="s">
        <v>4577</v>
      </c>
      <c r="BQ173" t="s">
        <v>4578</v>
      </c>
      <c r="BR173">
        <v>76</v>
      </c>
      <c r="BT173">
        <v>2012</v>
      </c>
      <c r="BU173">
        <v>31</v>
      </c>
      <c r="BV173" t="s">
        <v>4576</v>
      </c>
      <c r="BW173">
        <v>37</v>
      </c>
      <c r="BY173" t="s">
        <v>174</v>
      </c>
      <c r="BZ173" t="s">
        <v>4579</v>
      </c>
      <c r="CA173" t="s">
        <v>4580</v>
      </c>
      <c r="CB173" t="s">
        <v>4581</v>
      </c>
      <c r="CC173">
        <v>75</v>
      </c>
      <c r="CE173">
        <v>2018</v>
      </c>
      <c r="CF173" t="s">
        <v>170</v>
      </c>
      <c r="CL173" t="s">
        <v>174</v>
      </c>
      <c r="CM173" t="s">
        <v>4582</v>
      </c>
      <c r="CN173" t="s">
        <v>174</v>
      </c>
      <c r="CO173" t="s">
        <v>4583</v>
      </c>
      <c r="CP173" t="s">
        <v>4584</v>
      </c>
      <c r="CQ173" t="s">
        <v>170</v>
      </c>
      <c r="CV173" t="s">
        <v>170</v>
      </c>
      <c r="CZ173" t="s">
        <v>170</v>
      </c>
      <c r="DB173" t="s">
        <v>4585</v>
      </c>
      <c r="DC173" t="s">
        <v>4586</v>
      </c>
      <c r="DD173" t="s">
        <v>174</v>
      </c>
      <c r="DE173" t="s">
        <v>4587</v>
      </c>
      <c r="DF173" t="s">
        <v>174</v>
      </c>
      <c r="DG173" t="s">
        <v>4581</v>
      </c>
      <c r="DH173" t="s">
        <v>2453</v>
      </c>
      <c r="DI173" t="s">
        <v>4588</v>
      </c>
      <c r="DJ173" t="s">
        <v>378</v>
      </c>
      <c r="DK173">
        <v>9</v>
      </c>
      <c r="DL173" t="s">
        <v>174</v>
      </c>
      <c r="DM173" t="s">
        <v>4589</v>
      </c>
      <c r="DN173" t="s">
        <v>170</v>
      </c>
      <c r="DP173" t="s">
        <v>4590</v>
      </c>
      <c r="DQ173" t="s">
        <v>202</v>
      </c>
      <c r="DR173" t="str">
        <f>HYPERLINK("https://nconnect.nicmar.ac.in/pdf/284_resume_1771556113.pdf/Y2FyZWVy","View Resume")</f>
        <v>0</v>
      </c>
      <c r="DS173" t="s">
        <v>4591</v>
      </c>
      <c r="DT173" t="s">
        <v>4592</v>
      </c>
      <c r="DU173" t="s">
        <v>4593</v>
      </c>
      <c r="DV173" t="s">
        <v>4594</v>
      </c>
      <c r="DW173" t="s">
        <v>207</v>
      </c>
      <c r="DX173" t="s">
        <v>579</v>
      </c>
      <c r="DY173" t="s">
        <v>209</v>
      </c>
      <c r="DZ173" t="s">
        <v>4595</v>
      </c>
      <c r="EA173" t="s">
        <v>4596</v>
      </c>
      <c r="EB173" t="s">
        <v>4597</v>
      </c>
      <c r="EC173" t="s">
        <v>4598</v>
      </c>
      <c r="ED173" t="s">
        <v>207</v>
      </c>
      <c r="EE173" t="s">
        <v>4599</v>
      </c>
      <c r="EF173" t="s">
        <v>579</v>
      </c>
      <c r="EG173" t="s">
        <v>1027</v>
      </c>
      <c r="EH173" t="s">
        <v>4600</v>
      </c>
      <c r="EI173" t="s">
        <v>4601</v>
      </c>
      <c r="EJ173" t="s">
        <v>4594</v>
      </c>
      <c r="EK173" t="s">
        <v>207</v>
      </c>
      <c r="EL173" t="s">
        <v>1198</v>
      </c>
      <c r="EM173" t="s">
        <v>4599</v>
      </c>
      <c r="EN173" t="s">
        <v>1317</v>
      </c>
      <c r="EO173" t="s">
        <v>4602</v>
      </c>
      <c r="EP173" t="s">
        <v>4603</v>
      </c>
      <c r="EQ173" t="s">
        <v>4100</v>
      </c>
      <c r="ER173" t="s">
        <v>207</v>
      </c>
      <c r="ES173" t="s">
        <v>4604</v>
      </c>
      <c r="ET173" t="s">
        <v>1198</v>
      </c>
      <c r="EU173" t="s">
        <v>865</v>
      </c>
    </row>
    <row r="174" spans="1:158">
      <c r="A174" t="s">
        <v>1348</v>
      </c>
      <c r="B174" t="s">
        <v>211</v>
      </c>
      <c r="C174" t="s">
        <v>267</v>
      </c>
      <c r="D174" t="s">
        <v>1349</v>
      </c>
      <c r="E174" t="s">
        <v>4605</v>
      </c>
      <c r="F174" t="s">
        <v>4606</v>
      </c>
      <c r="G174">
        <v>8944907767</v>
      </c>
      <c r="H174" t="s">
        <v>271</v>
      </c>
      <c r="I174" t="s">
        <v>4607</v>
      </c>
      <c r="J174" t="s">
        <v>217</v>
      </c>
      <c r="K174" t="s">
        <v>4608</v>
      </c>
      <c r="L174" t="s">
        <v>4609</v>
      </c>
      <c r="M174" t="s">
        <v>4610</v>
      </c>
      <c r="N174" t="s">
        <v>170</v>
      </c>
      <c r="AI174" t="s">
        <v>4611</v>
      </c>
      <c r="AJ174" t="s">
        <v>4612</v>
      </c>
      <c r="AK174" t="s">
        <v>4613</v>
      </c>
      <c r="AL174">
        <v>81.7</v>
      </c>
      <c r="AM174">
        <v>8.6</v>
      </c>
      <c r="AN174">
        <v>2010</v>
      </c>
      <c r="AO174" t="s">
        <v>174</v>
      </c>
      <c r="AP174" t="s">
        <v>4614</v>
      </c>
      <c r="AQ174" t="s">
        <v>4615</v>
      </c>
      <c r="AR174" t="s">
        <v>4616</v>
      </c>
      <c r="AS174">
        <v>82.6</v>
      </c>
      <c r="AU174">
        <v>2012</v>
      </c>
      <c r="AV174" t="s">
        <v>170</v>
      </c>
      <c r="BC174" t="s">
        <v>174</v>
      </c>
      <c r="BD174" t="s">
        <v>4617</v>
      </c>
      <c r="BE174" t="s">
        <v>4618</v>
      </c>
      <c r="BF174" t="s">
        <v>4619</v>
      </c>
      <c r="BG174">
        <v>58</v>
      </c>
      <c r="BI174">
        <v>2016</v>
      </c>
      <c r="BJ174">
        <v>19</v>
      </c>
      <c r="BK174" t="s">
        <v>4620</v>
      </c>
      <c r="BL174">
        <v>27</v>
      </c>
      <c r="BN174" t="s">
        <v>174</v>
      </c>
      <c r="BO174" t="s">
        <v>4621</v>
      </c>
      <c r="BP174" t="s">
        <v>4622</v>
      </c>
      <c r="BQ174" t="s">
        <v>4623</v>
      </c>
      <c r="BR174">
        <v>75.5</v>
      </c>
      <c r="BT174">
        <v>2018</v>
      </c>
      <c r="BU174">
        <v>31</v>
      </c>
      <c r="BV174" t="s">
        <v>2161</v>
      </c>
      <c r="BW174">
        <v>53</v>
      </c>
      <c r="BX174" t="s">
        <v>4623</v>
      </c>
      <c r="BY174" t="s">
        <v>170</v>
      </c>
      <c r="CF174" t="s">
        <v>174</v>
      </c>
      <c r="CG174" t="s">
        <v>4623</v>
      </c>
      <c r="CH174" t="s">
        <v>4624</v>
      </c>
      <c r="CI174" t="s">
        <v>193</v>
      </c>
      <c r="CJ174">
        <v>2026</v>
      </c>
      <c r="CL174" t="s">
        <v>174</v>
      </c>
      <c r="CM174" t="s">
        <v>4625</v>
      </c>
      <c r="CN174" t="s">
        <v>174</v>
      </c>
      <c r="CO174" t="s">
        <v>4626</v>
      </c>
      <c r="CP174" t="s">
        <v>722</v>
      </c>
      <c r="DP174" t="s">
        <v>4627</v>
      </c>
      <c r="DQ174" t="str">
        <f>HYPERLINK("https://nconnect.nicmar.ac.in/storage/profile/6997559cc5a8f.png","Download")</f>
        <v>0</v>
      </c>
      <c r="DR174" t="str">
        <f>HYPERLINK("https://nconnect.nicmar.ac.in/pdf/285_resume_1771558431.pdf/Y2FyZWVy","View Resume")</f>
        <v>0</v>
      </c>
      <c r="DS174" t="s">
        <v>292</v>
      </c>
    </row>
    <row r="175" spans="1:158">
      <c r="A175" t="s">
        <v>540</v>
      </c>
      <c r="B175" t="s">
        <v>159</v>
      </c>
      <c r="C175" t="s">
        <v>472</v>
      </c>
      <c r="D175" t="s">
        <v>541</v>
      </c>
      <c r="E175" t="s">
        <v>4628</v>
      </c>
      <c r="F175" t="s">
        <v>4629</v>
      </c>
      <c r="G175">
        <v>9987468842</v>
      </c>
      <c r="H175" t="s">
        <v>164</v>
      </c>
      <c r="I175" t="s">
        <v>4630</v>
      </c>
      <c r="J175" t="s">
        <v>166</v>
      </c>
      <c r="K175" t="s">
        <v>831</v>
      </c>
      <c r="L175" t="s">
        <v>4631</v>
      </c>
      <c r="M175" t="s">
        <v>4632</v>
      </c>
      <c r="N175" t="s">
        <v>170</v>
      </c>
      <c r="AI175" t="s">
        <v>4633</v>
      </c>
      <c r="AJ175" t="s">
        <v>4634</v>
      </c>
      <c r="AK175" t="s">
        <v>2220</v>
      </c>
      <c r="AL175">
        <v>80.26</v>
      </c>
      <c r="AN175">
        <v>2001</v>
      </c>
      <c r="AO175" t="s">
        <v>174</v>
      </c>
      <c r="AP175" t="s">
        <v>4635</v>
      </c>
      <c r="AQ175" t="s">
        <v>4634</v>
      </c>
      <c r="AR175" t="s">
        <v>2220</v>
      </c>
      <c r="AS175">
        <v>63.67</v>
      </c>
      <c r="AU175">
        <v>2003</v>
      </c>
      <c r="AV175" t="s">
        <v>170</v>
      </c>
      <c r="BC175" t="s">
        <v>174</v>
      </c>
      <c r="BD175" t="s">
        <v>4636</v>
      </c>
      <c r="BE175" t="s">
        <v>4637</v>
      </c>
      <c r="BF175" t="s">
        <v>4638</v>
      </c>
      <c r="BG175">
        <v>61.83</v>
      </c>
      <c r="BI175">
        <v>2017</v>
      </c>
      <c r="BJ175">
        <v>19</v>
      </c>
      <c r="BK175" t="s">
        <v>4639</v>
      </c>
      <c r="BL175">
        <v>53</v>
      </c>
      <c r="BM175" t="s">
        <v>4640</v>
      </c>
      <c r="BN175" t="s">
        <v>174</v>
      </c>
      <c r="BO175" t="s">
        <v>4641</v>
      </c>
      <c r="BP175" t="s">
        <v>4642</v>
      </c>
      <c r="BQ175" t="s">
        <v>4643</v>
      </c>
      <c r="BR175">
        <v>0</v>
      </c>
      <c r="BS175">
        <v>7.34</v>
      </c>
      <c r="BT175">
        <v>2023</v>
      </c>
      <c r="BU175">
        <v>31</v>
      </c>
      <c r="BV175" t="s">
        <v>2999</v>
      </c>
      <c r="BW175">
        <v>53</v>
      </c>
      <c r="BX175" t="s">
        <v>4644</v>
      </c>
      <c r="BY175" t="s">
        <v>174</v>
      </c>
      <c r="BZ175" t="s">
        <v>4645</v>
      </c>
      <c r="CA175" t="s">
        <v>4637</v>
      </c>
      <c r="CB175" t="s">
        <v>4638</v>
      </c>
      <c r="CC175">
        <v>0</v>
      </c>
      <c r="CE175">
        <v>2017</v>
      </c>
      <c r="CF175" t="s">
        <v>170</v>
      </c>
      <c r="CJ175">
        <v>2026</v>
      </c>
      <c r="CL175" t="s">
        <v>170</v>
      </c>
      <c r="CN175" t="s">
        <v>170</v>
      </c>
      <c r="CP175" t="s">
        <v>4646</v>
      </c>
      <c r="CQ175" t="s">
        <v>170</v>
      </c>
      <c r="CU175" t="s">
        <v>2365</v>
      </c>
      <c r="CV175" t="s">
        <v>170</v>
      </c>
      <c r="CZ175" t="s">
        <v>170</v>
      </c>
      <c r="DB175" t="s">
        <v>4647</v>
      </c>
      <c r="DC175" t="s">
        <v>4648</v>
      </c>
      <c r="DD175" t="s">
        <v>174</v>
      </c>
      <c r="DE175" t="s">
        <v>4649</v>
      </c>
      <c r="DF175" t="s">
        <v>170</v>
      </c>
      <c r="DL175" t="s">
        <v>170</v>
      </c>
      <c r="DN175" t="s">
        <v>170</v>
      </c>
      <c r="DP175" t="s">
        <v>4650</v>
      </c>
      <c r="DQ175" t="s">
        <v>202</v>
      </c>
      <c r="DR175" t="str">
        <f>HYPERLINK("https://nconnect.nicmar.ac.in/pdf/260_resume_1771559458.pdf/Y2FyZWVy","View Resume")</f>
        <v>0</v>
      </c>
      <c r="DS175" t="s">
        <v>1027</v>
      </c>
      <c r="DT175" t="s">
        <v>4651</v>
      </c>
      <c r="DU175" t="s">
        <v>4652</v>
      </c>
      <c r="DV175" t="s">
        <v>819</v>
      </c>
      <c r="DW175" t="s">
        <v>246</v>
      </c>
      <c r="DX175" t="s">
        <v>1463</v>
      </c>
      <c r="DY175" t="s">
        <v>1544</v>
      </c>
      <c r="DZ175" t="s">
        <v>1027</v>
      </c>
    </row>
    <row r="176" spans="1:158">
      <c r="A176" t="s">
        <v>1063</v>
      </c>
      <c r="B176" t="s">
        <v>508</v>
      </c>
      <c r="C176" t="s">
        <v>212</v>
      </c>
      <c r="D176" t="s">
        <v>213</v>
      </c>
      <c r="E176" t="s">
        <v>4653</v>
      </c>
      <c r="F176" t="s">
        <v>4654</v>
      </c>
      <c r="G176">
        <v>9739779911</v>
      </c>
      <c r="H176" t="s">
        <v>164</v>
      </c>
      <c r="I176" t="s">
        <v>4655</v>
      </c>
      <c r="J176" t="s">
        <v>166</v>
      </c>
      <c r="K176" t="s">
        <v>4656</v>
      </c>
      <c r="L176" t="s">
        <v>4657</v>
      </c>
      <c r="M176" t="s">
        <v>4658</v>
      </c>
      <c r="N176" t="s">
        <v>170</v>
      </c>
      <c r="AI176" t="s">
        <v>4659</v>
      </c>
      <c r="AJ176" t="s">
        <v>1930</v>
      </c>
      <c r="AK176" t="s">
        <v>791</v>
      </c>
      <c r="AL176">
        <v>68.8</v>
      </c>
      <c r="AN176">
        <v>2005</v>
      </c>
      <c r="AO176" t="s">
        <v>174</v>
      </c>
      <c r="AP176" t="s">
        <v>4659</v>
      </c>
      <c r="AQ176" t="s">
        <v>1930</v>
      </c>
      <c r="AR176" t="s">
        <v>4660</v>
      </c>
      <c r="AS176">
        <v>73.2</v>
      </c>
      <c r="AU176">
        <v>2007</v>
      </c>
      <c r="AV176" t="s">
        <v>170</v>
      </c>
      <c r="BC176" t="s">
        <v>174</v>
      </c>
      <c r="BD176" t="s">
        <v>4661</v>
      </c>
      <c r="BE176" t="s">
        <v>4662</v>
      </c>
      <c r="BF176" t="s">
        <v>551</v>
      </c>
      <c r="BG176">
        <v>81.2</v>
      </c>
      <c r="BH176">
        <v>8.87</v>
      </c>
      <c r="BI176">
        <v>2011</v>
      </c>
      <c r="BJ176">
        <v>1</v>
      </c>
      <c r="BL176">
        <v>9</v>
      </c>
      <c r="BN176" t="s">
        <v>174</v>
      </c>
      <c r="BO176" t="s">
        <v>4661</v>
      </c>
      <c r="BP176" t="s">
        <v>4663</v>
      </c>
      <c r="BQ176" t="s">
        <v>3088</v>
      </c>
      <c r="BR176">
        <v>85.2</v>
      </c>
      <c r="BS176">
        <v>9.27</v>
      </c>
      <c r="BT176">
        <v>2013</v>
      </c>
      <c r="BU176">
        <v>14</v>
      </c>
      <c r="BW176">
        <v>7</v>
      </c>
      <c r="BY176" t="s">
        <v>170</v>
      </c>
      <c r="CF176" t="s">
        <v>174</v>
      </c>
      <c r="CG176" t="s">
        <v>4664</v>
      </c>
      <c r="CH176" t="s">
        <v>4665</v>
      </c>
      <c r="CI176" t="s">
        <v>193</v>
      </c>
      <c r="CJ176">
        <v>2024</v>
      </c>
      <c r="CL176" t="s">
        <v>170</v>
      </c>
      <c r="CM176" t="s">
        <v>4666</v>
      </c>
      <c r="CN176" t="s">
        <v>174</v>
      </c>
      <c r="CO176" t="s">
        <v>4667</v>
      </c>
      <c r="CP176" t="s">
        <v>4668</v>
      </c>
      <c r="CQ176" t="s">
        <v>174</v>
      </c>
      <c r="CR176">
        <v>17</v>
      </c>
      <c r="CS176">
        <v>2</v>
      </c>
      <c r="CT176">
        <v>2</v>
      </c>
      <c r="CV176" t="s">
        <v>174</v>
      </c>
      <c r="CW176" t="s">
        <v>4669</v>
      </c>
      <c r="CX176" t="s">
        <v>373</v>
      </c>
      <c r="CZ176" t="s">
        <v>170</v>
      </c>
      <c r="DB176" t="s">
        <v>4670</v>
      </c>
      <c r="DC176" t="s">
        <v>4671</v>
      </c>
      <c r="DD176" t="s">
        <v>174</v>
      </c>
      <c r="DE176" t="s">
        <v>4672</v>
      </c>
      <c r="DF176" t="s">
        <v>174</v>
      </c>
      <c r="DG176" t="s">
        <v>4673</v>
      </c>
      <c r="DH176">
        <v>1</v>
      </c>
      <c r="DI176">
        <v>1</v>
      </c>
      <c r="DJ176" t="s">
        <v>378</v>
      </c>
      <c r="DK176">
        <v>10</v>
      </c>
      <c r="DL176" t="s">
        <v>174</v>
      </c>
      <c r="DM176" t="s">
        <v>4674</v>
      </c>
      <c r="DN176" t="s">
        <v>170</v>
      </c>
      <c r="DP176" t="s">
        <v>4675</v>
      </c>
      <c r="DQ176" t="str">
        <f>HYPERLINK("https://nconnect.nicmar.ac.in/storage/profile/6997dd43ea14a.png","Download")</f>
        <v>0</v>
      </c>
      <c r="DR176" t="str">
        <f>HYPERLINK("https://nconnect.nicmar.ac.in/pdf/37_resume_1771561472.pdf/Y2FyZWVy","View Resume")</f>
        <v>0</v>
      </c>
      <c r="DS176" t="s">
        <v>1495</v>
      </c>
      <c r="DT176" t="s">
        <v>4676</v>
      </c>
      <c r="DU176" t="s">
        <v>211</v>
      </c>
      <c r="DV176" t="s">
        <v>819</v>
      </c>
      <c r="DW176" t="s">
        <v>246</v>
      </c>
      <c r="DX176" t="s">
        <v>424</v>
      </c>
      <c r="DY176" t="s">
        <v>209</v>
      </c>
      <c r="DZ176" t="s">
        <v>420</v>
      </c>
      <c r="EA176" t="s">
        <v>4677</v>
      </c>
      <c r="EB176" t="s">
        <v>211</v>
      </c>
      <c r="EC176" t="s">
        <v>819</v>
      </c>
      <c r="ED176" t="s">
        <v>246</v>
      </c>
      <c r="EE176" t="s">
        <v>900</v>
      </c>
      <c r="EF176" t="s">
        <v>424</v>
      </c>
      <c r="EG176" t="s">
        <v>461</v>
      </c>
      <c r="EH176" t="s">
        <v>4678</v>
      </c>
      <c r="EI176" t="s">
        <v>211</v>
      </c>
      <c r="EJ176" t="s">
        <v>4679</v>
      </c>
      <c r="EK176" t="s">
        <v>246</v>
      </c>
      <c r="EL176" t="s">
        <v>3202</v>
      </c>
      <c r="EM176" t="s">
        <v>384</v>
      </c>
      <c r="EN176" t="s">
        <v>1498</v>
      </c>
      <c r="EO176" t="s">
        <v>4680</v>
      </c>
      <c r="EP176" t="s">
        <v>211</v>
      </c>
      <c r="EQ176" t="s">
        <v>4681</v>
      </c>
      <c r="ER176" t="s">
        <v>246</v>
      </c>
      <c r="ES176" t="s">
        <v>4682</v>
      </c>
      <c r="ET176" t="s">
        <v>3202</v>
      </c>
      <c r="EU176" t="s">
        <v>4013</v>
      </c>
      <c r="EV176" t="s">
        <v>4683</v>
      </c>
      <c r="EW176" t="s">
        <v>4684</v>
      </c>
      <c r="EX176" t="s">
        <v>4685</v>
      </c>
      <c r="EY176" t="s">
        <v>246</v>
      </c>
      <c r="EZ176" t="s">
        <v>4686</v>
      </c>
      <c r="FA176" t="s">
        <v>4687</v>
      </c>
      <c r="FB176" t="s">
        <v>2054</v>
      </c>
    </row>
    <row r="177" spans="1:158">
      <c r="A177" t="s">
        <v>471</v>
      </c>
      <c r="B177" t="s">
        <v>211</v>
      </c>
      <c r="C177" t="s">
        <v>472</v>
      </c>
      <c r="D177" t="s">
        <v>473</v>
      </c>
      <c r="E177" t="s">
        <v>4688</v>
      </c>
      <c r="F177" t="s">
        <v>4689</v>
      </c>
      <c r="G177">
        <v>7204788896</v>
      </c>
      <c r="H177" t="s">
        <v>164</v>
      </c>
      <c r="I177" t="s">
        <v>4690</v>
      </c>
      <c r="J177" t="s">
        <v>166</v>
      </c>
      <c r="K177" t="s">
        <v>4691</v>
      </c>
      <c r="L177" t="s">
        <v>4692</v>
      </c>
      <c r="M177" t="s">
        <v>4693</v>
      </c>
      <c r="N177" t="s">
        <v>170</v>
      </c>
      <c r="AI177" t="s">
        <v>4694</v>
      </c>
      <c r="AJ177" t="s">
        <v>4695</v>
      </c>
      <c r="AK177" t="s">
        <v>4696</v>
      </c>
      <c r="AL177">
        <v>78.24</v>
      </c>
      <c r="AN177">
        <v>2007</v>
      </c>
      <c r="AO177" t="s">
        <v>170</v>
      </c>
      <c r="AV177" t="s">
        <v>174</v>
      </c>
      <c r="AW177" t="s">
        <v>1827</v>
      </c>
      <c r="AX177" t="s">
        <v>1393</v>
      </c>
      <c r="AY177" t="s">
        <v>486</v>
      </c>
      <c r="AZ177">
        <v>86.8</v>
      </c>
      <c r="BB177">
        <v>2010</v>
      </c>
      <c r="BC177" t="s">
        <v>174</v>
      </c>
      <c r="BD177" t="s">
        <v>4697</v>
      </c>
      <c r="BE177" t="s">
        <v>4698</v>
      </c>
      <c r="BF177" t="s">
        <v>4699</v>
      </c>
      <c r="BG177">
        <v>79.94</v>
      </c>
      <c r="BI177">
        <v>2013</v>
      </c>
      <c r="BJ177">
        <v>1</v>
      </c>
      <c r="BL177">
        <v>9</v>
      </c>
      <c r="BN177" t="s">
        <v>174</v>
      </c>
      <c r="BO177" t="s">
        <v>4697</v>
      </c>
      <c r="BP177" t="s">
        <v>4700</v>
      </c>
      <c r="BQ177" t="s">
        <v>213</v>
      </c>
      <c r="BR177">
        <v>73.62</v>
      </c>
      <c r="BT177">
        <v>2015</v>
      </c>
      <c r="BU177">
        <v>14</v>
      </c>
      <c r="BW177">
        <v>47</v>
      </c>
      <c r="BY177" t="s">
        <v>170</v>
      </c>
      <c r="CF177" t="s">
        <v>174</v>
      </c>
      <c r="CG177" t="s">
        <v>4701</v>
      </c>
      <c r="CH177" t="s">
        <v>4700</v>
      </c>
      <c r="CI177" t="s">
        <v>373</v>
      </c>
      <c r="CK177" t="s">
        <v>170</v>
      </c>
      <c r="CL177" t="s">
        <v>174</v>
      </c>
      <c r="CM177" t="s">
        <v>4702</v>
      </c>
      <c r="CN177" t="s">
        <v>174</v>
      </c>
      <c r="CO177" t="s">
        <v>4703</v>
      </c>
      <c r="CP177" t="s">
        <v>4704</v>
      </c>
      <c r="CQ177" t="s">
        <v>174</v>
      </c>
      <c r="CR177">
        <v>0</v>
      </c>
      <c r="CS177">
        <v>0</v>
      </c>
      <c r="CT177">
        <v>12</v>
      </c>
      <c r="CU177" t="s">
        <v>4705</v>
      </c>
      <c r="CV177" t="s">
        <v>174</v>
      </c>
      <c r="CW177" t="s">
        <v>4706</v>
      </c>
      <c r="CX177" t="s">
        <v>373</v>
      </c>
      <c r="CZ177" t="s">
        <v>170</v>
      </c>
      <c r="DB177" t="s">
        <v>4707</v>
      </c>
      <c r="DC177" t="s">
        <v>4708</v>
      </c>
      <c r="DD177" t="s">
        <v>174</v>
      </c>
      <c r="DE177" t="s">
        <v>4709</v>
      </c>
      <c r="DF177" t="s">
        <v>174</v>
      </c>
      <c r="DG177" t="s">
        <v>4710</v>
      </c>
      <c r="DH177" t="s">
        <v>4711</v>
      </c>
      <c r="DI177" t="s">
        <v>4712</v>
      </c>
      <c r="DJ177" t="s">
        <v>4713</v>
      </c>
      <c r="DK177">
        <v>9</v>
      </c>
      <c r="DL177" t="s">
        <v>174</v>
      </c>
      <c r="DM177" t="s">
        <v>4714</v>
      </c>
      <c r="DN177" t="s">
        <v>174</v>
      </c>
      <c r="DO177" t="s">
        <v>4715</v>
      </c>
      <c r="DP177" t="s">
        <v>4716</v>
      </c>
      <c r="DQ177" t="s">
        <v>202</v>
      </c>
      <c r="DR177" t="str">
        <f>HYPERLINK("https://nconnect.nicmar.ac.in/pdf/286_resume_1771561990.pdf/Y2FyZWVy","View Resume")</f>
        <v>0</v>
      </c>
      <c r="DS177" t="s">
        <v>990</v>
      </c>
      <c r="DT177" t="s">
        <v>4717</v>
      </c>
      <c r="DU177" t="s">
        <v>211</v>
      </c>
      <c r="DV177" t="s">
        <v>4718</v>
      </c>
      <c r="DW177" t="s">
        <v>246</v>
      </c>
      <c r="DX177" t="s">
        <v>1686</v>
      </c>
      <c r="DY177" t="s">
        <v>209</v>
      </c>
      <c r="DZ177" t="s">
        <v>990</v>
      </c>
    </row>
    <row r="178" spans="1:158">
      <c r="A178" t="s">
        <v>1063</v>
      </c>
      <c r="B178" t="s">
        <v>508</v>
      </c>
      <c r="C178" t="s">
        <v>212</v>
      </c>
      <c r="D178" t="s">
        <v>213</v>
      </c>
      <c r="E178" t="s">
        <v>4719</v>
      </c>
      <c r="F178" t="s">
        <v>4720</v>
      </c>
      <c r="G178">
        <v>9644802998</v>
      </c>
      <c r="H178" t="s">
        <v>164</v>
      </c>
      <c r="I178" t="s">
        <v>4721</v>
      </c>
      <c r="J178" t="s">
        <v>166</v>
      </c>
      <c r="K178" t="s">
        <v>658</v>
      </c>
      <c r="L178" t="s">
        <v>4722</v>
      </c>
      <c r="M178" t="s">
        <v>4723</v>
      </c>
      <c r="N178" t="s">
        <v>170</v>
      </c>
      <c r="AI178" t="s">
        <v>4724</v>
      </c>
      <c r="AJ178" t="s">
        <v>4725</v>
      </c>
      <c r="AK178" t="s">
        <v>1255</v>
      </c>
      <c r="AL178">
        <v>80.4</v>
      </c>
      <c r="AN178">
        <v>1996</v>
      </c>
      <c r="AO178" t="s">
        <v>174</v>
      </c>
      <c r="AP178" t="s">
        <v>4724</v>
      </c>
      <c r="AQ178" t="s">
        <v>4725</v>
      </c>
      <c r="AR178" t="s">
        <v>4726</v>
      </c>
      <c r="AS178">
        <v>72.4</v>
      </c>
      <c r="AU178">
        <v>1998</v>
      </c>
      <c r="AV178" t="s">
        <v>170</v>
      </c>
      <c r="BC178" t="s">
        <v>174</v>
      </c>
      <c r="BD178" t="s">
        <v>4727</v>
      </c>
      <c r="BE178" t="s">
        <v>4728</v>
      </c>
      <c r="BF178" t="s">
        <v>486</v>
      </c>
      <c r="BG178">
        <v>72.4</v>
      </c>
      <c r="BI178">
        <v>2002</v>
      </c>
      <c r="BJ178">
        <v>2</v>
      </c>
      <c r="BL178">
        <v>9</v>
      </c>
      <c r="BN178" t="s">
        <v>174</v>
      </c>
      <c r="BO178" t="s">
        <v>4729</v>
      </c>
      <c r="BP178" t="s">
        <v>4730</v>
      </c>
      <c r="BQ178" t="s">
        <v>213</v>
      </c>
      <c r="BR178">
        <v>79.91</v>
      </c>
      <c r="BT178">
        <v>2010</v>
      </c>
      <c r="BU178">
        <v>14</v>
      </c>
      <c r="BW178">
        <v>47</v>
      </c>
      <c r="BY178" t="s">
        <v>170</v>
      </c>
      <c r="CF178" t="s">
        <v>174</v>
      </c>
      <c r="CG178" t="s">
        <v>4731</v>
      </c>
      <c r="CH178" t="s">
        <v>4732</v>
      </c>
      <c r="CI178" t="s">
        <v>193</v>
      </c>
      <c r="CJ178">
        <v>2021</v>
      </c>
      <c r="CL178" t="s">
        <v>174</v>
      </c>
      <c r="CM178" t="s">
        <v>4733</v>
      </c>
      <c r="CN178" t="s">
        <v>174</v>
      </c>
      <c r="CO178" t="s">
        <v>4734</v>
      </c>
      <c r="CP178" t="s">
        <v>4735</v>
      </c>
      <c r="CQ178" t="s">
        <v>174</v>
      </c>
      <c r="CR178">
        <v>3</v>
      </c>
      <c r="CS178">
        <v>28</v>
      </c>
      <c r="CT178">
        <v>8</v>
      </c>
      <c r="CU178" t="s">
        <v>2365</v>
      </c>
      <c r="CV178" t="s">
        <v>170</v>
      </c>
      <c r="CZ178" t="s">
        <v>174</v>
      </c>
      <c r="DA178" t="s">
        <v>4736</v>
      </c>
      <c r="DB178" t="s">
        <v>4737</v>
      </c>
      <c r="DC178" t="s">
        <v>4738</v>
      </c>
      <c r="DD178" t="s">
        <v>170</v>
      </c>
      <c r="DF178" t="s">
        <v>170</v>
      </c>
      <c r="DL178" t="s">
        <v>170</v>
      </c>
      <c r="DN178" t="s">
        <v>174</v>
      </c>
      <c r="DO178" t="s">
        <v>4739</v>
      </c>
      <c r="DP178" t="s">
        <v>4740</v>
      </c>
      <c r="DQ178" t="s">
        <v>202</v>
      </c>
      <c r="DR178" t="str">
        <f>HYPERLINK("https://nconnect.nicmar.ac.in/pdf/287_resume_1771562732.pdf/Y2FyZWVy","View Resume")</f>
        <v>0</v>
      </c>
      <c r="DS178" t="s">
        <v>4741</v>
      </c>
      <c r="DT178" t="s">
        <v>4742</v>
      </c>
      <c r="DU178" t="s">
        <v>508</v>
      </c>
      <c r="DV178" t="s">
        <v>3388</v>
      </c>
      <c r="DW178" t="s">
        <v>246</v>
      </c>
      <c r="DX178" t="s">
        <v>996</v>
      </c>
      <c r="DY178" t="s">
        <v>209</v>
      </c>
      <c r="DZ178" t="s">
        <v>2054</v>
      </c>
      <c r="EA178" t="s">
        <v>4743</v>
      </c>
      <c r="EB178" t="s">
        <v>4744</v>
      </c>
      <c r="EC178" t="s">
        <v>4745</v>
      </c>
      <c r="ED178" t="s">
        <v>246</v>
      </c>
      <c r="EE178" t="s">
        <v>4746</v>
      </c>
      <c r="EF178" t="s">
        <v>996</v>
      </c>
      <c r="EG178" t="s">
        <v>2598</v>
      </c>
      <c r="EH178" t="s">
        <v>4747</v>
      </c>
      <c r="EI178" t="s">
        <v>4748</v>
      </c>
      <c r="EJ178" t="s">
        <v>4749</v>
      </c>
      <c r="EK178" t="s">
        <v>246</v>
      </c>
      <c r="EL178" t="s">
        <v>1022</v>
      </c>
      <c r="EM178" t="s">
        <v>334</v>
      </c>
      <c r="EN178" t="s">
        <v>1031</v>
      </c>
      <c r="EO178" t="s">
        <v>4750</v>
      </c>
      <c r="EP178" t="s">
        <v>508</v>
      </c>
      <c r="EQ178" t="s">
        <v>643</v>
      </c>
      <c r="ER178" t="s">
        <v>246</v>
      </c>
      <c r="ES178" t="s">
        <v>1198</v>
      </c>
      <c r="ET178" t="s">
        <v>4751</v>
      </c>
      <c r="EU178" t="s">
        <v>349</v>
      </c>
      <c r="EV178" t="s">
        <v>4752</v>
      </c>
      <c r="EW178" t="s">
        <v>4753</v>
      </c>
      <c r="EX178" t="s">
        <v>4754</v>
      </c>
      <c r="EY178" t="s">
        <v>207</v>
      </c>
      <c r="EZ178" t="s">
        <v>4755</v>
      </c>
      <c r="FA178" t="s">
        <v>3754</v>
      </c>
      <c r="FB178" t="s">
        <v>4210</v>
      </c>
    </row>
    <row r="179" spans="1:158">
      <c r="A179" t="s">
        <v>826</v>
      </c>
      <c r="B179" t="s">
        <v>211</v>
      </c>
      <c r="C179" t="s">
        <v>267</v>
      </c>
      <c r="D179" t="s">
        <v>827</v>
      </c>
      <c r="E179" t="s">
        <v>4756</v>
      </c>
      <c r="F179" t="s">
        <v>4757</v>
      </c>
      <c r="G179">
        <v>9021467941</v>
      </c>
      <c r="H179" t="s">
        <v>164</v>
      </c>
      <c r="I179" t="s">
        <v>4758</v>
      </c>
      <c r="J179" t="s">
        <v>166</v>
      </c>
      <c r="K179" t="s">
        <v>218</v>
      </c>
      <c r="L179" t="s">
        <v>4759</v>
      </c>
      <c r="M179" t="s">
        <v>4760</v>
      </c>
      <c r="N179" t="s">
        <v>170</v>
      </c>
      <c r="AI179" t="s">
        <v>4761</v>
      </c>
      <c r="AJ179" t="s">
        <v>4762</v>
      </c>
      <c r="AK179" t="s">
        <v>4763</v>
      </c>
      <c r="AL179">
        <v>87</v>
      </c>
      <c r="AN179">
        <v>2004</v>
      </c>
      <c r="AO179" t="s">
        <v>174</v>
      </c>
      <c r="AP179" t="s">
        <v>4764</v>
      </c>
      <c r="AQ179" t="s">
        <v>4762</v>
      </c>
      <c r="AR179" t="s">
        <v>4765</v>
      </c>
      <c r="AS179">
        <v>75</v>
      </c>
      <c r="AU179">
        <v>2006</v>
      </c>
      <c r="AV179" t="s">
        <v>170</v>
      </c>
      <c r="BC179" t="s">
        <v>174</v>
      </c>
      <c r="BD179" t="s">
        <v>4116</v>
      </c>
      <c r="BE179" t="s">
        <v>4766</v>
      </c>
      <c r="BF179" t="s">
        <v>400</v>
      </c>
      <c r="BG179">
        <v>63</v>
      </c>
      <c r="BI179">
        <v>2010</v>
      </c>
      <c r="BJ179">
        <v>19</v>
      </c>
      <c r="BK179" t="s">
        <v>4767</v>
      </c>
      <c r="BL179">
        <v>54</v>
      </c>
      <c r="BN179" t="s">
        <v>170</v>
      </c>
      <c r="BY179" t="s">
        <v>170</v>
      </c>
      <c r="CF179" t="s">
        <v>170</v>
      </c>
      <c r="CL179" t="s">
        <v>174</v>
      </c>
      <c r="CM179" t="s">
        <v>4768</v>
      </c>
      <c r="CN179" t="s">
        <v>174</v>
      </c>
      <c r="CO179" t="s">
        <v>4769</v>
      </c>
      <c r="CP179" t="s">
        <v>4770</v>
      </c>
      <c r="CQ179" t="s">
        <v>170</v>
      </c>
      <c r="CV179" t="s">
        <v>170</v>
      </c>
      <c r="CZ179" t="s">
        <v>170</v>
      </c>
      <c r="DB179" t="s">
        <v>4771</v>
      </c>
      <c r="DC179" t="s">
        <v>326</v>
      </c>
      <c r="DD179" t="s">
        <v>174</v>
      </c>
      <c r="DE179" t="s">
        <v>4772</v>
      </c>
      <c r="DF179" t="s">
        <v>170</v>
      </c>
      <c r="DL179" t="s">
        <v>174</v>
      </c>
      <c r="DM179" t="s">
        <v>4773</v>
      </c>
      <c r="DN179" t="s">
        <v>174</v>
      </c>
      <c r="DO179" t="s">
        <v>4774</v>
      </c>
      <c r="DP179" t="s">
        <v>4775</v>
      </c>
      <c r="DQ179" t="s">
        <v>202</v>
      </c>
      <c r="DR179" t="str">
        <f>HYPERLINK("https://nconnect.nicmar.ac.in/pdf/298_resume_1771564557.pdf/Y2FyZWVy","View Resume")</f>
        <v>0</v>
      </c>
      <c r="DS179" t="s">
        <v>4776</v>
      </c>
      <c r="DT179" t="s">
        <v>4777</v>
      </c>
      <c r="DU179" t="s">
        <v>4778</v>
      </c>
      <c r="DV179" t="s">
        <v>819</v>
      </c>
      <c r="DW179" t="s">
        <v>207</v>
      </c>
      <c r="DX179" t="s">
        <v>4779</v>
      </c>
      <c r="DY179" t="s">
        <v>649</v>
      </c>
      <c r="DZ179" t="s">
        <v>4776</v>
      </c>
    </row>
    <row r="180" spans="1:158">
      <c r="A180" t="s">
        <v>356</v>
      </c>
      <c r="B180" t="s">
        <v>211</v>
      </c>
      <c r="C180" t="s">
        <v>267</v>
      </c>
      <c r="D180" t="s">
        <v>357</v>
      </c>
      <c r="E180" t="s">
        <v>4780</v>
      </c>
      <c r="F180" t="s">
        <v>4781</v>
      </c>
      <c r="G180">
        <v>8454971645</v>
      </c>
      <c r="H180" t="s">
        <v>271</v>
      </c>
      <c r="I180" t="s">
        <v>4782</v>
      </c>
      <c r="J180" t="s">
        <v>217</v>
      </c>
      <c r="K180" t="s">
        <v>1995</v>
      </c>
      <c r="L180" t="s">
        <v>4783</v>
      </c>
      <c r="M180" t="s">
        <v>4784</v>
      </c>
      <c r="N180" t="s">
        <v>170</v>
      </c>
      <c r="AI180" t="s">
        <v>4785</v>
      </c>
      <c r="AJ180" t="s">
        <v>4786</v>
      </c>
      <c r="AK180" t="s">
        <v>4787</v>
      </c>
      <c r="AL180">
        <v>71</v>
      </c>
      <c r="AN180">
        <v>2018</v>
      </c>
      <c r="AO180" t="s">
        <v>174</v>
      </c>
      <c r="AP180" t="s">
        <v>4788</v>
      </c>
      <c r="AQ180" t="s">
        <v>4786</v>
      </c>
      <c r="AR180" t="s">
        <v>4789</v>
      </c>
      <c r="AS180">
        <v>71.2</v>
      </c>
      <c r="AU180">
        <v>2020</v>
      </c>
      <c r="AV180" t="s">
        <v>170</v>
      </c>
      <c r="BC180" t="s">
        <v>174</v>
      </c>
      <c r="BD180" t="s">
        <v>1441</v>
      </c>
      <c r="BE180" t="s">
        <v>4790</v>
      </c>
      <c r="BF180" t="s">
        <v>4791</v>
      </c>
      <c r="BG180">
        <v>80</v>
      </c>
      <c r="BI180">
        <v>2023</v>
      </c>
      <c r="BJ180">
        <v>9</v>
      </c>
      <c r="BL180">
        <v>53</v>
      </c>
      <c r="BM180" t="s">
        <v>4792</v>
      </c>
      <c r="BN180" t="s">
        <v>174</v>
      </c>
      <c r="BO180" t="s">
        <v>1441</v>
      </c>
      <c r="BP180" t="s">
        <v>4786</v>
      </c>
      <c r="BQ180" t="s">
        <v>4793</v>
      </c>
      <c r="BR180">
        <v>82</v>
      </c>
      <c r="BT180">
        <v>2025</v>
      </c>
      <c r="BU180">
        <v>31</v>
      </c>
      <c r="BV180" t="s">
        <v>4794</v>
      </c>
      <c r="BW180">
        <v>24</v>
      </c>
      <c r="BY180" t="s">
        <v>170</v>
      </c>
      <c r="CF180" t="s">
        <v>170</v>
      </c>
      <c r="CL180" t="s">
        <v>174</v>
      </c>
      <c r="CM180" t="s">
        <v>4795</v>
      </c>
      <c r="CN180" t="s">
        <v>174</v>
      </c>
      <c r="CO180" t="s">
        <v>4796</v>
      </c>
      <c r="CP180" t="s">
        <v>4797</v>
      </c>
      <c r="CQ180" t="s">
        <v>170</v>
      </c>
      <c r="CV180" t="s">
        <v>170</v>
      </c>
      <c r="CZ180" t="s">
        <v>170</v>
      </c>
      <c r="DB180" t="s">
        <v>378</v>
      </c>
      <c r="DC180" t="s">
        <v>326</v>
      </c>
      <c r="DD180" t="s">
        <v>170</v>
      </c>
      <c r="DF180" t="s">
        <v>170</v>
      </c>
      <c r="DL180" t="s">
        <v>170</v>
      </c>
      <c r="DN180" t="s">
        <v>170</v>
      </c>
      <c r="DP180" t="s">
        <v>4798</v>
      </c>
      <c r="DQ180" t="s">
        <v>202</v>
      </c>
      <c r="DR180" t="str">
        <f>HYPERLINK("https://nconnect.nicmar.ac.in/pdf/99_resume_1771565711.pdf/Y2FyZWVy","View Resume")</f>
        <v>0</v>
      </c>
      <c r="DS180" t="s">
        <v>990</v>
      </c>
      <c r="DT180" t="s">
        <v>4799</v>
      </c>
      <c r="DU180" t="s">
        <v>4800</v>
      </c>
      <c r="DV180" t="s">
        <v>4801</v>
      </c>
      <c r="DW180" t="s">
        <v>207</v>
      </c>
      <c r="DX180" t="s">
        <v>1686</v>
      </c>
      <c r="DY180" t="s">
        <v>209</v>
      </c>
      <c r="DZ180" t="s">
        <v>990</v>
      </c>
    </row>
    <row r="181" spans="1:158">
      <c r="A181" t="s">
        <v>1872</v>
      </c>
      <c r="B181" t="s">
        <v>508</v>
      </c>
      <c r="C181" t="s">
        <v>160</v>
      </c>
      <c r="D181" t="s">
        <v>1873</v>
      </c>
      <c r="E181" t="s">
        <v>4802</v>
      </c>
      <c r="F181" t="s">
        <v>4803</v>
      </c>
      <c r="G181">
        <v>9400077230</v>
      </c>
      <c r="H181" t="s">
        <v>164</v>
      </c>
      <c r="I181" t="s">
        <v>4804</v>
      </c>
      <c r="J181" t="s">
        <v>166</v>
      </c>
      <c r="K181" t="s">
        <v>4805</v>
      </c>
      <c r="L181" t="s">
        <v>4806</v>
      </c>
      <c r="M181" t="s">
        <v>4807</v>
      </c>
      <c r="N181" t="s">
        <v>170</v>
      </c>
      <c r="AI181" t="s">
        <v>4808</v>
      </c>
      <c r="AJ181" t="s">
        <v>4809</v>
      </c>
      <c r="AK181" t="s">
        <v>4810</v>
      </c>
      <c r="AL181">
        <v>85</v>
      </c>
      <c r="AN181">
        <v>2005</v>
      </c>
      <c r="AO181" t="s">
        <v>174</v>
      </c>
      <c r="AP181" t="s">
        <v>4811</v>
      </c>
      <c r="AQ181" t="s">
        <v>4809</v>
      </c>
      <c r="AR181" t="s">
        <v>4812</v>
      </c>
      <c r="AS181">
        <v>75</v>
      </c>
      <c r="AU181">
        <v>2007</v>
      </c>
      <c r="AV181" t="s">
        <v>174</v>
      </c>
      <c r="AW181" t="s">
        <v>4813</v>
      </c>
      <c r="AX181" t="s">
        <v>4814</v>
      </c>
      <c r="AY181" t="s">
        <v>4815</v>
      </c>
      <c r="AZ181">
        <v>75</v>
      </c>
      <c r="BB181">
        <v>2010</v>
      </c>
      <c r="BC181" t="s">
        <v>174</v>
      </c>
      <c r="BD181" t="s">
        <v>4816</v>
      </c>
      <c r="BE181" t="s">
        <v>4817</v>
      </c>
      <c r="BF181" t="s">
        <v>4818</v>
      </c>
      <c r="BG181">
        <v>65</v>
      </c>
      <c r="BI181">
        <v>2015</v>
      </c>
      <c r="BJ181">
        <v>8</v>
      </c>
      <c r="BL181">
        <v>2</v>
      </c>
      <c r="BN181" t="s">
        <v>174</v>
      </c>
      <c r="BO181" t="s">
        <v>1487</v>
      </c>
      <c r="BP181" t="s">
        <v>4819</v>
      </c>
      <c r="BQ181" t="s">
        <v>4818</v>
      </c>
      <c r="BR181">
        <v>75</v>
      </c>
      <c r="BT181">
        <v>2018</v>
      </c>
      <c r="BU181">
        <v>31</v>
      </c>
      <c r="BW181">
        <v>2</v>
      </c>
      <c r="BY181" t="s">
        <v>170</v>
      </c>
      <c r="CF181" t="s">
        <v>174</v>
      </c>
      <c r="CG181" t="s">
        <v>4820</v>
      </c>
      <c r="CH181" t="s">
        <v>1267</v>
      </c>
      <c r="CI181" t="s">
        <v>193</v>
      </c>
      <c r="CJ181">
        <v>2025</v>
      </c>
      <c r="CL181" t="s">
        <v>174</v>
      </c>
      <c r="CM181" t="s">
        <v>4821</v>
      </c>
      <c r="CN181" t="s">
        <v>174</v>
      </c>
      <c r="CO181" t="s">
        <v>4822</v>
      </c>
      <c r="CP181" t="s">
        <v>4810</v>
      </c>
      <c r="CQ181" t="s">
        <v>174</v>
      </c>
      <c r="CR181">
        <v>1</v>
      </c>
      <c r="CS181">
        <v>0</v>
      </c>
      <c r="CT181">
        <v>7</v>
      </c>
      <c r="CV181" t="s">
        <v>170</v>
      </c>
      <c r="CZ181" t="s">
        <v>170</v>
      </c>
      <c r="DC181" t="s">
        <v>412</v>
      </c>
      <c r="DD181" t="s">
        <v>174</v>
      </c>
      <c r="DE181" t="s">
        <v>4823</v>
      </c>
      <c r="DF181" t="s">
        <v>170</v>
      </c>
      <c r="DL181" t="s">
        <v>174</v>
      </c>
      <c r="DM181" t="s">
        <v>4824</v>
      </c>
      <c r="DN181" t="s">
        <v>174</v>
      </c>
      <c r="DO181" t="s">
        <v>4825</v>
      </c>
      <c r="DP181" t="s">
        <v>4826</v>
      </c>
      <c r="DQ181" t="str">
        <f>HYPERLINK("https://nconnect.nicmar.ac.in/storage/profile/6997eb76d2c45.png","Download")</f>
        <v>0</v>
      </c>
      <c r="DR181" t="str">
        <f>HYPERLINK("https://nconnect.nicmar.ac.in/pdf/301_resume_1771565857.pdf/Y2FyZWVy","View Resume")</f>
        <v>0</v>
      </c>
      <c r="DS181" t="s">
        <v>855</v>
      </c>
      <c r="DT181" t="s">
        <v>4827</v>
      </c>
      <c r="DU181" t="s">
        <v>2087</v>
      </c>
      <c r="DV181" t="s">
        <v>1497</v>
      </c>
      <c r="DW181" t="s">
        <v>246</v>
      </c>
      <c r="DX181" t="s">
        <v>989</v>
      </c>
      <c r="DY181" t="s">
        <v>4828</v>
      </c>
      <c r="DZ181" t="s">
        <v>2927</v>
      </c>
      <c r="EA181" t="s">
        <v>4829</v>
      </c>
      <c r="EB181" t="s">
        <v>2087</v>
      </c>
      <c r="EC181" t="s">
        <v>1497</v>
      </c>
      <c r="ED181" t="s">
        <v>246</v>
      </c>
      <c r="EE181" t="s">
        <v>251</v>
      </c>
      <c r="EF181" t="s">
        <v>4830</v>
      </c>
      <c r="EG181" t="s">
        <v>461</v>
      </c>
      <c r="EH181" t="s">
        <v>1267</v>
      </c>
      <c r="EI181" t="s">
        <v>2087</v>
      </c>
      <c r="EJ181" t="s">
        <v>2820</v>
      </c>
      <c r="EK181" t="s">
        <v>246</v>
      </c>
      <c r="EL181" t="s">
        <v>1983</v>
      </c>
      <c r="EM181" t="s">
        <v>209</v>
      </c>
      <c r="EN181" t="s">
        <v>1216</v>
      </c>
      <c r="EO181" t="s">
        <v>4831</v>
      </c>
      <c r="EP181" t="s">
        <v>2087</v>
      </c>
      <c r="EQ181" t="s">
        <v>4832</v>
      </c>
      <c r="ER181" t="s">
        <v>246</v>
      </c>
      <c r="ES181" t="s">
        <v>2523</v>
      </c>
      <c r="ET181" t="s">
        <v>2026</v>
      </c>
      <c r="EU181" t="s">
        <v>470</v>
      </c>
      <c r="EV181" t="s">
        <v>4833</v>
      </c>
      <c r="EW181" t="s">
        <v>4834</v>
      </c>
      <c r="EX181" t="s">
        <v>1497</v>
      </c>
      <c r="EY181" t="s">
        <v>207</v>
      </c>
      <c r="EZ181" t="s">
        <v>1136</v>
      </c>
      <c r="FA181" t="s">
        <v>2523</v>
      </c>
      <c r="FB181" t="s">
        <v>430</v>
      </c>
    </row>
    <row r="182" spans="1:158">
      <c r="A182" t="s">
        <v>1779</v>
      </c>
      <c r="B182" t="s">
        <v>159</v>
      </c>
      <c r="C182" t="s">
        <v>160</v>
      </c>
      <c r="D182" t="s">
        <v>1780</v>
      </c>
      <c r="E182" t="s">
        <v>4835</v>
      </c>
      <c r="F182" t="s">
        <v>4836</v>
      </c>
      <c r="G182">
        <v>8888999119</v>
      </c>
      <c r="H182" t="s">
        <v>271</v>
      </c>
      <c r="I182" t="s">
        <v>4837</v>
      </c>
      <c r="J182" t="s">
        <v>166</v>
      </c>
      <c r="K182" t="s">
        <v>361</v>
      </c>
      <c r="L182" t="s">
        <v>4838</v>
      </c>
      <c r="M182" t="s">
        <v>4839</v>
      </c>
      <c r="N182" t="s">
        <v>170</v>
      </c>
      <c r="AI182" t="s">
        <v>4840</v>
      </c>
      <c r="AJ182" t="s">
        <v>3878</v>
      </c>
      <c r="AK182" t="s">
        <v>4841</v>
      </c>
      <c r="AL182">
        <v>82.3</v>
      </c>
      <c r="AN182">
        <v>2008</v>
      </c>
      <c r="AO182" t="s">
        <v>174</v>
      </c>
      <c r="AP182" t="s">
        <v>4842</v>
      </c>
      <c r="AQ182" t="s">
        <v>4843</v>
      </c>
      <c r="AR182" t="s">
        <v>4844</v>
      </c>
      <c r="AS182">
        <v>68.3</v>
      </c>
      <c r="AU182">
        <v>2010</v>
      </c>
      <c r="AV182" t="s">
        <v>170</v>
      </c>
      <c r="BC182" t="s">
        <v>174</v>
      </c>
      <c r="BD182" t="s">
        <v>3882</v>
      </c>
      <c r="BE182" t="s">
        <v>4845</v>
      </c>
      <c r="BF182" t="s">
        <v>1794</v>
      </c>
      <c r="BG182">
        <v>68.15</v>
      </c>
      <c r="BI182">
        <v>2015</v>
      </c>
      <c r="BJ182">
        <v>8</v>
      </c>
      <c r="BL182">
        <v>2</v>
      </c>
      <c r="BN182" t="s">
        <v>174</v>
      </c>
      <c r="BO182" t="s">
        <v>4846</v>
      </c>
      <c r="BP182" t="s">
        <v>4846</v>
      </c>
      <c r="BQ182" t="s">
        <v>1780</v>
      </c>
      <c r="BR182">
        <v>62</v>
      </c>
      <c r="BT182">
        <v>2018</v>
      </c>
      <c r="BU182">
        <v>31</v>
      </c>
      <c r="BV182" t="s">
        <v>4847</v>
      </c>
      <c r="BW182">
        <v>2</v>
      </c>
      <c r="BY182" t="s">
        <v>170</v>
      </c>
      <c r="CF182" t="s">
        <v>170</v>
      </c>
      <c r="CL182" t="s">
        <v>170</v>
      </c>
      <c r="CN182" t="s">
        <v>170</v>
      </c>
      <c r="CP182" t="s">
        <v>4848</v>
      </c>
      <c r="CQ182" t="s">
        <v>174</v>
      </c>
      <c r="CR182">
        <v>0</v>
      </c>
      <c r="CS182">
        <v>0</v>
      </c>
      <c r="CT182">
        <v>2</v>
      </c>
      <c r="CU182" t="s">
        <v>4849</v>
      </c>
      <c r="CV182" t="s">
        <v>170</v>
      </c>
      <c r="CZ182" t="s">
        <v>170</v>
      </c>
      <c r="DB182" t="s">
        <v>4850</v>
      </c>
      <c r="DC182" t="s">
        <v>4851</v>
      </c>
      <c r="DD182" t="s">
        <v>174</v>
      </c>
      <c r="DE182" t="s">
        <v>4852</v>
      </c>
      <c r="DF182" t="s">
        <v>174</v>
      </c>
      <c r="DG182" t="s">
        <v>4853</v>
      </c>
      <c r="DH182" t="s">
        <v>1163</v>
      </c>
      <c r="DI182" t="s">
        <v>4854</v>
      </c>
      <c r="DJ182" t="s">
        <v>4855</v>
      </c>
      <c r="DK182">
        <v>8</v>
      </c>
      <c r="DL182" t="s">
        <v>170</v>
      </c>
      <c r="DN182" t="s">
        <v>170</v>
      </c>
      <c r="DP182" t="s">
        <v>4856</v>
      </c>
      <c r="DQ182" t="s">
        <v>202</v>
      </c>
      <c r="DR182" t="str">
        <f>HYPERLINK("https://nconnect.nicmar.ac.in/pdf/309_resume_1771568857.pdf/Y2FyZWVy","View Resume")</f>
        <v>0</v>
      </c>
      <c r="DS182" t="s">
        <v>1216</v>
      </c>
      <c r="DT182" t="s">
        <v>4857</v>
      </c>
      <c r="DU182" t="s">
        <v>211</v>
      </c>
      <c r="DV182" t="s">
        <v>819</v>
      </c>
      <c r="DW182" t="s">
        <v>246</v>
      </c>
      <c r="DX182" t="s">
        <v>1983</v>
      </c>
      <c r="DY182" t="s">
        <v>209</v>
      </c>
      <c r="DZ182" t="s">
        <v>1216</v>
      </c>
    </row>
    <row r="183" spans="1:158">
      <c r="A183" t="s">
        <v>210</v>
      </c>
      <c r="B183" t="s">
        <v>211</v>
      </c>
      <c r="C183" t="s">
        <v>212</v>
      </c>
      <c r="D183" t="s">
        <v>213</v>
      </c>
      <c r="E183" t="s">
        <v>4858</v>
      </c>
      <c r="F183" t="s">
        <v>4859</v>
      </c>
      <c r="G183">
        <v>9970161759</v>
      </c>
      <c r="H183" t="s">
        <v>164</v>
      </c>
      <c r="I183" t="s">
        <v>4860</v>
      </c>
      <c r="J183" t="s">
        <v>166</v>
      </c>
      <c r="K183" t="s">
        <v>4193</v>
      </c>
      <c r="L183" t="s">
        <v>4861</v>
      </c>
      <c r="M183" t="s">
        <v>4862</v>
      </c>
      <c r="N183" t="s">
        <v>170</v>
      </c>
      <c r="AI183" t="s">
        <v>4863</v>
      </c>
      <c r="AJ183" t="s">
        <v>4864</v>
      </c>
      <c r="AK183" t="s">
        <v>4865</v>
      </c>
      <c r="AL183">
        <v>82.76</v>
      </c>
      <c r="AN183">
        <v>2007</v>
      </c>
      <c r="AO183" t="s">
        <v>174</v>
      </c>
      <c r="AP183" t="s">
        <v>4866</v>
      </c>
      <c r="AQ183" t="s">
        <v>4864</v>
      </c>
      <c r="AR183" t="s">
        <v>4867</v>
      </c>
      <c r="AS183">
        <v>63.5</v>
      </c>
      <c r="AU183">
        <v>2009</v>
      </c>
      <c r="AV183" t="s">
        <v>170</v>
      </c>
      <c r="BC183" t="s">
        <v>174</v>
      </c>
      <c r="BD183" t="s">
        <v>4868</v>
      </c>
      <c r="BE183" t="s">
        <v>4869</v>
      </c>
      <c r="BF183" t="s">
        <v>4870</v>
      </c>
      <c r="BG183">
        <v>72.23</v>
      </c>
      <c r="BI183">
        <v>2013</v>
      </c>
      <c r="BJ183">
        <v>2</v>
      </c>
      <c r="BL183">
        <v>9</v>
      </c>
      <c r="BN183" t="s">
        <v>174</v>
      </c>
      <c r="BO183" t="s">
        <v>4871</v>
      </c>
      <c r="BP183" t="s">
        <v>4872</v>
      </c>
      <c r="BQ183" t="s">
        <v>4873</v>
      </c>
      <c r="BR183">
        <v>71.43</v>
      </c>
      <c r="BT183">
        <v>2016</v>
      </c>
      <c r="BU183">
        <v>31</v>
      </c>
      <c r="BV183" t="s">
        <v>4874</v>
      </c>
      <c r="BW183">
        <v>47</v>
      </c>
      <c r="BY183" t="s">
        <v>170</v>
      </c>
      <c r="CF183" t="s">
        <v>174</v>
      </c>
      <c r="CG183" t="s">
        <v>4875</v>
      </c>
      <c r="CH183" t="s">
        <v>3569</v>
      </c>
      <c r="CI183" t="s">
        <v>373</v>
      </c>
      <c r="CK183" t="s">
        <v>170</v>
      </c>
      <c r="CL183" t="s">
        <v>170</v>
      </c>
      <c r="CN183" t="s">
        <v>174</v>
      </c>
      <c r="CO183" t="s">
        <v>4876</v>
      </c>
      <c r="CP183" t="s">
        <v>4877</v>
      </c>
      <c r="CQ183" t="s">
        <v>174</v>
      </c>
      <c r="CR183">
        <v>1</v>
      </c>
      <c r="CS183" t="s">
        <v>4878</v>
      </c>
      <c r="CT183" t="s">
        <v>677</v>
      </c>
      <c r="CU183" t="s">
        <v>4879</v>
      </c>
      <c r="CV183" t="s">
        <v>170</v>
      </c>
      <c r="CZ183" t="s">
        <v>170</v>
      </c>
      <c r="DB183" t="s">
        <v>933</v>
      </c>
      <c r="DC183" t="s">
        <v>4880</v>
      </c>
      <c r="DD183" t="s">
        <v>170</v>
      </c>
      <c r="DF183" t="s">
        <v>170</v>
      </c>
      <c r="DL183" t="s">
        <v>170</v>
      </c>
      <c r="DN183" t="s">
        <v>170</v>
      </c>
      <c r="DP183" t="s">
        <v>4881</v>
      </c>
      <c r="DQ183" t="str">
        <f>HYPERLINK("https://nconnect.nicmar.ac.in/storage/profile/6998008ad819c.png","Download")</f>
        <v>0</v>
      </c>
      <c r="DR183" t="str">
        <f>HYPERLINK("https://nconnect.nicmar.ac.in/pdf/306_resume_1771568739.pdf/Y2FyZWVy","View Resume")</f>
        <v>0</v>
      </c>
      <c r="DS183" t="s">
        <v>2695</v>
      </c>
      <c r="DT183" t="s">
        <v>4882</v>
      </c>
      <c r="DU183" t="s">
        <v>211</v>
      </c>
      <c r="DV183" t="s">
        <v>2129</v>
      </c>
      <c r="DW183" t="s">
        <v>246</v>
      </c>
      <c r="DX183" t="s">
        <v>953</v>
      </c>
      <c r="DY183" t="s">
        <v>1722</v>
      </c>
      <c r="DZ183" t="s">
        <v>265</v>
      </c>
      <c r="EA183" t="s">
        <v>4883</v>
      </c>
      <c r="EB183" t="s">
        <v>211</v>
      </c>
      <c r="EC183" t="s">
        <v>2129</v>
      </c>
      <c r="ED183" t="s">
        <v>246</v>
      </c>
      <c r="EE183" t="s">
        <v>574</v>
      </c>
      <c r="EF183" t="s">
        <v>2981</v>
      </c>
      <c r="EG183" t="s">
        <v>1027</v>
      </c>
      <c r="EH183" t="s">
        <v>4884</v>
      </c>
      <c r="EI183" t="s">
        <v>211</v>
      </c>
      <c r="EJ183" t="s">
        <v>2129</v>
      </c>
      <c r="EK183" t="s">
        <v>246</v>
      </c>
      <c r="EL183" t="s">
        <v>2319</v>
      </c>
      <c r="EM183" t="s">
        <v>1396</v>
      </c>
      <c r="EN183" t="s">
        <v>945</v>
      </c>
    </row>
    <row r="184" spans="1:158">
      <c r="A184" t="s">
        <v>266</v>
      </c>
      <c r="B184" t="s">
        <v>211</v>
      </c>
      <c r="C184" t="s">
        <v>267</v>
      </c>
      <c r="D184" t="s">
        <v>268</v>
      </c>
      <c r="E184" t="s">
        <v>4885</v>
      </c>
      <c r="F184" t="s">
        <v>4886</v>
      </c>
      <c r="G184">
        <v>8437065412</v>
      </c>
      <c r="H184" t="s">
        <v>164</v>
      </c>
      <c r="I184" t="s">
        <v>4887</v>
      </c>
      <c r="J184" t="s">
        <v>166</v>
      </c>
      <c r="K184" t="s">
        <v>798</v>
      </c>
      <c r="L184" t="s">
        <v>4888</v>
      </c>
      <c r="M184" t="s">
        <v>4889</v>
      </c>
      <c r="N184" t="s">
        <v>170</v>
      </c>
      <c r="AI184" t="s">
        <v>3948</v>
      </c>
      <c r="AJ184" t="s">
        <v>4890</v>
      </c>
      <c r="AK184" t="s">
        <v>4891</v>
      </c>
      <c r="AL184">
        <v>81.6</v>
      </c>
      <c r="AN184">
        <v>2009</v>
      </c>
      <c r="AO184" t="s">
        <v>174</v>
      </c>
      <c r="AP184" t="s">
        <v>4892</v>
      </c>
      <c r="AQ184" t="s">
        <v>4893</v>
      </c>
      <c r="AR184" t="s">
        <v>4894</v>
      </c>
      <c r="AS184">
        <v>86.8</v>
      </c>
      <c r="AU184">
        <v>2011</v>
      </c>
      <c r="AV184" t="s">
        <v>170</v>
      </c>
      <c r="BC184" t="s">
        <v>174</v>
      </c>
      <c r="BD184" t="s">
        <v>1740</v>
      </c>
      <c r="BE184" t="s">
        <v>3626</v>
      </c>
      <c r="BF184" t="s">
        <v>4895</v>
      </c>
      <c r="BG184">
        <v>80.64</v>
      </c>
      <c r="BH184">
        <v>8.96</v>
      </c>
      <c r="BI184">
        <v>2016</v>
      </c>
      <c r="BJ184">
        <v>19</v>
      </c>
      <c r="BK184" t="s">
        <v>4896</v>
      </c>
      <c r="BL184">
        <v>34</v>
      </c>
      <c r="BN184" t="s">
        <v>174</v>
      </c>
      <c r="BO184" t="s">
        <v>1740</v>
      </c>
      <c r="BP184" t="s">
        <v>3626</v>
      </c>
      <c r="BQ184" t="s">
        <v>4897</v>
      </c>
      <c r="BR184">
        <v>80.64</v>
      </c>
      <c r="BS184">
        <v>8.96</v>
      </c>
      <c r="BT184">
        <v>2016</v>
      </c>
      <c r="BU184">
        <v>31</v>
      </c>
      <c r="BV184" t="s">
        <v>4898</v>
      </c>
      <c r="BW184">
        <v>34</v>
      </c>
      <c r="BY184" t="s">
        <v>170</v>
      </c>
      <c r="CF184" t="s">
        <v>174</v>
      </c>
      <c r="CG184" t="s">
        <v>2231</v>
      </c>
      <c r="CH184" t="s">
        <v>4899</v>
      </c>
      <c r="CI184" t="s">
        <v>193</v>
      </c>
      <c r="CJ184">
        <v>2024</v>
      </c>
      <c r="CL184" t="s">
        <v>170</v>
      </c>
      <c r="CN184" t="s">
        <v>174</v>
      </c>
      <c r="CO184" t="s">
        <v>4900</v>
      </c>
      <c r="CP184" t="s">
        <v>4901</v>
      </c>
      <c r="CQ184" t="s">
        <v>174</v>
      </c>
      <c r="CR184">
        <v>4</v>
      </c>
      <c r="CS184">
        <v>0</v>
      </c>
      <c r="CU184" t="s">
        <v>4902</v>
      </c>
      <c r="CV184" t="s">
        <v>170</v>
      </c>
      <c r="CZ184" t="s">
        <v>170</v>
      </c>
      <c r="DB184" t="s">
        <v>4903</v>
      </c>
      <c r="DC184" t="s">
        <v>4904</v>
      </c>
      <c r="DD184" t="s">
        <v>174</v>
      </c>
      <c r="DE184" t="s">
        <v>4905</v>
      </c>
      <c r="DF184" t="s">
        <v>170</v>
      </c>
      <c r="DL184" t="s">
        <v>174</v>
      </c>
      <c r="DM184" t="s">
        <v>4906</v>
      </c>
      <c r="DN184" t="s">
        <v>174</v>
      </c>
      <c r="DO184" t="s">
        <v>4907</v>
      </c>
      <c r="DP184" t="s">
        <v>4908</v>
      </c>
      <c r="DQ184" t="str">
        <f>HYPERLINK("https://nconnect.nicmar.ac.in/storage/profile/6997e863a30c3.png","Download")</f>
        <v>0</v>
      </c>
      <c r="DR184" t="str">
        <f>HYPERLINK("https://nconnect.nicmar.ac.in/pdf/300_resume_1771569730.pdf/Y2FyZWVy","View Resume")</f>
        <v>0</v>
      </c>
      <c r="DS184" t="s">
        <v>1683</v>
      </c>
      <c r="DT184" t="s">
        <v>4909</v>
      </c>
      <c r="DU184" t="s">
        <v>211</v>
      </c>
      <c r="DV184" t="s">
        <v>819</v>
      </c>
      <c r="DW184" t="s">
        <v>246</v>
      </c>
      <c r="DX184" t="s">
        <v>984</v>
      </c>
      <c r="DY184" t="s">
        <v>209</v>
      </c>
      <c r="DZ184" t="s">
        <v>1683</v>
      </c>
    </row>
    <row r="185" spans="1:158">
      <c r="A185" t="s">
        <v>587</v>
      </c>
      <c r="B185" t="s">
        <v>159</v>
      </c>
      <c r="C185" t="s">
        <v>267</v>
      </c>
      <c r="D185" t="s">
        <v>357</v>
      </c>
      <c r="E185" t="s">
        <v>4910</v>
      </c>
      <c r="F185" t="s">
        <v>4911</v>
      </c>
      <c r="G185">
        <v>7385604069</v>
      </c>
      <c r="H185" t="s">
        <v>271</v>
      </c>
      <c r="I185" t="s">
        <v>4912</v>
      </c>
      <c r="J185" t="s">
        <v>166</v>
      </c>
      <c r="K185" t="s">
        <v>4913</v>
      </c>
      <c r="L185" t="s">
        <v>4914</v>
      </c>
      <c r="M185" t="s">
        <v>4915</v>
      </c>
      <c r="N185" t="s">
        <v>170</v>
      </c>
      <c r="AI185" t="s">
        <v>4916</v>
      </c>
      <c r="AJ185" t="s">
        <v>4917</v>
      </c>
      <c r="AK185" t="s">
        <v>4918</v>
      </c>
      <c r="AL185">
        <v>75.57</v>
      </c>
      <c r="AN185">
        <v>2000</v>
      </c>
      <c r="AO185" t="s">
        <v>174</v>
      </c>
      <c r="AP185" t="s">
        <v>4919</v>
      </c>
      <c r="AQ185" t="s">
        <v>4920</v>
      </c>
      <c r="AR185" t="s">
        <v>3321</v>
      </c>
      <c r="AS185">
        <v>65.5</v>
      </c>
      <c r="AU185">
        <v>2002</v>
      </c>
      <c r="AV185" t="s">
        <v>170</v>
      </c>
      <c r="BC185" t="s">
        <v>174</v>
      </c>
      <c r="BD185" t="s">
        <v>4921</v>
      </c>
      <c r="BE185" t="s">
        <v>4922</v>
      </c>
      <c r="BF185" t="s">
        <v>4923</v>
      </c>
      <c r="BG185">
        <v>77</v>
      </c>
      <c r="BI185">
        <v>2006</v>
      </c>
      <c r="BJ185">
        <v>19</v>
      </c>
      <c r="BK185" t="s">
        <v>4924</v>
      </c>
      <c r="BL185">
        <v>53</v>
      </c>
      <c r="BM185" t="s">
        <v>4923</v>
      </c>
      <c r="BN185" t="s">
        <v>174</v>
      </c>
      <c r="BO185" t="s">
        <v>4925</v>
      </c>
      <c r="BP185" t="s">
        <v>4926</v>
      </c>
      <c r="BQ185" t="s">
        <v>4927</v>
      </c>
      <c r="BR185">
        <v>68</v>
      </c>
      <c r="BT185">
        <v>2009</v>
      </c>
      <c r="BU185">
        <v>31</v>
      </c>
      <c r="BV185" t="s">
        <v>4928</v>
      </c>
      <c r="BW185">
        <v>53</v>
      </c>
      <c r="BX185" t="s">
        <v>4929</v>
      </c>
      <c r="BY185" t="s">
        <v>174</v>
      </c>
      <c r="BZ185" t="s">
        <v>4930</v>
      </c>
      <c r="CA185" t="s">
        <v>4926</v>
      </c>
      <c r="CB185" t="s">
        <v>405</v>
      </c>
      <c r="CC185">
        <v>64</v>
      </c>
      <c r="CE185">
        <v>2010</v>
      </c>
      <c r="CF185" t="s">
        <v>174</v>
      </c>
      <c r="CG185" t="s">
        <v>405</v>
      </c>
      <c r="CH185" t="s">
        <v>4931</v>
      </c>
      <c r="CI185" t="s">
        <v>193</v>
      </c>
      <c r="CJ185">
        <v>2016</v>
      </c>
      <c r="CL185" t="s">
        <v>174</v>
      </c>
      <c r="CN185" t="s">
        <v>174</v>
      </c>
      <c r="CO185" t="s">
        <v>4932</v>
      </c>
      <c r="CP185" t="s">
        <v>4933</v>
      </c>
      <c r="CQ185" t="s">
        <v>174</v>
      </c>
      <c r="CR185">
        <v>4</v>
      </c>
      <c r="CS185">
        <v>19</v>
      </c>
      <c r="CV185" t="s">
        <v>170</v>
      </c>
      <c r="CZ185" t="s">
        <v>174</v>
      </c>
      <c r="DA185" t="s">
        <v>4934</v>
      </c>
      <c r="DB185" t="s">
        <v>4935</v>
      </c>
      <c r="DC185" t="s">
        <v>4936</v>
      </c>
      <c r="DD185" t="s">
        <v>174</v>
      </c>
      <c r="DE185" t="s">
        <v>4937</v>
      </c>
      <c r="DF185" t="s">
        <v>170</v>
      </c>
      <c r="DL185" t="s">
        <v>170</v>
      </c>
      <c r="DN185" t="s">
        <v>170</v>
      </c>
      <c r="DP185" t="s">
        <v>4938</v>
      </c>
      <c r="DQ185" t="str">
        <f>HYPERLINK("https://nconnect.nicmar.ac.in/storage/profile/6997eb06cf5e8.png","Download")</f>
        <v>0</v>
      </c>
      <c r="DR185" t="str">
        <f>HYPERLINK("https://nconnect.nicmar.ac.in/pdf/303_resume_1771569777.pdf/Y2FyZWVy","View Resume")</f>
        <v>0</v>
      </c>
      <c r="DS185" t="s">
        <v>4939</v>
      </c>
      <c r="DT185" t="s">
        <v>4940</v>
      </c>
      <c r="DU185" t="s">
        <v>2685</v>
      </c>
      <c r="DV185" t="s">
        <v>819</v>
      </c>
      <c r="DW185" t="s">
        <v>246</v>
      </c>
      <c r="DX185" t="s">
        <v>4369</v>
      </c>
      <c r="DY185" t="s">
        <v>209</v>
      </c>
      <c r="DZ185" t="s">
        <v>4939</v>
      </c>
    </row>
    <row r="186" spans="1:158">
      <c r="A186" t="s">
        <v>507</v>
      </c>
      <c r="B186" t="s">
        <v>508</v>
      </c>
      <c r="C186" t="s">
        <v>267</v>
      </c>
      <c r="D186" t="s">
        <v>509</v>
      </c>
      <c r="E186" t="s">
        <v>4941</v>
      </c>
      <c r="F186" t="s">
        <v>4942</v>
      </c>
      <c r="G186">
        <v>9011067318</v>
      </c>
      <c r="H186" t="s">
        <v>164</v>
      </c>
      <c r="I186" t="s">
        <v>4943</v>
      </c>
      <c r="J186" t="s">
        <v>166</v>
      </c>
      <c r="K186" t="s">
        <v>4944</v>
      </c>
      <c r="L186" t="s">
        <v>4945</v>
      </c>
      <c r="M186" t="s">
        <v>4946</v>
      </c>
      <c r="N186" t="s">
        <v>170</v>
      </c>
      <c r="AI186" t="s">
        <v>4947</v>
      </c>
      <c r="AJ186" t="s">
        <v>4948</v>
      </c>
      <c r="AK186" t="s">
        <v>4949</v>
      </c>
      <c r="AL186">
        <v>37</v>
      </c>
      <c r="AN186">
        <v>1996</v>
      </c>
      <c r="AO186" t="s">
        <v>174</v>
      </c>
      <c r="AP186" t="s">
        <v>4947</v>
      </c>
      <c r="AQ186" t="s">
        <v>4948</v>
      </c>
      <c r="AR186" t="s">
        <v>4950</v>
      </c>
      <c r="AS186">
        <v>61</v>
      </c>
      <c r="AU186">
        <v>2000</v>
      </c>
      <c r="AV186" t="s">
        <v>170</v>
      </c>
      <c r="BC186" t="s">
        <v>174</v>
      </c>
      <c r="BD186" t="s">
        <v>3799</v>
      </c>
      <c r="BE186" t="s">
        <v>4951</v>
      </c>
      <c r="BF186" t="s">
        <v>4952</v>
      </c>
      <c r="BG186">
        <v>47</v>
      </c>
      <c r="BI186">
        <v>2003</v>
      </c>
      <c r="BJ186">
        <v>19</v>
      </c>
      <c r="BL186">
        <v>52</v>
      </c>
      <c r="BN186" t="s">
        <v>174</v>
      </c>
      <c r="BO186" t="s">
        <v>4953</v>
      </c>
      <c r="BP186" t="s">
        <v>4953</v>
      </c>
      <c r="BQ186" t="s">
        <v>4954</v>
      </c>
      <c r="BR186">
        <v>67</v>
      </c>
      <c r="BT186">
        <v>2005</v>
      </c>
      <c r="BU186">
        <v>31</v>
      </c>
      <c r="BV186" t="s">
        <v>3298</v>
      </c>
      <c r="BW186">
        <v>53</v>
      </c>
      <c r="BX186" t="s">
        <v>4955</v>
      </c>
      <c r="BY186" t="s">
        <v>174</v>
      </c>
      <c r="BZ186" t="s">
        <v>4956</v>
      </c>
      <c r="CA186" t="s">
        <v>4957</v>
      </c>
      <c r="CB186" t="s">
        <v>4958</v>
      </c>
      <c r="CC186">
        <v>60</v>
      </c>
      <c r="CE186">
        <v>2007</v>
      </c>
      <c r="CF186" t="s">
        <v>174</v>
      </c>
      <c r="CG186" t="s">
        <v>2359</v>
      </c>
      <c r="CH186" t="s">
        <v>4959</v>
      </c>
      <c r="CI186" t="s">
        <v>193</v>
      </c>
      <c r="CJ186">
        <v>2016</v>
      </c>
      <c r="CL186" t="s">
        <v>170</v>
      </c>
      <c r="CN186" t="s">
        <v>174</v>
      </c>
      <c r="CO186" t="s">
        <v>4960</v>
      </c>
      <c r="CP186" t="s">
        <v>4961</v>
      </c>
      <c r="CQ186" t="s">
        <v>174</v>
      </c>
      <c r="CR186">
        <v>1</v>
      </c>
      <c r="CS186">
        <v>3</v>
      </c>
      <c r="CT186">
        <v>12</v>
      </c>
      <c r="CU186" t="s">
        <v>4962</v>
      </c>
      <c r="CV186" t="s">
        <v>170</v>
      </c>
      <c r="CZ186" t="s">
        <v>174</v>
      </c>
      <c r="DA186" t="s">
        <v>4963</v>
      </c>
      <c r="DC186" t="s">
        <v>4964</v>
      </c>
      <c r="DD186" t="s">
        <v>174</v>
      </c>
      <c r="DE186" t="s">
        <v>4965</v>
      </c>
      <c r="DF186" t="s">
        <v>170</v>
      </c>
      <c r="DL186" t="s">
        <v>170</v>
      </c>
      <c r="DN186" t="s">
        <v>174</v>
      </c>
      <c r="DO186" t="s">
        <v>4966</v>
      </c>
      <c r="DP186" t="s">
        <v>4967</v>
      </c>
      <c r="DQ186" t="s">
        <v>202</v>
      </c>
      <c r="DR186" t="str">
        <f>HYPERLINK("https://nconnect.nicmar.ac.in/pdf/304_resume_1771570136.pdf/Y2FyZWVy","View Resume")</f>
        <v>0</v>
      </c>
      <c r="DS186" t="s">
        <v>4968</v>
      </c>
      <c r="DT186" t="s">
        <v>4969</v>
      </c>
      <c r="DU186" t="s">
        <v>4970</v>
      </c>
      <c r="DV186" t="s">
        <v>819</v>
      </c>
      <c r="DW186" t="s">
        <v>246</v>
      </c>
      <c r="DX186" t="s">
        <v>2206</v>
      </c>
      <c r="DY186" t="s">
        <v>209</v>
      </c>
      <c r="DZ186" t="s">
        <v>4971</v>
      </c>
      <c r="EA186" t="s">
        <v>4972</v>
      </c>
      <c r="EB186" t="s">
        <v>2761</v>
      </c>
      <c r="EC186" t="s">
        <v>819</v>
      </c>
      <c r="ED186" t="s">
        <v>207</v>
      </c>
      <c r="EE186" t="s">
        <v>3754</v>
      </c>
      <c r="EF186" t="s">
        <v>2206</v>
      </c>
      <c r="EG186" t="s">
        <v>3195</v>
      </c>
      <c r="EH186" t="s">
        <v>4973</v>
      </c>
      <c r="EI186" t="s">
        <v>4974</v>
      </c>
      <c r="EJ186" t="s">
        <v>819</v>
      </c>
      <c r="EK186" t="s">
        <v>207</v>
      </c>
      <c r="EL186" t="s">
        <v>4975</v>
      </c>
      <c r="EM186" t="s">
        <v>3754</v>
      </c>
      <c r="EN186" t="s">
        <v>575</v>
      </c>
    </row>
    <row r="187" spans="1:158">
      <c r="A187" t="s">
        <v>471</v>
      </c>
      <c r="B187" t="s">
        <v>211</v>
      </c>
      <c r="C187" t="s">
        <v>472</v>
      </c>
      <c r="D187" t="s">
        <v>473</v>
      </c>
      <c r="E187" t="s">
        <v>4976</v>
      </c>
      <c r="F187" t="s">
        <v>4977</v>
      </c>
      <c r="G187">
        <v>9921239269</v>
      </c>
      <c r="H187" t="s">
        <v>164</v>
      </c>
      <c r="I187" t="s">
        <v>4978</v>
      </c>
      <c r="J187" t="s">
        <v>166</v>
      </c>
      <c r="K187" t="s">
        <v>2378</v>
      </c>
      <c r="L187" t="s">
        <v>4979</v>
      </c>
      <c r="M187" t="s">
        <v>4980</v>
      </c>
      <c r="N187" t="s">
        <v>174</v>
      </c>
      <c r="O187" t="s">
        <v>4981</v>
      </c>
      <c r="P187" t="s">
        <v>4982</v>
      </c>
      <c r="AI187" t="s">
        <v>4983</v>
      </c>
      <c r="AJ187" t="s">
        <v>4984</v>
      </c>
      <c r="AK187" t="s">
        <v>4985</v>
      </c>
      <c r="AL187">
        <v>70.26</v>
      </c>
      <c r="AN187">
        <v>2003</v>
      </c>
      <c r="AO187" t="s">
        <v>170</v>
      </c>
      <c r="AV187" t="s">
        <v>174</v>
      </c>
      <c r="AW187" t="s">
        <v>486</v>
      </c>
      <c r="AX187" t="s">
        <v>4986</v>
      </c>
      <c r="AY187" t="s">
        <v>486</v>
      </c>
      <c r="AZ187">
        <v>75.85</v>
      </c>
      <c r="BB187">
        <v>2006</v>
      </c>
      <c r="BC187" t="s">
        <v>174</v>
      </c>
      <c r="BD187" t="s">
        <v>4116</v>
      </c>
      <c r="BE187" t="s">
        <v>4987</v>
      </c>
      <c r="BF187" t="s">
        <v>486</v>
      </c>
      <c r="BG187">
        <v>73.93</v>
      </c>
      <c r="BI187">
        <v>2009</v>
      </c>
      <c r="BJ187">
        <v>2</v>
      </c>
      <c r="BL187">
        <v>9</v>
      </c>
      <c r="BN187" t="s">
        <v>174</v>
      </c>
      <c r="BO187" t="s">
        <v>4116</v>
      </c>
      <c r="BP187" t="s">
        <v>4987</v>
      </c>
      <c r="BQ187" t="s">
        <v>3978</v>
      </c>
      <c r="BR187">
        <v>8.53</v>
      </c>
      <c r="BS187">
        <v>8.53</v>
      </c>
      <c r="BT187">
        <v>2013</v>
      </c>
      <c r="BU187">
        <v>12</v>
      </c>
      <c r="BW187">
        <v>9</v>
      </c>
      <c r="BY187" t="s">
        <v>170</v>
      </c>
      <c r="CF187" t="s">
        <v>174</v>
      </c>
      <c r="CG187" t="s">
        <v>486</v>
      </c>
      <c r="CH187" t="s">
        <v>4988</v>
      </c>
      <c r="CI187" t="s">
        <v>193</v>
      </c>
      <c r="CJ187">
        <v>2024</v>
      </c>
      <c r="CL187" t="s">
        <v>170</v>
      </c>
      <c r="CN187" t="s">
        <v>174</v>
      </c>
      <c r="CO187" t="s">
        <v>4989</v>
      </c>
      <c r="CP187" t="s">
        <v>4990</v>
      </c>
      <c r="CQ187" t="s">
        <v>174</v>
      </c>
      <c r="CR187" t="s">
        <v>678</v>
      </c>
      <c r="CS187" t="s">
        <v>677</v>
      </c>
      <c r="CU187" t="s">
        <v>4991</v>
      </c>
      <c r="CV187" t="s">
        <v>170</v>
      </c>
      <c r="CW187" t="s">
        <v>4992</v>
      </c>
      <c r="CX187" t="s">
        <v>193</v>
      </c>
      <c r="CY187">
        <v>2024</v>
      </c>
      <c r="CZ187" t="s">
        <v>170</v>
      </c>
      <c r="DB187" t="s">
        <v>4993</v>
      </c>
      <c r="DC187" t="s">
        <v>4994</v>
      </c>
      <c r="DD187" t="s">
        <v>174</v>
      </c>
      <c r="DE187" t="s">
        <v>4995</v>
      </c>
      <c r="DF187" t="s">
        <v>174</v>
      </c>
      <c r="DG187">
        <v>10</v>
      </c>
      <c r="DH187" t="s">
        <v>4996</v>
      </c>
      <c r="DI187" t="s">
        <v>679</v>
      </c>
      <c r="DJ187" t="s">
        <v>378</v>
      </c>
      <c r="DK187">
        <v>8</v>
      </c>
      <c r="DL187" t="s">
        <v>174</v>
      </c>
      <c r="DM187" t="s">
        <v>4997</v>
      </c>
      <c r="DN187" t="s">
        <v>170</v>
      </c>
      <c r="DP187" t="s">
        <v>4998</v>
      </c>
      <c r="DQ187" t="s">
        <v>202</v>
      </c>
      <c r="DR187" t="str">
        <f>HYPERLINK("https://nconnect.nicmar.ac.in/pdf/319_resume_1771570705.pdf/Y2FyZWVy","View Resume")</f>
        <v>0</v>
      </c>
      <c r="DS187" t="s">
        <v>4999</v>
      </c>
      <c r="DT187" t="s">
        <v>5000</v>
      </c>
      <c r="DU187" t="s">
        <v>5001</v>
      </c>
      <c r="DV187" t="s">
        <v>819</v>
      </c>
      <c r="DW187" t="s">
        <v>207</v>
      </c>
      <c r="DX187" t="s">
        <v>5002</v>
      </c>
      <c r="DY187" t="s">
        <v>2198</v>
      </c>
      <c r="DZ187" t="s">
        <v>420</v>
      </c>
      <c r="EA187" t="s">
        <v>5003</v>
      </c>
      <c r="EB187" t="s">
        <v>211</v>
      </c>
      <c r="EC187" t="s">
        <v>819</v>
      </c>
      <c r="ED187" t="s">
        <v>246</v>
      </c>
      <c r="EE187" t="s">
        <v>2198</v>
      </c>
      <c r="EF187" t="s">
        <v>209</v>
      </c>
      <c r="EG187" t="s">
        <v>5004</v>
      </c>
    </row>
    <row r="188" spans="1:158">
      <c r="A188" t="s">
        <v>585</v>
      </c>
      <c r="B188" t="s">
        <v>211</v>
      </c>
      <c r="C188" t="s">
        <v>472</v>
      </c>
      <c r="D188" t="s">
        <v>586</v>
      </c>
      <c r="E188" t="s">
        <v>4976</v>
      </c>
      <c r="F188" t="s">
        <v>4977</v>
      </c>
      <c r="G188">
        <v>9921239269</v>
      </c>
      <c r="H188" t="s">
        <v>164</v>
      </c>
      <c r="I188" t="s">
        <v>4978</v>
      </c>
      <c r="J188" t="s">
        <v>166</v>
      </c>
      <c r="K188" t="s">
        <v>2378</v>
      </c>
      <c r="L188" t="s">
        <v>4979</v>
      </c>
      <c r="M188" t="s">
        <v>4980</v>
      </c>
      <c r="N188" t="s">
        <v>174</v>
      </c>
      <c r="O188" t="s">
        <v>4981</v>
      </c>
      <c r="P188" t="s">
        <v>4982</v>
      </c>
      <c r="AI188" t="s">
        <v>4983</v>
      </c>
      <c r="AJ188" t="s">
        <v>4984</v>
      </c>
      <c r="AK188" t="s">
        <v>4985</v>
      </c>
      <c r="AL188">
        <v>70.26</v>
      </c>
      <c r="AN188">
        <v>2003</v>
      </c>
      <c r="AO188" t="s">
        <v>170</v>
      </c>
      <c r="AV188" t="s">
        <v>174</v>
      </c>
      <c r="AW188" t="s">
        <v>486</v>
      </c>
      <c r="AX188" t="s">
        <v>4986</v>
      </c>
      <c r="AY188" t="s">
        <v>486</v>
      </c>
      <c r="AZ188">
        <v>75.85</v>
      </c>
      <c r="BB188">
        <v>2006</v>
      </c>
      <c r="BC188" t="s">
        <v>174</v>
      </c>
      <c r="BD188" t="s">
        <v>4116</v>
      </c>
      <c r="BE188" t="s">
        <v>4987</v>
      </c>
      <c r="BF188" t="s">
        <v>486</v>
      </c>
      <c r="BG188">
        <v>73.93</v>
      </c>
      <c r="BI188">
        <v>2009</v>
      </c>
      <c r="BJ188">
        <v>2</v>
      </c>
      <c r="BL188">
        <v>9</v>
      </c>
      <c r="BN188" t="s">
        <v>174</v>
      </c>
      <c r="BO188" t="s">
        <v>4116</v>
      </c>
      <c r="BP188" t="s">
        <v>4987</v>
      </c>
      <c r="BQ188" t="s">
        <v>3978</v>
      </c>
      <c r="BR188">
        <v>8.53</v>
      </c>
      <c r="BS188">
        <v>8.53</v>
      </c>
      <c r="BT188">
        <v>2013</v>
      </c>
      <c r="BU188">
        <v>12</v>
      </c>
      <c r="BW188">
        <v>9</v>
      </c>
      <c r="BY188" t="s">
        <v>170</v>
      </c>
      <c r="CF188" t="s">
        <v>174</v>
      </c>
      <c r="CG188" t="s">
        <v>486</v>
      </c>
      <c r="CH188" t="s">
        <v>4988</v>
      </c>
      <c r="CI188" t="s">
        <v>193</v>
      </c>
      <c r="CJ188">
        <v>2024</v>
      </c>
      <c r="CL188" t="s">
        <v>170</v>
      </c>
      <c r="CN188" t="s">
        <v>174</v>
      </c>
      <c r="CO188" t="s">
        <v>4989</v>
      </c>
      <c r="CP188" t="s">
        <v>4990</v>
      </c>
      <c r="CQ188" t="s">
        <v>174</v>
      </c>
      <c r="CR188" t="s">
        <v>678</v>
      </c>
      <c r="CS188" t="s">
        <v>677</v>
      </c>
      <c r="CU188" t="s">
        <v>4991</v>
      </c>
      <c r="CV188" t="s">
        <v>170</v>
      </c>
      <c r="CW188" t="s">
        <v>4992</v>
      </c>
      <c r="CX188" t="s">
        <v>193</v>
      </c>
      <c r="CY188">
        <v>2024</v>
      </c>
      <c r="CZ188" t="s">
        <v>170</v>
      </c>
      <c r="DB188" t="s">
        <v>4993</v>
      </c>
      <c r="DC188" t="s">
        <v>4994</v>
      </c>
      <c r="DD188" t="s">
        <v>174</v>
      </c>
      <c r="DE188" t="s">
        <v>4995</v>
      </c>
      <c r="DF188" t="s">
        <v>174</v>
      </c>
      <c r="DG188">
        <v>10</v>
      </c>
      <c r="DH188" t="s">
        <v>4996</v>
      </c>
      <c r="DI188" t="s">
        <v>679</v>
      </c>
      <c r="DJ188" t="s">
        <v>378</v>
      </c>
      <c r="DK188">
        <v>8</v>
      </c>
      <c r="DL188" t="s">
        <v>174</v>
      </c>
      <c r="DM188" t="s">
        <v>4997</v>
      </c>
      <c r="DN188" t="s">
        <v>170</v>
      </c>
      <c r="DP188" t="s">
        <v>5005</v>
      </c>
      <c r="DQ188" t="s">
        <v>202</v>
      </c>
      <c r="DR188" t="str">
        <f>HYPERLINK("https://nconnect.nicmar.ac.in/pdf/319_resume_1771570705.pdf/Y2FyZWVy","View Resume")</f>
        <v>0</v>
      </c>
      <c r="DS188" t="s">
        <v>4999</v>
      </c>
      <c r="DT188" t="s">
        <v>5000</v>
      </c>
      <c r="DU188" t="s">
        <v>5001</v>
      </c>
      <c r="DV188" t="s">
        <v>819</v>
      </c>
      <c r="DW188" t="s">
        <v>207</v>
      </c>
      <c r="DX188" t="s">
        <v>5002</v>
      </c>
      <c r="DY188" t="s">
        <v>2198</v>
      </c>
      <c r="DZ188" t="s">
        <v>420</v>
      </c>
      <c r="EA188" t="s">
        <v>5003</v>
      </c>
      <c r="EB188" t="s">
        <v>211</v>
      </c>
      <c r="EC188" t="s">
        <v>819</v>
      </c>
      <c r="ED188" t="s">
        <v>246</v>
      </c>
      <c r="EE188" t="s">
        <v>2198</v>
      </c>
      <c r="EF188" t="s">
        <v>209</v>
      </c>
      <c r="EG188" t="s">
        <v>5004</v>
      </c>
    </row>
    <row r="189" spans="1:158">
      <c r="A189" t="s">
        <v>210</v>
      </c>
      <c r="B189" t="s">
        <v>211</v>
      </c>
      <c r="C189" t="s">
        <v>212</v>
      </c>
      <c r="D189" t="s">
        <v>213</v>
      </c>
      <c r="E189" t="s">
        <v>4976</v>
      </c>
      <c r="F189" t="s">
        <v>4977</v>
      </c>
      <c r="G189">
        <v>9921239269</v>
      </c>
      <c r="H189" t="s">
        <v>164</v>
      </c>
      <c r="I189" t="s">
        <v>4978</v>
      </c>
      <c r="J189" t="s">
        <v>166</v>
      </c>
      <c r="K189" t="s">
        <v>2378</v>
      </c>
      <c r="L189" t="s">
        <v>4979</v>
      </c>
      <c r="M189" t="s">
        <v>4980</v>
      </c>
      <c r="N189" t="s">
        <v>174</v>
      </c>
      <c r="O189" t="s">
        <v>4981</v>
      </c>
      <c r="P189" t="s">
        <v>4982</v>
      </c>
      <c r="AI189" t="s">
        <v>4983</v>
      </c>
      <c r="AJ189" t="s">
        <v>4984</v>
      </c>
      <c r="AK189" t="s">
        <v>4985</v>
      </c>
      <c r="AL189">
        <v>70.26</v>
      </c>
      <c r="AN189">
        <v>2003</v>
      </c>
      <c r="AO189" t="s">
        <v>170</v>
      </c>
      <c r="AV189" t="s">
        <v>174</v>
      </c>
      <c r="AW189" t="s">
        <v>486</v>
      </c>
      <c r="AX189" t="s">
        <v>4986</v>
      </c>
      <c r="AY189" t="s">
        <v>486</v>
      </c>
      <c r="AZ189">
        <v>75.85</v>
      </c>
      <c r="BB189">
        <v>2006</v>
      </c>
      <c r="BC189" t="s">
        <v>174</v>
      </c>
      <c r="BD189" t="s">
        <v>4116</v>
      </c>
      <c r="BE189" t="s">
        <v>4987</v>
      </c>
      <c r="BF189" t="s">
        <v>486</v>
      </c>
      <c r="BG189">
        <v>73.93</v>
      </c>
      <c r="BI189">
        <v>2009</v>
      </c>
      <c r="BJ189">
        <v>2</v>
      </c>
      <c r="BL189">
        <v>9</v>
      </c>
      <c r="BN189" t="s">
        <v>174</v>
      </c>
      <c r="BO189" t="s">
        <v>4116</v>
      </c>
      <c r="BP189" t="s">
        <v>4987</v>
      </c>
      <c r="BQ189" t="s">
        <v>3978</v>
      </c>
      <c r="BR189">
        <v>8.53</v>
      </c>
      <c r="BS189">
        <v>8.53</v>
      </c>
      <c r="BT189">
        <v>2013</v>
      </c>
      <c r="BU189">
        <v>12</v>
      </c>
      <c r="BW189">
        <v>9</v>
      </c>
      <c r="BY189" t="s">
        <v>170</v>
      </c>
      <c r="CF189" t="s">
        <v>174</v>
      </c>
      <c r="CG189" t="s">
        <v>486</v>
      </c>
      <c r="CH189" t="s">
        <v>4988</v>
      </c>
      <c r="CI189" t="s">
        <v>193</v>
      </c>
      <c r="CJ189">
        <v>2024</v>
      </c>
      <c r="CL189" t="s">
        <v>170</v>
      </c>
      <c r="CN189" t="s">
        <v>174</v>
      </c>
      <c r="CO189" t="s">
        <v>4989</v>
      </c>
      <c r="CP189" t="s">
        <v>4990</v>
      </c>
      <c r="CQ189" t="s">
        <v>174</v>
      </c>
      <c r="CR189" t="s">
        <v>678</v>
      </c>
      <c r="CS189" t="s">
        <v>677</v>
      </c>
      <c r="CU189" t="s">
        <v>4991</v>
      </c>
      <c r="CV189" t="s">
        <v>170</v>
      </c>
      <c r="CW189" t="s">
        <v>4992</v>
      </c>
      <c r="CX189" t="s">
        <v>193</v>
      </c>
      <c r="CY189">
        <v>2024</v>
      </c>
      <c r="CZ189" t="s">
        <v>170</v>
      </c>
      <c r="DB189" t="s">
        <v>4993</v>
      </c>
      <c r="DC189" t="s">
        <v>4994</v>
      </c>
      <c r="DD189" t="s">
        <v>174</v>
      </c>
      <c r="DE189" t="s">
        <v>4995</v>
      </c>
      <c r="DF189" t="s">
        <v>174</v>
      </c>
      <c r="DG189">
        <v>10</v>
      </c>
      <c r="DH189" t="s">
        <v>4996</v>
      </c>
      <c r="DI189" t="s">
        <v>679</v>
      </c>
      <c r="DJ189" t="s">
        <v>378</v>
      </c>
      <c r="DK189">
        <v>8</v>
      </c>
      <c r="DL189" t="s">
        <v>174</v>
      </c>
      <c r="DM189" t="s">
        <v>4997</v>
      </c>
      <c r="DN189" t="s">
        <v>170</v>
      </c>
      <c r="DP189" t="s">
        <v>5005</v>
      </c>
      <c r="DQ189" t="s">
        <v>202</v>
      </c>
      <c r="DR189" t="str">
        <f>HYPERLINK("https://nconnect.nicmar.ac.in/pdf/319_resume_1771570705.pdf/Y2FyZWVy","View Resume")</f>
        <v>0</v>
      </c>
      <c r="DS189" t="s">
        <v>4999</v>
      </c>
      <c r="DT189" t="s">
        <v>5000</v>
      </c>
      <c r="DU189" t="s">
        <v>5001</v>
      </c>
      <c r="DV189" t="s">
        <v>819</v>
      </c>
      <c r="DW189" t="s">
        <v>207</v>
      </c>
      <c r="DX189" t="s">
        <v>5002</v>
      </c>
      <c r="DY189" t="s">
        <v>2198</v>
      </c>
      <c r="DZ189" t="s">
        <v>420</v>
      </c>
      <c r="EA189" t="s">
        <v>5003</v>
      </c>
      <c r="EB189" t="s">
        <v>211</v>
      </c>
      <c r="EC189" t="s">
        <v>819</v>
      </c>
      <c r="ED189" t="s">
        <v>246</v>
      </c>
      <c r="EE189" t="s">
        <v>2198</v>
      </c>
      <c r="EF189" t="s">
        <v>209</v>
      </c>
      <c r="EG189" t="s">
        <v>5004</v>
      </c>
    </row>
    <row r="190" spans="1:158">
      <c r="A190" t="s">
        <v>1471</v>
      </c>
      <c r="B190" t="s">
        <v>508</v>
      </c>
      <c r="C190" t="s">
        <v>212</v>
      </c>
      <c r="D190" t="s">
        <v>1472</v>
      </c>
      <c r="E190" t="s">
        <v>4976</v>
      </c>
      <c r="F190" t="s">
        <v>4977</v>
      </c>
      <c r="G190">
        <v>9921239269</v>
      </c>
      <c r="H190" t="s">
        <v>164</v>
      </c>
      <c r="I190" t="s">
        <v>4978</v>
      </c>
      <c r="J190" t="s">
        <v>166</v>
      </c>
      <c r="K190" t="s">
        <v>2378</v>
      </c>
      <c r="L190" t="s">
        <v>4979</v>
      </c>
      <c r="M190" t="s">
        <v>4980</v>
      </c>
      <c r="N190" t="s">
        <v>174</v>
      </c>
      <c r="O190" t="s">
        <v>4981</v>
      </c>
      <c r="P190" t="s">
        <v>4982</v>
      </c>
      <c r="AI190" t="s">
        <v>4983</v>
      </c>
      <c r="AJ190" t="s">
        <v>4984</v>
      </c>
      <c r="AK190" t="s">
        <v>4985</v>
      </c>
      <c r="AL190">
        <v>70.26</v>
      </c>
      <c r="AN190">
        <v>2003</v>
      </c>
      <c r="AO190" t="s">
        <v>170</v>
      </c>
      <c r="AV190" t="s">
        <v>174</v>
      </c>
      <c r="AW190" t="s">
        <v>486</v>
      </c>
      <c r="AX190" t="s">
        <v>4986</v>
      </c>
      <c r="AY190" t="s">
        <v>486</v>
      </c>
      <c r="AZ190">
        <v>75.85</v>
      </c>
      <c r="BB190">
        <v>2006</v>
      </c>
      <c r="BC190" t="s">
        <v>174</v>
      </c>
      <c r="BD190" t="s">
        <v>4116</v>
      </c>
      <c r="BE190" t="s">
        <v>4987</v>
      </c>
      <c r="BF190" t="s">
        <v>486</v>
      </c>
      <c r="BG190">
        <v>73.93</v>
      </c>
      <c r="BI190">
        <v>2009</v>
      </c>
      <c r="BJ190">
        <v>2</v>
      </c>
      <c r="BL190">
        <v>9</v>
      </c>
      <c r="BN190" t="s">
        <v>174</v>
      </c>
      <c r="BO190" t="s">
        <v>4116</v>
      </c>
      <c r="BP190" t="s">
        <v>4987</v>
      </c>
      <c r="BQ190" t="s">
        <v>3978</v>
      </c>
      <c r="BR190">
        <v>8.53</v>
      </c>
      <c r="BS190">
        <v>8.53</v>
      </c>
      <c r="BT190">
        <v>2013</v>
      </c>
      <c r="BU190">
        <v>12</v>
      </c>
      <c r="BW190">
        <v>9</v>
      </c>
      <c r="BY190" t="s">
        <v>170</v>
      </c>
      <c r="CF190" t="s">
        <v>174</v>
      </c>
      <c r="CG190" t="s">
        <v>486</v>
      </c>
      <c r="CH190" t="s">
        <v>4988</v>
      </c>
      <c r="CI190" t="s">
        <v>193</v>
      </c>
      <c r="CJ190">
        <v>2024</v>
      </c>
      <c r="CL190" t="s">
        <v>170</v>
      </c>
      <c r="CN190" t="s">
        <v>174</v>
      </c>
      <c r="CO190" t="s">
        <v>4989</v>
      </c>
      <c r="CP190" t="s">
        <v>4990</v>
      </c>
      <c r="CQ190" t="s">
        <v>174</v>
      </c>
      <c r="CR190" t="s">
        <v>678</v>
      </c>
      <c r="CS190" t="s">
        <v>677</v>
      </c>
      <c r="CU190" t="s">
        <v>4991</v>
      </c>
      <c r="CV190" t="s">
        <v>170</v>
      </c>
      <c r="CW190" t="s">
        <v>4992</v>
      </c>
      <c r="CX190" t="s">
        <v>193</v>
      </c>
      <c r="CY190">
        <v>2024</v>
      </c>
      <c r="CZ190" t="s">
        <v>170</v>
      </c>
      <c r="DB190" t="s">
        <v>4993</v>
      </c>
      <c r="DC190" t="s">
        <v>4994</v>
      </c>
      <c r="DD190" t="s">
        <v>174</v>
      </c>
      <c r="DE190" t="s">
        <v>4995</v>
      </c>
      <c r="DF190" t="s">
        <v>174</v>
      </c>
      <c r="DG190">
        <v>10</v>
      </c>
      <c r="DH190" t="s">
        <v>4996</v>
      </c>
      <c r="DI190" t="s">
        <v>679</v>
      </c>
      <c r="DJ190" t="s">
        <v>378</v>
      </c>
      <c r="DK190">
        <v>8</v>
      </c>
      <c r="DL190" t="s">
        <v>174</v>
      </c>
      <c r="DM190" t="s">
        <v>4997</v>
      </c>
      <c r="DN190" t="s">
        <v>170</v>
      </c>
      <c r="DP190" t="s">
        <v>5006</v>
      </c>
      <c r="DQ190" t="s">
        <v>202</v>
      </c>
      <c r="DR190" t="str">
        <f>HYPERLINK("https://nconnect.nicmar.ac.in/pdf/319_resume_1771570705.pdf/Y2FyZWVy","View Resume")</f>
        <v>0</v>
      </c>
      <c r="DS190" t="s">
        <v>4999</v>
      </c>
      <c r="DT190" t="s">
        <v>5000</v>
      </c>
      <c r="DU190" t="s">
        <v>5001</v>
      </c>
      <c r="DV190" t="s">
        <v>819</v>
      </c>
      <c r="DW190" t="s">
        <v>207</v>
      </c>
      <c r="DX190" t="s">
        <v>5002</v>
      </c>
      <c r="DY190" t="s">
        <v>2198</v>
      </c>
      <c r="DZ190" t="s">
        <v>420</v>
      </c>
      <c r="EA190" t="s">
        <v>5003</v>
      </c>
      <c r="EB190" t="s">
        <v>211</v>
      </c>
      <c r="EC190" t="s">
        <v>819</v>
      </c>
      <c r="ED190" t="s">
        <v>246</v>
      </c>
      <c r="EE190" t="s">
        <v>2198</v>
      </c>
      <c r="EF190" t="s">
        <v>209</v>
      </c>
      <c r="EG190" t="s">
        <v>5004</v>
      </c>
    </row>
    <row r="191" spans="1:158">
      <c r="A191" t="s">
        <v>1471</v>
      </c>
      <c r="B191" t="s">
        <v>508</v>
      </c>
      <c r="C191" t="s">
        <v>212</v>
      </c>
      <c r="D191" t="s">
        <v>1472</v>
      </c>
      <c r="E191" t="s">
        <v>5007</v>
      </c>
      <c r="F191" t="s">
        <v>5008</v>
      </c>
      <c r="G191">
        <v>9422417577</v>
      </c>
      <c r="H191" t="s">
        <v>164</v>
      </c>
      <c r="I191" t="s">
        <v>5009</v>
      </c>
      <c r="J191" t="s">
        <v>166</v>
      </c>
      <c r="K191" t="s">
        <v>798</v>
      </c>
      <c r="L191" t="s">
        <v>5010</v>
      </c>
      <c r="M191" t="s">
        <v>5011</v>
      </c>
      <c r="N191" t="s">
        <v>170</v>
      </c>
      <c r="AI191" t="s">
        <v>5012</v>
      </c>
      <c r="AJ191" t="s">
        <v>5013</v>
      </c>
      <c r="AK191" t="s">
        <v>443</v>
      </c>
      <c r="AL191">
        <v>79.8</v>
      </c>
      <c r="AN191">
        <v>1999</v>
      </c>
      <c r="AO191" t="s">
        <v>174</v>
      </c>
      <c r="AP191" t="s">
        <v>5014</v>
      </c>
      <c r="AQ191" t="s">
        <v>5015</v>
      </c>
      <c r="AR191" t="s">
        <v>439</v>
      </c>
      <c r="AS191">
        <v>76.5</v>
      </c>
      <c r="AU191">
        <v>2001</v>
      </c>
      <c r="AV191" t="s">
        <v>170</v>
      </c>
      <c r="BC191" t="s">
        <v>174</v>
      </c>
      <c r="BD191" t="s">
        <v>3882</v>
      </c>
      <c r="BE191" t="s">
        <v>5016</v>
      </c>
      <c r="BF191" t="s">
        <v>486</v>
      </c>
      <c r="BG191">
        <v>62.5</v>
      </c>
      <c r="BI191">
        <v>2005</v>
      </c>
      <c r="BJ191">
        <v>2</v>
      </c>
      <c r="BL191">
        <v>9</v>
      </c>
      <c r="BN191" t="s">
        <v>174</v>
      </c>
      <c r="BO191" t="s">
        <v>1909</v>
      </c>
      <c r="BP191" t="s">
        <v>567</v>
      </c>
      <c r="BQ191" t="s">
        <v>5017</v>
      </c>
      <c r="BR191">
        <v>82</v>
      </c>
      <c r="BS191">
        <v>8.7</v>
      </c>
      <c r="BT191">
        <v>2009</v>
      </c>
      <c r="BU191">
        <v>12</v>
      </c>
      <c r="BW191">
        <v>15</v>
      </c>
      <c r="BY191" t="s">
        <v>170</v>
      </c>
      <c r="CF191" t="s">
        <v>174</v>
      </c>
      <c r="CG191" t="s">
        <v>5018</v>
      </c>
      <c r="CH191" t="s">
        <v>567</v>
      </c>
      <c r="CI191" t="s">
        <v>193</v>
      </c>
      <c r="CJ191">
        <v>2021</v>
      </c>
      <c r="CL191" t="s">
        <v>174</v>
      </c>
      <c r="CM191" t="s">
        <v>5019</v>
      </c>
      <c r="CN191" t="s">
        <v>174</v>
      </c>
      <c r="CO191" t="s">
        <v>5020</v>
      </c>
      <c r="CP191" t="s">
        <v>5021</v>
      </c>
      <c r="CQ191" t="s">
        <v>170</v>
      </c>
      <c r="CU191" t="s">
        <v>5022</v>
      </c>
      <c r="CV191" t="s">
        <v>174</v>
      </c>
      <c r="CW191" t="s">
        <v>5023</v>
      </c>
      <c r="CX191" t="s">
        <v>373</v>
      </c>
      <c r="CZ191" t="s">
        <v>170</v>
      </c>
      <c r="DB191" t="s">
        <v>5024</v>
      </c>
      <c r="DC191" t="s">
        <v>2677</v>
      </c>
      <c r="DD191" t="s">
        <v>174</v>
      </c>
      <c r="DE191" t="s">
        <v>5025</v>
      </c>
      <c r="DF191" t="s">
        <v>174</v>
      </c>
      <c r="DG191" t="s">
        <v>5026</v>
      </c>
      <c r="DH191" t="s">
        <v>5027</v>
      </c>
      <c r="DI191" t="s">
        <v>5028</v>
      </c>
      <c r="DJ191" t="s">
        <v>5029</v>
      </c>
      <c r="DK191">
        <v>9</v>
      </c>
      <c r="DL191" t="s">
        <v>174</v>
      </c>
      <c r="DM191" t="s">
        <v>5030</v>
      </c>
      <c r="DN191" t="s">
        <v>174</v>
      </c>
      <c r="DO191" t="s">
        <v>5031</v>
      </c>
      <c r="DP191" t="s">
        <v>5032</v>
      </c>
      <c r="DQ191" t="str">
        <f>HYPERLINK("https://nconnect.nicmar.ac.in/storage/profile/6997fb5982e64.png","Download")</f>
        <v>0</v>
      </c>
      <c r="DR191" t="str">
        <f>HYPERLINK("https://nconnect.nicmar.ac.in/pdf/318_resume_1771570948.pdf/Y2FyZWVy","View Resume")</f>
        <v>0</v>
      </c>
      <c r="DS191" t="s">
        <v>5033</v>
      </c>
      <c r="DT191" t="s">
        <v>5034</v>
      </c>
      <c r="DU191" t="s">
        <v>508</v>
      </c>
      <c r="DV191" t="s">
        <v>5015</v>
      </c>
      <c r="DW191" t="s">
        <v>246</v>
      </c>
      <c r="DX191" t="s">
        <v>2135</v>
      </c>
      <c r="DY191" t="s">
        <v>209</v>
      </c>
      <c r="DZ191" t="s">
        <v>5035</v>
      </c>
      <c r="EA191" t="s">
        <v>5036</v>
      </c>
      <c r="EB191" t="s">
        <v>5037</v>
      </c>
      <c r="EC191" t="s">
        <v>819</v>
      </c>
      <c r="ED191" t="s">
        <v>207</v>
      </c>
      <c r="EE191" t="s">
        <v>4599</v>
      </c>
      <c r="EF191" t="s">
        <v>5038</v>
      </c>
      <c r="EG191" t="s">
        <v>2927</v>
      </c>
      <c r="EH191" t="s">
        <v>5039</v>
      </c>
      <c r="EI191" t="s">
        <v>5040</v>
      </c>
      <c r="EJ191" t="s">
        <v>819</v>
      </c>
      <c r="EK191" t="s">
        <v>207</v>
      </c>
      <c r="EL191" t="s">
        <v>2207</v>
      </c>
      <c r="EM191" t="s">
        <v>5041</v>
      </c>
      <c r="EN191" t="s">
        <v>502</v>
      </c>
    </row>
    <row r="192" spans="1:158">
      <c r="A192" t="s">
        <v>1063</v>
      </c>
      <c r="B192" t="s">
        <v>508</v>
      </c>
      <c r="C192" t="s">
        <v>212</v>
      </c>
      <c r="D192" t="s">
        <v>213</v>
      </c>
      <c r="E192" t="s">
        <v>5042</v>
      </c>
      <c r="F192" t="s">
        <v>5043</v>
      </c>
      <c r="G192">
        <v>9444471194</v>
      </c>
      <c r="H192" t="s">
        <v>164</v>
      </c>
      <c r="I192" t="s">
        <v>5044</v>
      </c>
      <c r="J192" t="s">
        <v>166</v>
      </c>
      <c r="K192" t="s">
        <v>5045</v>
      </c>
      <c r="L192" t="s">
        <v>5046</v>
      </c>
      <c r="M192" t="s">
        <v>5047</v>
      </c>
      <c r="N192" t="s">
        <v>170</v>
      </c>
      <c r="AI192" t="s">
        <v>5048</v>
      </c>
      <c r="AJ192" t="s">
        <v>5049</v>
      </c>
      <c r="AK192" t="s">
        <v>5050</v>
      </c>
      <c r="AL192">
        <v>68</v>
      </c>
      <c r="AN192">
        <v>1999</v>
      </c>
      <c r="AO192" t="s">
        <v>174</v>
      </c>
      <c r="AP192" t="s">
        <v>5051</v>
      </c>
      <c r="AQ192" t="s">
        <v>5052</v>
      </c>
      <c r="AR192" t="s">
        <v>5053</v>
      </c>
      <c r="AS192">
        <v>74</v>
      </c>
      <c r="AU192">
        <v>2001</v>
      </c>
      <c r="AV192" t="s">
        <v>170</v>
      </c>
      <c r="BC192" t="s">
        <v>174</v>
      </c>
      <c r="BD192" t="s">
        <v>5054</v>
      </c>
      <c r="BE192" t="s">
        <v>5055</v>
      </c>
      <c r="BF192" t="s">
        <v>229</v>
      </c>
      <c r="BG192">
        <v>70</v>
      </c>
      <c r="BI192">
        <v>2006</v>
      </c>
      <c r="BJ192">
        <v>2</v>
      </c>
      <c r="BL192">
        <v>9</v>
      </c>
      <c r="BN192" t="s">
        <v>174</v>
      </c>
      <c r="BO192" t="s">
        <v>5056</v>
      </c>
      <c r="BP192" t="s">
        <v>5056</v>
      </c>
      <c r="BQ192" t="s">
        <v>5057</v>
      </c>
      <c r="BR192">
        <v>67.1</v>
      </c>
      <c r="BS192">
        <v>6.71</v>
      </c>
      <c r="BT192">
        <v>2009</v>
      </c>
      <c r="BU192">
        <v>31</v>
      </c>
      <c r="BV192" t="s">
        <v>5058</v>
      </c>
      <c r="BW192">
        <v>53</v>
      </c>
      <c r="BX192" t="s">
        <v>5059</v>
      </c>
      <c r="BY192" t="s">
        <v>170</v>
      </c>
      <c r="CF192" t="s">
        <v>174</v>
      </c>
      <c r="CG192" t="s">
        <v>5060</v>
      </c>
      <c r="CH192" t="s">
        <v>5061</v>
      </c>
      <c r="CI192" t="s">
        <v>193</v>
      </c>
      <c r="CJ192">
        <v>2018</v>
      </c>
      <c r="CL192" t="s">
        <v>170</v>
      </c>
      <c r="CN192" t="s">
        <v>174</v>
      </c>
      <c r="CO192" t="s">
        <v>5062</v>
      </c>
      <c r="CP192" t="s">
        <v>5063</v>
      </c>
      <c r="CQ192" t="s">
        <v>174</v>
      </c>
      <c r="CR192">
        <v>3</v>
      </c>
      <c r="CS192">
        <v>12</v>
      </c>
      <c r="CU192" t="s">
        <v>5064</v>
      </c>
      <c r="CV192" t="s">
        <v>174</v>
      </c>
      <c r="CW192" t="s">
        <v>5065</v>
      </c>
      <c r="CX192" t="s">
        <v>193</v>
      </c>
      <c r="CY192">
        <v>2021</v>
      </c>
      <c r="CZ192" t="s">
        <v>170</v>
      </c>
      <c r="DB192" t="s">
        <v>5066</v>
      </c>
      <c r="DC192" t="s">
        <v>5067</v>
      </c>
      <c r="DD192" t="s">
        <v>174</v>
      </c>
      <c r="DE192" t="s">
        <v>5068</v>
      </c>
      <c r="DF192" t="s">
        <v>174</v>
      </c>
      <c r="DG192" t="s">
        <v>678</v>
      </c>
      <c r="DH192" t="s">
        <v>170</v>
      </c>
      <c r="DI192" t="s">
        <v>170</v>
      </c>
      <c r="DJ192" t="s">
        <v>170</v>
      </c>
      <c r="DK192">
        <v>8</v>
      </c>
      <c r="DL192" t="s">
        <v>170</v>
      </c>
      <c r="DN192" t="s">
        <v>170</v>
      </c>
      <c r="DP192" t="s">
        <v>5032</v>
      </c>
      <c r="DQ192" t="str">
        <f>HYPERLINK("https://nconnect.nicmar.ac.in/storage/profile/699807cf33e44.png","Download")</f>
        <v>0</v>
      </c>
      <c r="DR192" t="str">
        <f>HYPERLINK("https://nconnect.nicmar.ac.in/pdf/293_resume_1771571043.pdf/Y2FyZWVy","View Resume")</f>
        <v>0</v>
      </c>
      <c r="DS192" t="s">
        <v>5069</v>
      </c>
      <c r="DT192" t="s">
        <v>5070</v>
      </c>
      <c r="DU192" t="s">
        <v>2685</v>
      </c>
      <c r="DV192" t="s">
        <v>5071</v>
      </c>
      <c r="DW192" t="s">
        <v>246</v>
      </c>
      <c r="DX192" t="s">
        <v>2374</v>
      </c>
      <c r="DY192" t="s">
        <v>209</v>
      </c>
      <c r="DZ192" t="s">
        <v>2132</v>
      </c>
      <c r="EA192" t="s">
        <v>5072</v>
      </c>
      <c r="EB192" t="s">
        <v>255</v>
      </c>
      <c r="EC192" t="s">
        <v>5071</v>
      </c>
      <c r="ED192" t="s">
        <v>246</v>
      </c>
      <c r="EE192" t="s">
        <v>1025</v>
      </c>
      <c r="EF192" t="s">
        <v>2374</v>
      </c>
      <c r="EG192" t="s">
        <v>1495</v>
      </c>
    </row>
    <row r="193" spans="1:158">
      <c r="A193" t="s">
        <v>794</v>
      </c>
      <c r="B193" t="s">
        <v>211</v>
      </c>
      <c r="C193" t="s">
        <v>267</v>
      </c>
      <c r="D193" t="s">
        <v>509</v>
      </c>
      <c r="E193" t="s">
        <v>5073</v>
      </c>
      <c r="F193" t="s">
        <v>5074</v>
      </c>
      <c r="G193">
        <v>8329764547</v>
      </c>
      <c r="H193" t="s">
        <v>271</v>
      </c>
      <c r="I193" t="s">
        <v>5075</v>
      </c>
      <c r="J193" t="s">
        <v>166</v>
      </c>
      <c r="K193" t="s">
        <v>5076</v>
      </c>
      <c r="L193" t="s">
        <v>5077</v>
      </c>
      <c r="M193" t="s">
        <v>5078</v>
      </c>
      <c r="N193" t="s">
        <v>170</v>
      </c>
      <c r="AI193" t="s">
        <v>5079</v>
      </c>
      <c r="AJ193" t="s">
        <v>549</v>
      </c>
      <c r="AK193" t="s">
        <v>1515</v>
      </c>
      <c r="AL193">
        <v>60</v>
      </c>
      <c r="AN193">
        <v>2001</v>
      </c>
      <c r="AO193" t="s">
        <v>170</v>
      </c>
      <c r="AV193" t="s">
        <v>170</v>
      </c>
      <c r="BC193" t="s">
        <v>170</v>
      </c>
      <c r="BK193" t="s">
        <v>2334</v>
      </c>
      <c r="BM193" t="s">
        <v>5080</v>
      </c>
      <c r="BN193" t="s">
        <v>174</v>
      </c>
      <c r="BO193" t="s">
        <v>5081</v>
      </c>
      <c r="BP193" t="s">
        <v>5082</v>
      </c>
      <c r="BQ193" t="s">
        <v>5083</v>
      </c>
      <c r="BR193">
        <v>68</v>
      </c>
      <c r="BT193">
        <v>2008</v>
      </c>
      <c r="BU193">
        <v>31</v>
      </c>
      <c r="BV193" t="s">
        <v>5084</v>
      </c>
      <c r="BW193">
        <v>23</v>
      </c>
      <c r="BY193" t="s">
        <v>170</v>
      </c>
      <c r="CF193" t="s">
        <v>174</v>
      </c>
      <c r="CG193" t="s">
        <v>5085</v>
      </c>
      <c r="CH193" t="s">
        <v>5086</v>
      </c>
      <c r="CI193" t="s">
        <v>193</v>
      </c>
      <c r="CJ193">
        <v>2025</v>
      </c>
      <c r="CL193" t="s">
        <v>174</v>
      </c>
      <c r="CM193" t="s">
        <v>5087</v>
      </c>
      <c r="CN193" t="s">
        <v>174</v>
      </c>
      <c r="CO193" t="s">
        <v>5088</v>
      </c>
      <c r="CP193" t="s">
        <v>5089</v>
      </c>
      <c r="CQ193" t="s">
        <v>174</v>
      </c>
      <c r="CR193" t="s">
        <v>2453</v>
      </c>
      <c r="CS193" t="s">
        <v>3272</v>
      </c>
      <c r="CT193">
        <v>6</v>
      </c>
      <c r="CU193" t="s">
        <v>5090</v>
      </c>
      <c r="CV193" t="s">
        <v>170</v>
      </c>
      <c r="CZ193" t="s">
        <v>170</v>
      </c>
      <c r="DB193" t="s">
        <v>5091</v>
      </c>
      <c r="DC193" t="s">
        <v>5092</v>
      </c>
      <c r="DD193" t="s">
        <v>174</v>
      </c>
      <c r="DE193" t="s">
        <v>5093</v>
      </c>
      <c r="DF193" t="s">
        <v>174</v>
      </c>
      <c r="DG193" t="s">
        <v>5094</v>
      </c>
      <c r="DH193" t="s">
        <v>378</v>
      </c>
      <c r="DI193" t="s">
        <v>5095</v>
      </c>
      <c r="DJ193" t="s">
        <v>378</v>
      </c>
      <c r="DK193">
        <v>10</v>
      </c>
      <c r="DL193" t="s">
        <v>174</v>
      </c>
      <c r="DM193" t="s">
        <v>5096</v>
      </c>
      <c r="DN193" t="s">
        <v>170</v>
      </c>
      <c r="DP193" t="s">
        <v>5097</v>
      </c>
      <c r="DQ193" t="s">
        <v>202</v>
      </c>
      <c r="DR193" t="str">
        <f>HYPERLINK("https://nconnect.nicmar.ac.in/pdf/320_resume_1771571510.pdf/Y2FyZWVy","View Resume")</f>
        <v>0</v>
      </c>
      <c r="DS193" t="s">
        <v>898</v>
      </c>
      <c r="DT193" t="s">
        <v>5098</v>
      </c>
      <c r="DU193" t="s">
        <v>5099</v>
      </c>
      <c r="DV193" t="s">
        <v>5100</v>
      </c>
      <c r="DW193" t="s">
        <v>246</v>
      </c>
      <c r="DX193" t="s">
        <v>423</v>
      </c>
      <c r="DY193" t="s">
        <v>209</v>
      </c>
      <c r="DZ193" t="s">
        <v>898</v>
      </c>
    </row>
    <row r="194" spans="1:158">
      <c r="A194" t="s">
        <v>210</v>
      </c>
      <c r="B194" t="s">
        <v>211</v>
      </c>
      <c r="C194" t="s">
        <v>212</v>
      </c>
      <c r="D194" t="s">
        <v>213</v>
      </c>
      <c r="E194" t="s">
        <v>5101</v>
      </c>
      <c r="F194" t="s">
        <v>5102</v>
      </c>
      <c r="G194">
        <v>7667869704</v>
      </c>
      <c r="H194" t="s">
        <v>164</v>
      </c>
      <c r="I194" t="s">
        <v>5103</v>
      </c>
      <c r="J194" t="s">
        <v>217</v>
      </c>
      <c r="K194" t="s">
        <v>798</v>
      </c>
      <c r="L194" t="s">
        <v>5104</v>
      </c>
      <c r="M194" t="s">
        <v>5105</v>
      </c>
      <c r="N194" t="s">
        <v>170</v>
      </c>
      <c r="AI194" t="s">
        <v>5106</v>
      </c>
      <c r="AJ194" t="s">
        <v>352</v>
      </c>
      <c r="AK194" t="s">
        <v>5107</v>
      </c>
      <c r="AL194">
        <v>64.6</v>
      </c>
      <c r="AM194">
        <v>6.8</v>
      </c>
      <c r="AN194">
        <v>2011</v>
      </c>
      <c r="AO194" t="s">
        <v>174</v>
      </c>
      <c r="AP194" t="s">
        <v>5108</v>
      </c>
      <c r="AQ194" t="s">
        <v>352</v>
      </c>
      <c r="AR194" t="s">
        <v>5109</v>
      </c>
      <c r="AS194">
        <v>73.6</v>
      </c>
      <c r="AU194">
        <v>2013</v>
      </c>
      <c r="AV194" t="s">
        <v>170</v>
      </c>
      <c r="BC194" t="s">
        <v>174</v>
      </c>
      <c r="BD194" t="s">
        <v>5110</v>
      </c>
      <c r="BE194" t="s">
        <v>980</v>
      </c>
      <c r="BF194" t="s">
        <v>486</v>
      </c>
      <c r="BG194">
        <v>85.3</v>
      </c>
      <c r="BH194">
        <v>8.53</v>
      </c>
      <c r="BI194">
        <v>2018</v>
      </c>
      <c r="BJ194">
        <v>1</v>
      </c>
      <c r="BL194">
        <v>9</v>
      </c>
      <c r="BN194" t="s">
        <v>174</v>
      </c>
      <c r="BO194" t="s">
        <v>5111</v>
      </c>
      <c r="BP194" t="s">
        <v>352</v>
      </c>
      <c r="BQ194" t="s">
        <v>213</v>
      </c>
      <c r="BR194">
        <v>86.9</v>
      </c>
      <c r="BS194">
        <v>8.69</v>
      </c>
      <c r="BT194">
        <v>2020</v>
      </c>
      <c r="BU194">
        <v>14</v>
      </c>
      <c r="BW194">
        <v>47</v>
      </c>
      <c r="BY194" t="s">
        <v>170</v>
      </c>
      <c r="CF194" t="s">
        <v>174</v>
      </c>
      <c r="CG194" t="s">
        <v>5112</v>
      </c>
      <c r="CH194" t="s">
        <v>5111</v>
      </c>
      <c r="CI194" t="s">
        <v>193</v>
      </c>
      <c r="CJ194">
        <v>2023</v>
      </c>
      <c r="CL194" t="s">
        <v>170</v>
      </c>
      <c r="CN194" t="s">
        <v>174</v>
      </c>
      <c r="CO194" t="s">
        <v>5113</v>
      </c>
      <c r="CP194" t="s">
        <v>5114</v>
      </c>
      <c r="CQ194" t="s">
        <v>174</v>
      </c>
      <c r="CR194" t="s">
        <v>5115</v>
      </c>
      <c r="CS194" t="s">
        <v>5116</v>
      </c>
      <c r="CU194" t="s">
        <v>5117</v>
      </c>
      <c r="CV194" t="s">
        <v>170</v>
      </c>
      <c r="CZ194" t="s">
        <v>170</v>
      </c>
      <c r="DC194" t="s">
        <v>5118</v>
      </c>
      <c r="DD194" t="s">
        <v>170</v>
      </c>
      <c r="DF194" t="s">
        <v>170</v>
      </c>
      <c r="DL194" t="s">
        <v>170</v>
      </c>
      <c r="DN194" t="s">
        <v>170</v>
      </c>
      <c r="DP194" t="s">
        <v>5119</v>
      </c>
      <c r="DQ194" t="s">
        <v>202</v>
      </c>
      <c r="DR194" t="str">
        <f>HYPERLINK("https://nconnect.nicmar.ac.in/pdf/327_resume_1771572719.pdf/Y2FyZWVy","View Resume")</f>
        <v>0</v>
      </c>
      <c r="DS194" t="s">
        <v>292</v>
      </c>
    </row>
    <row r="195" spans="1:158">
      <c r="A195" t="s">
        <v>293</v>
      </c>
      <c r="B195" t="s">
        <v>211</v>
      </c>
      <c r="C195" t="s">
        <v>212</v>
      </c>
      <c r="D195" t="s">
        <v>294</v>
      </c>
      <c r="E195" t="s">
        <v>5120</v>
      </c>
      <c r="F195" t="s">
        <v>5121</v>
      </c>
      <c r="G195">
        <v>9411916462</v>
      </c>
      <c r="H195" t="s">
        <v>271</v>
      </c>
      <c r="I195" t="s">
        <v>5122</v>
      </c>
      <c r="J195" t="s">
        <v>166</v>
      </c>
      <c r="K195" t="s">
        <v>798</v>
      </c>
      <c r="L195" t="s">
        <v>5123</v>
      </c>
      <c r="M195" t="s">
        <v>5124</v>
      </c>
      <c r="N195" t="s">
        <v>170</v>
      </c>
      <c r="AI195" t="s">
        <v>5125</v>
      </c>
      <c r="AJ195" t="s">
        <v>5126</v>
      </c>
      <c r="AK195" t="s">
        <v>5127</v>
      </c>
      <c r="AL195">
        <v>63.66</v>
      </c>
      <c r="AN195">
        <v>1991</v>
      </c>
      <c r="AO195" t="s">
        <v>174</v>
      </c>
      <c r="AP195" t="s">
        <v>5125</v>
      </c>
      <c r="AQ195" t="s">
        <v>5126</v>
      </c>
      <c r="AR195" t="s">
        <v>5128</v>
      </c>
      <c r="AS195">
        <v>51</v>
      </c>
      <c r="AU195">
        <v>1993</v>
      </c>
      <c r="AV195" t="s">
        <v>170</v>
      </c>
      <c r="BC195" t="s">
        <v>174</v>
      </c>
      <c r="BD195" t="s">
        <v>5129</v>
      </c>
      <c r="BE195" t="s">
        <v>5130</v>
      </c>
      <c r="BF195" t="s">
        <v>5131</v>
      </c>
      <c r="BG195">
        <v>59.62</v>
      </c>
      <c r="BI195">
        <v>1996</v>
      </c>
      <c r="BJ195">
        <v>19</v>
      </c>
      <c r="BK195" t="s">
        <v>5132</v>
      </c>
      <c r="BL195">
        <v>53</v>
      </c>
      <c r="BM195" t="s">
        <v>443</v>
      </c>
      <c r="BN195" t="s">
        <v>174</v>
      </c>
      <c r="BO195" t="s">
        <v>5129</v>
      </c>
      <c r="BP195" t="s">
        <v>5133</v>
      </c>
      <c r="BQ195" t="s">
        <v>5134</v>
      </c>
      <c r="BR195">
        <v>74.6</v>
      </c>
      <c r="BT195">
        <v>1998</v>
      </c>
      <c r="BU195">
        <v>31</v>
      </c>
      <c r="BV195" t="s">
        <v>5135</v>
      </c>
      <c r="BW195">
        <v>53</v>
      </c>
      <c r="BX195" t="s">
        <v>5136</v>
      </c>
      <c r="BY195" t="s">
        <v>170</v>
      </c>
      <c r="CF195" t="s">
        <v>174</v>
      </c>
      <c r="CG195" t="s">
        <v>5137</v>
      </c>
      <c r="CH195" t="s">
        <v>5138</v>
      </c>
      <c r="CI195" t="s">
        <v>193</v>
      </c>
      <c r="CJ195">
        <v>2006</v>
      </c>
      <c r="CL195" t="s">
        <v>174</v>
      </c>
      <c r="CM195" t="s">
        <v>2627</v>
      </c>
      <c r="CN195" t="s">
        <v>174</v>
      </c>
      <c r="CO195" t="s">
        <v>5139</v>
      </c>
      <c r="CP195" t="s">
        <v>5140</v>
      </c>
      <c r="CQ195" t="s">
        <v>174</v>
      </c>
      <c r="CR195">
        <v>5</v>
      </c>
      <c r="CS195">
        <v>12</v>
      </c>
      <c r="CT195">
        <v>47</v>
      </c>
      <c r="CU195" t="s">
        <v>5141</v>
      </c>
      <c r="CV195" t="s">
        <v>170</v>
      </c>
      <c r="CZ195" t="s">
        <v>174</v>
      </c>
      <c r="DA195" t="s">
        <v>5142</v>
      </c>
      <c r="DB195" t="s">
        <v>5143</v>
      </c>
      <c r="DC195" t="s">
        <v>5144</v>
      </c>
      <c r="DD195" t="s">
        <v>174</v>
      </c>
      <c r="DE195" t="s">
        <v>5145</v>
      </c>
      <c r="DF195" t="s">
        <v>170</v>
      </c>
      <c r="DL195" t="s">
        <v>174</v>
      </c>
      <c r="DM195" t="s">
        <v>5146</v>
      </c>
      <c r="DN195" t="s">
        <v>170</v>
      </c>
      <c r="DP195" t="s">
        <v>5147</v>
      </c>
      <c r="DQ195" t="s">
        <v>202</v>
      </c>
      <c r="DR195" t="str">
        <f>HYPERLINK("https://nconnect.nicmar.ac.in/pdf/314_resume_1771572868.pdf/Y2FyZWVy","View Resume")</f>
        <v>0</v>
      </c>
      <c r="DS195" t="s">
        <v>5148</v>
      </c>
      <c r="DT195" t="s">
        <v>2246</v>
      </c>
      <c r="DU195" t="s">
        <v>508</v>
      </c>
      <c r="DV195" t="s">
        <v>819</v>
      </c>
      <c r="DW195" t="s">
        <v>246</v>
      </c>
      <c r="DX195" t="s">
        <v>506</v>
      </c>
      <c r="DY195" t="s">
        <v>209</v>
      </c>
      <c r="DZ195" t="s">
        <v>692</v>
      </c>
      <c r="EA195" t="s">
        <v>5149</v>
      </c>
      <c r="EB195" t="s">
        <v>508</v>
      </c>
      <c r="EC195" t="s">
        <v>5150</v>
      </c>
      <c r="ED195" t="s">
        <v>246</v>
      </c>
      <c r="EE195" t="s">
        <v>5151</v>
      </c>
      <c r="EF195" t="s">
        <v>2858</v>
      </c>
      <c r="EG195" t="s">
        <v>3444</v>
      </c>
      <c r="EH195" t="s">
        <v>5129</v>
      </c>
      <c r="EI195" t="s">
        <v>351</v>
      </c>
      <c r="EJ195" t="s">
        <v>5152</v>
      </c>
      <c r="EK195" t="s">
        <v>246</v>
      </c>
      <c r="EL195" t="s">
        <v>5153</v>
      </c>
      <c r="EM195" t="s">
        <v>5151</v>
      </c>
      <c r="EN195" t="s">
        <v>817</v>
      </c>
    </row>
    <row r="196" spans="1:158">
      <c r="A196" t="s">
        <v>356</v>
      </c>
      <c r="B196" t="s">
        <v>211</v>
      </c>
      <c r="C196" t="s">
        <v>267</v>
      </c>
      <c r="D196" t="s">
        <v>357</v>
      </c>
      <c r="E196" t="s">
        <v>5154</v>
      </c>
      <c r="F196" t="s">
        <v>5155</v>
      </c>
      <c r="G196">
        <v>9763235691</v>
      </c>
      <c r="H196" t="s">
        <v>164</v>
      </c>
      <c r="I196" t="s">
        <v>5156</v>
      </c>
      <c r="J196" t="s">
        <v>217</v>
      </c>
      <c r="K196" t="s">
        <v>2378</v>
      </c>
      <c r="L196" t="s">
        <v>5157</v>
      </c>
      <c r="M196" t="s">
        <v>5158</v>
      </c>
      <c r="N196" t="s">
        <v>170</v>
      </c>
      <c r="AI196" t="s">
        <v>5159</v>
      </c>
      <c r="AJ196" t="s">
        <v>5160</v>
      </c>
      <c r="AK196" t="s">
        <v>5161</v>
      </c>
      <c r="AL196">
        <v>88.8</v>
      </c>
      <c r="AN196">
        <v>2005</v>
      </c>
      <c r="AO196" t="s">
        <v>174</v>
      </c>
      <c r="AP196" t="s">
        <v>5159</v>
      </c>
      <c r="AQ196" t="s">
        <v>5162</v>
      </c>
      <c r="AR196" t="s">
        <v>5163</v>
      </c>
      <c r="AS196">
        <v>65.5</v>
      </c>
      <c r="AU196">
        <v>2007</v>
      </c>
      <c r="AV196" t="s">
        <v>170</v>
      </c>
      <c r="AW196" t="s">
        <v>5164</v>
      </c>
      <c r="AX196" t="s">
        <v>2875</v>
      </c>
      <c r="AY196" t="s">
        <v>5165</v>
      </c>
      <c r="BC196" t="s">
        <v>174</v>
      </c>
      <c r="BD196" t="s">
        <v>5166</v>
      </c>
      <c r="BE196" t="s">
        <v>5167</v>
      </c>
      <c r="BF196" t="s">
        <v>5168</v>
      </c>
      <c r="BG196">
        <v>58.33</v>
      </c>
      <c r="BI196">
        <v>2008</v>
      </c>
      <c r="BJ196">
        <v>19</v>
      </c>
      <c r="BK196" t="s">
        <v>1364</v>
      </c>
      <c r="BL196">
        <v>17</v>
      </c>
      <c r="BN196" t="s">
        <v>174</v>
      </c>
      <c r="BO196" t="s">
        <v>4931</v>
      </c>
      <c r="BP196" t="s">
        <v>5169</v>
      </c>
      <c r="BQ196" t="s">
        <v>5170</v>
      </c>
      <c r="BR196">
        <v>63.31</v>
      </c>
      <c r="BT196">
        <v>2013</v>
      </c>
      <c r="BU196">
        <v>31</v>
      </c>
      <c r="BV196" t="s">
        <v>3022</v>
      </c>
      <c r="BW196">
        <v>17</v>
      </c>
      <c r="BY196" t="s">
        <v>174</v>
      </c>
      <c r="BZ196" t="s">
        <v>4931</v>
      </c>
      <c r="CA196" t="s">
        <v>3244</v>
      </c>
      <c r="CB196" t="s">
        <v>5171</v>
      </c>
      <c r="CC196">
        <v>78</v>
      </c>
      <c r="CD196">
        <v>7.8</v>
      </c>
      <c r="CE196">
        <v>2026</v>
      </c>
      <c r="CF196" t="s">
        <v>170</v>
      </c>
      <c r="CL196" t="s">
        <v>174</v>
      </c>
      <c r="CM196" t="s">
        <v>5172</v>
      </c>
      <c r="CN196" t="s">
        <v>170</v>
      </c>
      <c r="CP196" t="s">
        <v>5173</v>
      </c>
      <c r="CQ196" t="s">
        <v>170</v>
      </c>
      <c r="CV196" t="s">
        <v>170</v>
      </c>
      <c r="CZ196" t="s">
        <v>170</v>
      </c>
      <c r="DB196" t="s">
        <v>1704</v>
      </c>
      <c r="DC196" t="s">
        <v>5174</v>
      </c>
      <c r="DD196" t="s">
        <v>174</v>
      </c>
      <c r="DE196" t="s">
        <v>5175</v>
      </c>
      <c r="DF196" t="s">
        <v>170</v>
      </c>
      <c r="DL196" t="s">
        <v>170</v>
      </c>
      <c r="DN196" t="s">
        <v>170</v>
      </c>
      <c r="DP196" t="s">
        <v>5176</v>
      </c>
      <c r="DQ196" t="s">
        <v>202</v>
      </c>
      <c r="DR196" t="str">
        <f>HYPERLINK("https://nconnect.nicmar.ac.in/pdf/324_resume_1772368526.pdf/Y2FyZWVy","View Resume")</f>
        <v>0</v>
      </c>
      <c r="DS196" t="s">
        <v>5069</v>
      </c>
      <c r="DT196" t="s">
        <v>5177</v>
      </c>
      <c r="DU196" t="s">
        <v>1283</v>
      </c>
      <c r="DV196" t="s">
        <v>819</v>
      </c>
      <c r="DW196" t="s">
        <v>246</v>
      </c>
      <c r="DX196" t="s">
        <v>570</v>
      </c>
      <c r="DY196" t="s">
        <v>209</v>
      </c>
      <c r="DZ196" t="s">
        <v>5178</v>
      </c>
      <c r="EA196" t="s">
        <v>5179</v>
      </c>
      <c r="EB196" t="s">
        <v>5180</v>
      </c>
      <c r="EC196" t="s">
        <v>569</v>
      </c>
      <c r="ED196" t="s">
        <v>246</v>
      </c>
      <c r="EE196" t="s">
        <v>5181</v>
      </c>
      <c r="EF196" t="s">
        <v>1585</v>
      </c>
      <c r="EG196" t="s">
        <v>906</v>
      </c>
      <c r="EH196" t="s">
        <v>5182</v>
      </c>
      <c r="EI196" t="s">
        <v>1283</v>
      </c>
      <c r="EJ196" t="s">
        <v>4439</v>
      </c>
      <c r="EK196" t="s">
        <v>246</v>
      </c>
      <c r="EL196" t="s">
        <v>1025</v>
      </c>
      <c r="EM196" t="s">
        <v>3866</v>
      </c>
      <c r="EN196" t="s">
        <v>420</v>
      </c>
      <c r="EO196" t="s">
        <v>5183</v>
      </c>
      <c r="EP196" t="s">
        <v>5184</v>
      </c>
      <c r="EQ196" t="s">
        <v>5185</v>
      </c>
      <c r="ER196" t="s">
        <v>207</v>
      </c>
      <c r="ES196" t="s">
        <v>1023</v>
      </c>
      <c r="ET196" t="s">
        <v>5186</v>
      </c>
      <c r="EU196" t="s">
        <v>292</v>
      </c>
      <c r="EV196" t="s">
        <v>5187</v>
      </c>
      <c r="EW196" t="s">
        <v>5188</v>
      </c>
      <c r="EX196" t="s">
        <v>569</v>
      </c>
      <c r="EY196" t="s">
        <v>207</v>
      </c>
      <c r="EZ196" t="s">
        <v>4682</v>
      </c>
      <c r="FA196" t="s">
        <v>4440</v>
      </c>
      <c r="FB196" t="s">
        <v>380</v>
      </c>
    </row>
    <row r="197" spans="1:158">
      <c r="A197" t="s">
        <v>210</v>
      </c>
      <c r="B197" t="s">
        <v>211</v>
      </c>
      <c r="C197" t="s">
        <v>212</v>
      </c>
      <c r="D197" t="s">
        <v>213</v>
      </c>
      <c r="E197" t="s">
        <v>5189</v>
      </c>
      <c r="F197" t="s">
        <v>5190</v>
      </c>
      <c r="G197">
        <v>7057210311</v>
      </c>
      <c r="H197" t="s">
        <v>164</v>
      </c>
      <c r="I197" t="s">
        <v>5191</v>
      </c>
      <c r="J197" t="s">
        <v>217</v>
      </c>
      <c r="K197" t="s">
        <v>2378</v>
      </c>
      <c r="L197" t="s">
        <v>5192</v>
      </c>
      <c r="M197" t="s">
        <v>5193</v>
      </c>
      <c r="N197" t="s">
        <v>170</v>
      </c>
      <c r="AI197" t="s">
        <v>5194</v>
      </c>
      <c r="AJ197" t="s">
        <v>5195</v>
      </c>
      <c r="AK197" t="s">
        <v>5196</v>
      </c>
      <c r="AL197">
        <v>85.2</v>
      </c>
      <c r="AN197">
        <v>2015</v>
      </c>
      <c r="AO197" t="s">
        <v>170</v>
      </c>
      <c r="AV197" t="s">
        <v>174</v>
      </c>
      <c r="AW197" t="s">
        <v>5197</v>
      </c>
      <c r="AX197" t="s">
        <v>5198</v>
      </c>
      <c r="AY197" t="s">
        <v>486</v>
      </c>
      <c r="AZ197">
        <v>80.48</v>
      </c>
      <c r="BB197">
        <v>2018</v>
      </c>
      <c r="BC197" t="s">
        <v>174</v>
      </c>
      <c r="BD197" t="s">
        <v>441</v>
      </c>
      <c r="BE197" t="s">
        <v>5199</v>
      </c>
      <c r="BF197" t="s">
        <v>486</v>
      </c>
      <c r="BG197">
        <v>79.56</v>
      </c>
      <c r="BH197">
        <v>8.94</v>
      </c>
      <c r="BI197">
        <v>2021</v>
      </c>
      <c r="BJ197">
        <v>1</v>
      </c>
      <c r="BL197">
        <v>9</v>
      </c>
      <c r="BN197" t="s">
        <v>174</v>
      </c>
      <c r="BO197" t="s">
        <v>441</v>
      </c>
      <c r="BP197" t="s">
        <v>5199</v>
      </c>
      <c r="BQ197" t="s">
        <v>213</v>
      </c>
      <c r="BR197">
        <v>74.31</v>
      </c>
      <c r="BS197">
        <v>8.35</v>
      </c>
      <c r="BT197">
        <v>2023</v>
      </c>
      <c r="BU197">
        <v>14</v>
      </c>
      <c r="BW197">
        <v>47</v>
      </c>
      <c r="BY197" t="s">
        <v>170</v>
      </c>
      <c r="CF197" t="s">
        <v>170</v>
      </c>
      <c r="CJ197">
        <v>2027</v>
      </c>
      <c r="CL197" t="s">
        <v>170</v>
      </c>
      <c r="CN197" t="s">
        <v>170</v>
      </c>
      <c r="CP197" t="s">
        <v>5200</v>
      </c>
      <c r="CQ197" t="s">
        <v>170</v>
      </c>
      <c r="CV197" t="s">
        <v>170</v>
      </c>
      <c r="CZ197" t="s">
        <v>170</v>
      </c>
      <c r="DB197" t="s">
        <v>5201</v>
      </c>
      <c r="DC197" t="s">
        <v>5202</v>
      </c>
      <c r="DD197" t="s">
        <v>174</v>
      </c>
      <c r="DE197" t="s">
        <v>5203</v>
      </c>
      <c r="DF197" t="s">
        <v>170</v>
      </c>
      <c r="DL197" t="s">
        <v>170</v>
      </c>
      <c r="DN197" t="s">
        <v>170</v>
      </c>
      <c r="DP197" t="s">
        <v>5204</v>
      </c>
      <c r="DQ197" t="s">
        <v>202</v>
      </c>
      <c r="DR197" t="str">
        <f>HYPERLINK("https://nconnect.nicmar.ac.in/pdf/333_resume_1771573951.pdf/Y2FyZWVy","View Resume")</f>
        <v>0</v>
      </c>
      <c r="DS197" t="s">
        <v>650</v>
      </c>
      <c r="DT197" t="s">
        <v>5205</v>
      </c>
      <c r="DU197" t="s">
        <v>5206</v>
      </c>
      <c r="DV197" t="s">
        <v>5207</v>
      </c>
      <c r="DW197" t="s">
        <v>246</v>
      </c>
      <c r="DX197" t="s">
        <v>2529</v>
      </c>
      <c r="DY197" t="s">
        <v>209</v>
      </c>
      <c r="DZ197" t="s">
        <v>906</v>
      </c>
      <c r="EA197" t="s">
        <v>5208</v>
      </c>
      <c r="EB197" t="s">
        <v>573</v>
      </c>
      <c r="EC197" t="s">
        <v>3988</v>
      </c>
      <c r="ED197" t="s">
        <v>246</v>
      </c>
      <c r="EE197" t="s">
        <v>1030</v>
      </c>
      <c r="EF197" t="s">
        <v>2758</v>
      </c>
      <c r="EG197" t="s">
        <v>380</v>
      </c>
      <c r="EH197" t="s">
        <v>5208</v>
      </c>
      <c r="EI197" t="s">
        <v>5209</v>
      </c>
      <c r="EJ197" t="s">
        <v>3988</v>
      </c>
      <c r="EK197" t="s">
        <v>246</v>
      </c>
      <c r="EL197" t="s">
        <v>1719</v>
      </c>
      <c r="EM197" t="s">
        <v>2374</v>
      </c>
      <c r="EN197" t="s">
        <v>575</v>
      </c>
    </row>
    <row r="198" spans="1:158">
      <c r="A198" t="s">
        <v>1137</v>
      </c>
      <c r="B198" t="s">
        <v>211</v>
      </c>
      <c r="C198" t="s">
        <v>1138</v>
      </c>
      <c r="D198" t="s">
        <v>1139</v>
      </c>
      <c r="E198" t="s">
        <v>5210</v>
      </c>
      <c r="F198" t="s">
        <v>5211</v>
      </c>
      <c r="G198">
        <v>7987842163</v>
      </c>
      <c r="H198" t="s">
        <v>271</v>
      </c>
      <c r="I198" t="s">
        <v>5212</v>
      </c>
      <c r="J198" t="s">
        <v>166</v>
      </c>
      <c r="K198" t="s">
        <v>5213</v>
      </c>
      <c r="L198" t="s">
        <v>5214</v>
      </c>
      <c r="M198" t="s">
        <v>5215</v>
      </c>
      <c r="N198" t="s">
        <v>170</v>
      </c>
      <c r="AI198" t="s">
        <v>5216</v>
      </c>
      <c r="AJ198" t="s">
        <v>5217</v>
      </c>
      <c r="AK198" t="s">
        <v>5218</v>
      </c>
      <c r="AL198">
        <v>76</v>
      </c>
      <c r="AM198">
        <v>8</v>
      </c>
      <c r="AN198">
        <v>2014</v>
      </c>
      <c r="AO198" t="s">
        <v>174</v>
      </c>
      <c r="AP198" t="s">
        <v>5216</v>
      </c>
      <c r="AQ198" t="s">
        <v>5217</v>
      </c>
      <c r="AR198" t="s">
        <v>5219</v>
      </c>
      <c r="AS198">
        <v>65.6</v>
      </c>
      <c r="AU198">
        <v>2016</v>
      </c>
      <c r="AV198" t="s">
        <v>170</v>
      </c>
      <c r="BC198" t="s">
        <v>174</v>
      </c>
      <c r="BD198" t="s">
        <v>5220</v>
      </c>
      <c r="BE198" t="s">
        <v>5221</v>
      </c>
      <c r="BF198" t="s">
        <v>5222</v>
      </c>
      <c r="BG198">
        <v>75.8</v>
      </c>
      <c r="BH198">
        <v>7.58</v>
      </c>
      <c r="BI198">
        <v>2021</v>
      </c>
      <c r="BJ198">
        <v>8</v>
      </c>
      <c r="BL198">
        <v>2</v>
      </c>
      <c r="BN198" t="s">
        <v>174</v>
      </c>
      <c r="BO198" t="s">
        <v>5220</v>
      </c>
      <c r="BP198" t="s">
        <v>5221</v>
      </c>
      <c r="BQ198" t="s">
        <v>5223</v>
      </c>
      <c r="BR198">
        <v>72.1</v>
      </c>
      <c r="BS198">
        <v>7.21</v>
      </c>
      <c r="BT198">
        <v>2023</v>
      </c>
      <c r="BU198">
        <v>24</v>
      </c>
      <c r="BW198">
        <v>53</v>
      </c>
      <c r="BX198" t="s">
        <v>5224</v>
      </c>
      <c r="BY198" t="s">
        <v>174</v>
      </c>
      <c r="BZ198" t="s">
        <v>5225</v>
      </c>
      <c r="CA198" t="s">
        <v>5226</v>
      </c>
      <c r="CB198" t="s">
        <v>5227</v>
      </c>
      <c r="CC198">
        <v>62.21</v>
      </c>
      <c r="CE198">
        <v>2023</v>
      </c>
      <c r="CF198" t="s">
        <v>174</v>
      </c>
      <c r="CG198" t="s">
        <v>5228</v>
      </c>
      <c r="CH198" t="s">
        <v>5229</v>
      </c>
      <c r="CI198" t="s">
        <v>373</v>
      </c>
      <c r="CK198" t="s">
        <v>170</v>
      </c>
      <c r="CL198" t="s">
        <v>174</v>
      </c>
      <c r="CM198" t="s">
        <v>5230</v>
      </c>
      <c r="CN198" t="s">
        <v>174</v>
      </c>
      <c r="CO198" t="s">
        <v>5231</v>
      </c>
      <c r="CP198" t="s">
        <v>5232</v>
      </c>
      <c r="CQ198" t="s">
        <v>174</v>
      </c>
      <c r="CR198">
        <v>0</v>
      </c>
      <c r="CS198">
        <v>0</v>
      </c>
      <c r="CT198">
        <v>6</v>
      </c>
      <c r="CU198" t="s">
        <v>5233</v>
      </c>
      <c r="CV198" t="s">
        <v>170</v>
      </c>
      <c r="CZ198" t="s">
        <v>170</v>
      </c>
      <c r="DB198" t="s">
        <v>5234</v>
      </c>
      <c r="DC198" t="s">
        <v>5235</v>
      </c>
      <c r="DD198" t="s">
        <v>174</v>
      </c>
      <c r="DE198" t="s">
        <v>5236</v>
      </c>
      <c r="DF198" t="s">
        <v>174</v>
      </c>
      <c r="DG198" t="s">
        <v>5237</v>
      </c>
      <c r="DH198" t="s">
        <v>5238</v>
      </c>
      <c r="DI198" t="s">
        <v>5239</v>
      </c>
      <c r="DJ198" t="s">
        <v>5240</v>
      </c>
      <c r="DK198">
        <v>8</v>
      </c>
      <c r="DL198" t="s">
        <v>174</v>
      </c>
      <c r="DM198" t="s">
        <v>5241</v>
      </c>
      <c r="DN198" t="s">
        <v>170</v>
      </c>
      <c r="DP198" t="s">
        <v>5242</v>
      </c>
      <c r="DQ198" t="str">
        <f>HYPERLINK("https://nconnect.nicmar.ac.in/storage/profile/6997f9caf3d3a.png","Download")</f>
        <v>0</v>
      </c>
      <c r="DR198" t="str">
        <f>HYPERLINK("https://nconnect.nicmar.ac.in/pdf/315_resume_1771574683.pdf/Y2FyZWVy","View Resume")</f>
        <v>0</v>
      </c>
      <c r="DS198" t="s">
        <v>1805</v>
      </c>
      <c r="DT198" t="s">
        <v>467</v>
      </c>
      <c r="DU198" t="s">
        <v>211</v>
      </c>
      <c r="DV198" t="s">
        <v>1002</v>
      </c>
      <c r="DW198" t="s">
        <v>246</v>
      </c>
      <c r="DX198" t="s">
        <v>419</v>
      </c>
      <c r="DY198" t="s">
        <v>209</v>
      </c>
      <c r="DZ198" t="s">
        <v>420</v>
      </c>
      <c r="EA198" t="s">
        <v>5243</v>
      </c>
      <c r="EB198" t="s">
        <v>5244</v>
      </c>
      <c r="EC198" t="s">
        <v>2892</v>
      </c>
      <c r="ED198" t="s">
        <v>207</v>
      </c>
      <c r="EE198" t="s">
        <v>984</v>
      </c>
      <c r="EF198" t="s">
        <v>424</v>
      </c>
      <c r="EG198" t="s">
        <v>248</v>
      </c>
      <c r="EH198" t="s">
        <v>5245</v>
      </c>
      <c r="EI198" t="s">
        <v>5246</v>
      </c>
      <c r="EJ198" t="s">
        <v>5247</v>
      </c>
      <c r="EK198" t="s">
        <v>207</v>
      </c>
      <c r="EL198" t="s">
        <v>1386</v>
      </c>
      <c r="EM198" t="s">
        <v>506</v>
      </c>
      <c r="EN198" t="s">
        <v>949</v>
      </c>
      <c r="EO198" t="s">
        <v>5248</v>
      </c>
      <c r="EP198" t="s">
        <v>5249</v>
      </c>
      <c r="EQ198" t="s">
        <v>5247</v>
      </c>
      <c r="ER198" t="s">
        <v>207</v>
      </c>
      <c r="ES198" t="s">
        <v>423</v>
      </c>
      <c r="ET198" t="s">
        <v>1322</v>
      </c>
      <c r="EU198" t="s">
        <v>265</v>
      </c>
      <c r="EV198" t="s">
        <v>5250</v>
      </c>
      <c r="EW198" t="s">
        <v>5251</v>
      </c>
      <c r="EX198" t="s">
        <v>5252</v>
      </c>
      <c r="EY198" t="s">
        <v>207</v>
      </c>
      <c r="EZ198" t="s">
        <v>2858</v>
      </c>
      <c r="FA198" t="s">
        <v>2854</v>
      </c>
      <c r="FB198" t="s">
        <v>470</v>
      </c>
    </row>
    <row r="199" spans="1:158">
      <c r="A199" t="s">
        <v>1348</v>
      </c>
      <c r="B199" t="s">
        <v>211</v>
      </c>
      <c r="C199" t="s">
        <v>267</v>
      </c>
      <c r="D199" t="s">
        <v>1349</v>
      </c>
      <c r="E199" t="s">
        <v>5253</v>
      </c>
      <c r="F199" t="s">
        <v>5254</v>
      </c>
      <c r="G199">
        <v>8239786882</v>
      </c>
      <c r="H199" t="s">
        <v>164</v>
      </c>
      <c r="I199" t="s">
        <v>5255</v>
      </c>
      <c r="J199" t="s">
        <v>217</v>
      </c>
      <c r="K199" t="s">
        <v>218</v>
      </c>
      <c r="L199" t="s">
        <v>5256</v>
      </c>
      <c r="M199" t="s">
        <v>5257</v>
      </c>
      <c r="N199" t="s">
        <v>170</v>
      </c>
      <c r="AI199" t="s">
        <v>5258</v>
      </c>
      <c r="AJ199" t="s">
        <v>5259</v>
      </c>
      <c r="AK199" t="s">
        <v>5260</v>
      </c>
      <c r="AL199">
        <v>93.1</v>
      </c>
      <c r="AM199">
        <v>9.8</v>
      </c>
      <c r="AN199">
        <v>2014</v>
      </c>
      <c r="AO199" t="s">
        <v>174</v>
      </c>
      <c r="AP199" t="s">
        <v>5258</v>
      </c>
      <c r="AQ199" t="s">
        <v>5259</v>
      </c>
      <c r="AR199" t="s">
        <v>5261</v>
      </c>
      <c r="AS199">
        <v>91</v>
      </c>
      <c r="AU199">
        <v>2016</v>
      </c>
      <c r="AV199" t="s">
        <v>170</v>
      </c>
      <c r="BC199" t="s">
        <v>174</v>
      </c>
      <c r="BD199" t="s">
        <v>5262</v>
      </c>
      <c r="BE199" t="s">
        <v>5263</v>
      </c>
      <c r="BF199" t="s">
        <v>5264</v>
      </c>
      <c r="BG199">
        <v>70.11</v>
      </c>
      <c r="BI199">
        <v>2019</v>
      </c>
      <c r="BJ199">
        <v>19</v>
      </c>
      <c r="BK199" t="s">
        <v>5265</v>
      </c>
      <c r="BL199">
        <v>17</v>
      </c>
      <c r="BN199" t="s">
        <v>174</v>
      </c>
      <c r="BO199" t="s">
        <v>5266</v>
      </c>
      <c r="BP199" t="s">
        <v>5266</v>
      </c>
      <c r="BQ199" t="s">
        <v>5267</v>
      </c>
      <c r="BR199">
        <v>83</v>
      </c>
      <c r="BS199">
        <v>8.8</v>
      </c>
      <c r="BT199">
        <v>2021</v>
      </c>
      <c r="BU199">
        <v>31</v>
      </c>
      <c r="BV199" t="s">
        <v>3022</v>
      </c>
      <c r="BW199">
        <v>53</v>
      </c>
      <c r="BX199" t="s">
        <v>5268</v>
      </c>
      <c r="BY199" t="s">
        <v>170</v>
      </c>
      <c r="CF199" t="s">
        <v>174</v>
      </c>
      <c r="CG199" t="s">
        <v>5269</v>
      </c>
      <c r="CH199" t="s">
        <v>5270</v>
      </c>
      <c r="CI199" t="s">
        <v>373</v>
      </c>
      <c r="CK199" t="s">
        <v>174</v>
      </c>
      <c r="CL199" t="s">
        <v>174</v>
      </c>
      <c r="CM199" t="s">
        <v>5271</v>
      </c>
      <c r="CN199" t="s">
        <v>174</v>
      </c>
      <c r="CO199" t="s">
        <v>5272</v>
      </c>
      <c r="CP199" t="s">
        <v>722</v>
      </c>
      <c r="CQ199" t="s">
        <v>174</v>
      </c>
      <c r="CR199">
        <v>0</v>
      </c>
      <c r="CS199">
        <v>2</v>
      </c>
      <c r="CT199">
        <v>12</v>
      </c>
      <c r="CU199" t="s">
        <v>5273</v>
      </c>
      <c r="CV199" t="s">
        <v>174</v>
      </c>
      <c r="CW199" t="s">
        <v>5274</v>
      </c>
      <c r="CX199" t="s">
        <v>373</v>
      </c>
      <c r="CZ199" t="s">
        <v>170</v>
      </c>
      <c r="DC199" t="s">
        <v>5275</v>
      </c>
      <c r="DD199" t="s">
        <v>174</v>
      </c>
      <c r="DE199" t="s">
        <v>5276</v>
      </c>
      <c r="DF199" t="s">
        <v>174</v>
      </c>
      <c r="DG199">
        <v>2</v>
      </c>
      <c r="DH199">
        <v>1</v>
      </c>
      <c r="DI199">
        <v>7</v>
      </c>
      <c r="DJ199">
        <v>0</v>
      </c>
      <c r="DK199">
        <v>8</v>
      </c>
      <c r="DL199" t="s">
        <v>174</v>
      </c>
      <c r="DM199" t="s">
        <v>5277</v>
      </c>
      <c r="DN199" t="s">
        <v>170</v>
      </c>
      <c r="DP199" t="s">
        <v>5278</v>
      </c>
      <c r="DQ199" t="str">
        <f>HYPERLINK("https://nconnect.nicmar.ac.in/storage/profile/699c787c3508c.png","Download")</f>
        <v>0</v>
      </c>
      <c r="DR199" t="str">
        <f>HYPERLINK("https://nconnect.nicmar.ac.in/pdf/335_resume_1771575103.pdf/Y2FyZWVy","View Resume")</f>
        <v>0</v>
      </c>
      <c r="DS199" t="s">
        <v>2245</v>
      </c>
      <c r="DT199" t="s">
        <v>5270</v>
      </c>
      <c r="DU199" t="s">
        <v>952</v>
      </c>
      <c r="DV199" t="s">
        <v>1214</v>
      </c>
      <c r="DW199" t="s">
        <v>246</v>
      </c>
      <c r="DX199" t="s">
        <v>951</v>
      </c>
      <c r="DY199" t="s">
        <v>209</v>
      </c>
      <c r="DZ199" t="s">
        <v>2245</v>
      </c>
    </row>
    <row r="200" spans="1:158">
      <c r="A200" t="s">
        <v>1137</v>
      </c>
      <c r="B200" t="s">
        <v>211</v>
      </c>
      <c r="C200" t="s">
        <v>1138</v>
      </c>
      <c r="D200" t="s">
        <v>1139</v>
      </c>
      <c r="E200" t="s">
        <v>5279</v>
      </c>
      <c r="F200" t="s">
        <v>5280</v>
      </c>
      <c r="G200">
        <v>9705147026</v>
      </c>
      <c r="H200" t="s">
        <v>164</v>
      </c>
      <c r="I200" t="s">
        <v>5281</v>
      </c>
      <c r="J200" t="s">
        <v>217</v>
      </c>
      <c r="K200" t="s">
        <v>5282</v>
      </c>
      <c r="L200" t="s">
        <v>5283</v>
      </c>
      <c r="M200" t="s">
        <v>5284</v>
      </c>
      <c r="N200" t="s">
        <v>170</v>
      </c>
      <c r="AI200" t="s">
        <v>5285</v>
      </c>
      <c r="AJ200" t="s">
        <v>5286</v>
      </c>
      <c r="AK200" t="s">
        <v>5287</v>
      </c>
      <c r="AL200">
        <v>95</v>
      </c>
      <c r="AM200">
        <v>9.5</v>
      </c>
      <c r="AN200">
        <v>2015</v>
      </c>
      <c r="AO200" t="s">
        <v>174</v>
      </c>
      <c r="AP200" t="s">
        <v>5288</v>
      </c>
      <c r="AQ200" t="s">
        <v>5289</v>
      </c>
      <c r="AR200" t="s">
        <v>1701</v>
      </c>
      <c r="AS200">
        <v>95.6</v>
      </c>
      <c r="AT200">
        <v>9.56</v>
      </c>
      <c r="AU200">
        <v>2017</v>
      </c>
      <c r="AV200" t="s">
        <v>170</v>
      </c>
      <c r="BC200" t="s">
        <v>174</v>
      </c>
      <c r="BD200" t="s">
        <v>5290</v>
      </c>
      <c r="BE200" t="s">
        <v>5290</v>
      </c>
      <c r="BF200" t="s">
        <v>5291</v>
      </c>
      <c r="BG200">
        <v>71.5</v>
      </c>
      <c r="BH200">
        <v>7.15</v>
      </c>
      <c r="BI200">
        <v>2021</v>
      </c>
      <c r="BJ200">
        <v>10</v>
      </c>
      <c r="BL200">
        <v>35</v>
      </c>
      <c r="BN200" t="s">
        <v>174</v>
      </c>
      <c r="BO200" t="s">
        <v>5290</v>
      </c>
      <c r="BP200" t="s">
        <v>5290</v>
      </c>
      <c r="BQ200" t="s">
        <v>5292</v>
      </c>
      <c r="BR200">
        <v>88.8</v>
      </c>
      <c r="BS200">
        <v>8.8</v>
      </c>
      <c r="BT200">
        <v>2023</v>
      </c>
      <c r="BU200">
        <v>24</v>
      </c>
      <c r="BW200">
        <v>35</v>
      </c>
      <c r="BY200" t="s">
        <v>170</v>
      </c>
      <c r="CF200" t="s">
        <v>170</v>
      </c>
      <c r="CL200" t="s">
        <v>174</v>
      </c>
      <c r="CM200" t="s">
        <v>5293</v>
      </c>
      <c r="CN200" t="s">
        <v>174</v>
      </c>
      <c r="CO200" t="s">
        <v>5294</v>
      </c>
      <c r="CP200" t="s">
        <v>5295</v>
      </c>
      <c r="CQ200" t="s">
        <v>170</v>
      </c>
      <c r="CU200" t="s">
        <v>410</v>
      </c>
      <c r="CV200" t="s">
        <v>170</v>
      </c>
      <c r="CZ200" t="s">
        <v>170</v>
      </c>
      <c r="DB200" t="s">
        <v>5296</v>
      </c>
      <c r="DC200" t="s">
        <v>5297</v>
      </c>
      <c r="DD200" t="s">
        <v>170</v>
      </c>
      <c r="DF200" t="s">
        <v>170</v>
      </c>
      <c r="DL200" t="s">
        <v>170</v>
      </c>
      <c r="DN200" t="s">
        <v>170</v>
      </c>
      <c r="DP200" t="s">
        <v>5298</v>
      </c>
      <c r="DQ200" t="s">
        <v>202</v>
      </c>
      <c r="DR200" t="str">
        <f>HYPERLINK("https://nconnect.nicmar.ac.in/pdf/342_resume_1771576868.pdf/Y2FyZWVy","View Resume")</f>
        <v>0</v>
      </c>
      <c r="DS200" t="s">
        <v>865</v>
      </c>
      <c r="DT200" t="s">
        <v>5299</v>
      </c>
      <c r="DU200" t="s">
        <v>5300</v>
      </c>
      <c r="DV200" t="s">
        <v>5301</v>
      </c>
      <c r="DW200" t="s">
        <v>207</v>
      </c>
      <c r="DX200" t="s">
        <v>419</v>
      </c>
      <c r="DY200" t="s">
        <v>1199</v>
      </c>
      <c r="DZ200" t="s">
        <v>865</v>
      </c>
    </row>
    <row r="201" spans="1:158">
      <c r="A201" t="s">
        <v>5302</v>
      </c>
      <c r="B201" t="s">
        <v>508</v>
      </c>
      <c r="C201" t="s">
        <v>160</v>
      </c>
      <c r="D201" t="s">
        <v>5303</v>
      </c>
      <c r="E201" t="s">
        <v>5279</v>
      </c>
      <c r="F201" t="s">
        <v>5280</v>
      </c>
      <c r="G201">
        <v>9705147026</v>
      </c>
      <c r="H201" t="s">
        <v>164</v>
      </c>
      <c r="I201" t="s">
        <v>5281</v>
      </c>
      <c r="J201" t="s">
        <v>217</v>
      </c>
      <c r="K201" t="s">
        <v>5282</v>
      </c>
      <c r="L201" t="s">
        <v>5283</v>
      </c>
      <c r="M201" t="s">
        <v>5284</v>
      </c>
      <c r="N201" t="s">
        <v>170</v>
      </c>
      <c r="AI201" t="s">
        <v>5285</v>
      </c>
      <c r="AJ201" t="s">
        <v>5286</v>
      </c>
      <c r="AK201" t="s">
        <v>5287</v>
      </c>
      <c r="AL201">
        <v>95</v>
      </c>
      <c r="AM201">
        <v>9.5</v>
      </c>
      <c r="AN201">
        <v>2015</v>
      </c>
      <c r="AO201" t="s">
        <v>174</v>
      </c>
      <c r="AP201" t="s">
        <v>5288</v>
      </c>
      <c r="AQ201" t="s">
        <v>5289</v>
      </c>
      <c r="AR201" t="s">
        <v>1701</v>
      </c>
      <c r="AS201">
        <v>95.6</v>
      </c>
      <c r="AT201">
        <v>9.56</v>
      </c>
      <c r="AU201">
        <v>2017</v>
      </c>
      <c r="AV201" t="s">
        <v>170</v>
      </c>
      <c r="BC201" t="s">
        <v>174</v>
      </c>
      <c r="BD201" t="s">
        <v>5290</v>
      </c>
      <c r="BE201" t="s">
        <v>5290</v>
      </c>
      <c r="BF201" t="s">
        <v>5291</v>
      </c>
      <c r="BG201">
        <v>71.5</v>
      </c>
      <c r="BH201">
        <v>7.15</v>
      </c>
      <c r="BI201">
        <v>2021</v>
      </c>
      <c r="BJ201">
        <v>10</v>
      </c>
      <c r="BL201">
        <v>35</v>
      </c>
      <c r="BN201" t="s">
        <v>174</v>
      </c>
      <c r="BO201" t="s">
        <v>5290</v>
      </c>
      <c r="BP201" t="s">
        <v>5290</v>
      </c>
      <c r="BQ201" t="s">
        <v>5292</v>
      </c>
      <c r="BR201">
        <v>88.8</v>
      </c>
      <c r="BS201">
        <v>8.8</v>
      </c>
      <c r="BT201">
        <v>2023</v>
      </c>
      <c r="BU201">
        <v>24</v>
      </c>
      <c r="BW201">
        <v>35</v>
      </c>
      <c r="BY201" t="s">
        <v>170</v>
      </c>
      <c r="CF201" t="s">
        <v>170</v>
      </c>
      <c r="CL201" t="s">
        <v>174</v>
      </c>
      <c r="CM201" t="s">
        <v>5293</v>
      </c>
      <c r="CN201" t="s">
        <v>174</v>
      </c>
      <c r="CO201" t="s">
        <v>5294</v>
      </c>
      <c r="CP201" t="s">
        <v>5295</v>
      </c>
      <c r="CQ201" t="s">
        <v>170</v>
      </c>
      <c r="CU201" t="s">
        <v>410</v>
      </c>
      <c r="CV201" t="s">
        <v>170</v>
      </c>
      <c r="CZ201" t="s">
        <v>170</v>
      </c>
      <c r="DB201" t="s">
        <v>5296</v>
      </c>
      <c r="DC201" t="s">
        <v>5297</v>
      </c>
      <c r="DD201" t="s">
        <v>170</v>
      </c>
      <c r="DF201" t="s">
        <v>170</v>
      </c>
      <c r="DL201" t="s">
        <v>170</v>
      </c>
      <c r="DN201" t="s">
        <v>170</v>
      </c>
      <c r="DP201" t="s">
        <v>5304</v>
      </c>
      <c r="DQ201" t="s">
        <v>202</v>
      </c>
      <c r="DR201" t="str">
        <f>HYPERLINK("https://nconnect.nicmar.ac.in/pdf/342_resume_1771576868.pdf/Y2FyZWVy","View Resume")</f>
        <v>0</v>
      </c>
      <c r="DS201" t="s">
        <v>865</v>
      </c>
      <c r="DT201" t="s">
        <v>5299</v>
      </c>
      <c r="DU201" t="s">
        <v>5300</v>
      </c>
      <c r="DV201" t="s">
        <v>5301</v>
      </c>
      <c r="DW201" t="s">
        <v>207</v>
      </c>
      <c r="DX201" t="s">
        <v>419</v>
      </c>
      <c r="DY201" t="s">
        <v>1199</v>
      </c>
      <c r="DZ201" t="s">
        <v>865</v>
      </c>
    </row>
    <row r="202" spans="1:158">
      <c r="A202" t="s">
        <v>507</v>
      </c>
      <c r="B202" t="s">
        <v>508</v>
      </c>
      <c r="C202" t="s">
        <v>267</v>
      </c>
      <c r="D202" t="s">
        <v>509</v>
      </c>
      <c r="E202" t="s">
        <v>5305</v>
      </c>
      <c r="F202" t="s">
        <v>5306</v>
      </c>
      <c r="G202">
        <v>7621904363</v>
      </c>
      <c r="H202" t="s">
        <v>271</v>
      </c>
      <c r="I202" t="s">
        <v>5307</v>
      </c>
      <c r="J202" t="s">
        <v>166</v>
      </c>
      <c r="K202" t="s">
        <v>5308</v>
      </c>
      <c r="L202" t="s">
        <v>5309</v>
      </c>
      <c r="M202" t="s">
        <v>5310</v>
      </c>
      <c r="N202" t="s">
        <v>170</v>
      </c>
      <c r="AI202" t="s">
        <v>5311</v>
      </c>
      <c r="AJ202" t="s">
        <v>1930</v>
      </c>
      <c r="AK202" t="s">
        <v>5312</v>
      </c>
      <c r="AL202">
        <v>61</v>
      </c>
      <c r="AN202">
        <v>1999</v>
      </c>
      <c r="AO202" t="s">
        <v>174</v>
      </c>
      <c r="AP202" t="s">
        <v>5311</v>
      </c>
      <c r="AQ202" t="s">
        <v>1930</v>
      </c>
      <c r="AR202" t="s">
        <v>5313</v>
      </c>
      <c r="AS202">
        <v>86.4</v>
      </c>
      <c r="AU202">
        <v>2001</v>
      </c>
      <c r="AV202" t="s">
        <v>170</v>
      </c>
      <c r="BC202" t="s">
        <v>174</v>
      </c>
      <c r="BD202" t="s">
        <v>5314</v>
      </c>
      <c r="BE202" t="s">
        <v>5315</v>
      </c>
      <c r="BF202" t="s">
        <v>2351</v>
      </c>
      <c r="BG202">
        <v>59</v>
      </c>
      <c r="BI202">
        <v>2004</v>
      </c>
      <c r="BJ202">
        <v>19</v>
      </c>
      <c r="BK202" t="s">
        <v>5316</v>
      </c>
      <c r="BL202">
        <v>53</v>
      </c>
      <c r="BM202" t="s">
        <v>5317</v>
      </c>
      <c r="BN202" t="s">
        <v>174</v>
      </c>
      <c r="BO202" t="s">
        <v>5314</v>
      </c>
      <c r="BP202" t="s">
        <v>5315</v>
      </c>
      <c r="BQ202" t="s">
        <v>2351</v>
      </c>
      <c r="BR202">
        <v>58</v>
      </c>
      <c r="BT202">
        <v>2006</v>
      </c>
      <c r="BU202">
        <v>31</v>
      </c>
      <c r="BV202" t="s">
        <v>5318</v>
      </c>
      <c r="BW202">
        <v>53</v>
      </c>
      <c r="BX202" t="s">
        <v>5319</v>
      </c>
      <c r="BY202" t="s">
        <v>174</v>
      </c>
      <c r="BZ202" t="s">
        <v>5320</v>
      </c>
      <c r="CA202" t="s">
        <v>5320</v>
      </c>
      <c r="CB202" t="s">
        <v>5321</v>
      </c>
      <c r="CC202">
        <v>56.25</v>
      </c>
      <c r="CE202">
        <v>2008</v>
      </c>
      <c r="CF202" t="s">
        <v>174</v>
      </c>
      <c r="CG202" t="s">
        <v>2351</v>
      </c>
      <c r="CH202" t="s">
        <v>5314</v>
      </c>
      <c r="CI202" t="s">
        <v>193</v>
      </c>
      <c r="CJ202">
        <v>2019</v>
      </c>
      <c r="CL202" t="s">
        <v>174</v>
      </c>
      <c r="CM202" t="s">
        <v>5322</v>
      </c>
      <c r="CN202" t="s">
        <v>174</v>
      </c>
      <c r="CO202" t="s">
        <v>5323</v>
      </c>
      <c r="CP202" t="s">
        <v>5324</v>
      </c>
      <c r="CQ202" t="s">
        <v>174</v>
      </c>
      <c r="CR202">
        <v>0</v>
      </c>
      <c r="CS202">
        <v>0</v>
      </c>
      <c r="CT202">
        <v>7</v>
      </c>
      <c r="CU202" t="s">
        <v>5325</v>
      </c>
      <c r="CV202" t="s">
        <v>170</v>
      </c>
      <c r="CZ202" t="s">
        <v>170</v>
      </c>
      <c r="DB202" t="s">
        <v>5326</v>
      </c>
      <c r="DC202" t="s">
        <v>5327</v>
      </c>
      <c r="DD202" t="s">
        <v>174</v>
      </c>
      <c r="DE202" t="s">
        <v>5328</v>
      </c>
      <c r="DF202" t="s">
        <v>170</v>
      </c>
      <c r="DL202" t="s">
        <v>170</v>
      </c>
      <c r="DN202" t="s">
        <v>170</v>
      </c>
      <c r="DP202" t="s">
        <v>5329</v>
      </c>
      <c r="DQ202" t="s">
        <v>202</v>
      </c>
      <c r="DR202" t="str">
        <f>HYPERLINK("https://nconnect.nicmar.ac.in/pdf/316_resume_1771577271.pdf/Y2FyZWVy","View Resume")</f>
        <v>0</v>
      </c>
      <c r="DS202" t="s">
        <v>344</v>
      </c>
      <c r="DT202" t="s">
        <v>4909</v>
      </c>
      <c r="DU202" t="s">
        <v>5330</v>
      </c>
      <c r="DV202" t="s">
        <v>819</v>
      </c>
      <c r="DW202" t="s">
        <v>246</v>
      </c>
      <c r="DX202" t="s">
        <v>821</v>
      </c>
      <c r="DY202" t="s">
        <v>209</v>
      </c>
      <c r="DZ202" t="s">
        <v>344</v>
      </c>
    </row>
    <row r="203" spans="1:158">
      <c r="A203" t="s">
        <v>266</v>
      </c>
      <c r="B203" t="s">
        <v>211</v>
      </c>
      <c r="C203" t="s">
        <v>267</v>
      </c>
      <c r="D203" t="s">
        <v>268</v>
      </c>
      <c r="E203" t="s">
        <v>5331</v>
      </c>
      <c r="F203" t="s">
        <v>5332</v>
      </c>
      <c r="G203">
        <v>9163772344</v>
      </c>
      <c r="H203" t="s">
        <v>164</v>
      </c>
      <c r="I203" t="s">
        <v>5333</v>
      </c>
      <c r="J203" t="s">
        <v>166</v>
      </c>
      <c r="K203" t="s">
        <v>389</v>
      </c>
      <c r="L203" t="s">
        <v>5334</v>
      </c>
      <c r="M203" t="s">
        <v>5335</v>
      </c>
      <c r="N203" t="s">
        <v>170</v>
      </c>
      <c r="AI203" t="s">
        <v>5336</v>
      </c>
      <c r="AJ203" t="s">
        <v>1930</v>
      </c>
      <c r="AK203" t="s">
        <v>5337</v>
      </c>
      <c r="AL203">
        <v>83.2</v>
      </c>
      <c r="AN203">
        <v>2008</v>
      </c>
      <c r="AO203" t="s">
        <v>174</v>
      </c>
      <c r="AP203" t="s">
        <v>5336</v>
      </c>
      <c r="AQ203" t="s">
        <v>1930</v>
      </c>
      <c r="AR203" t="s">
        <v>5338</v>
      </c>
      <c r="AS203">
        <v>75.6</v>
      </c>
      <c r="AU203">
        <v>2010</v>
      </c>
      <c r="AV203" t="s">
        <v>170</v>
      </c>
      <c r="BC203" t="s">
        <v>174</v>
      </c>
      <c r="BD203" t="s">
        <v>398</v>
      </c>
      <c r="BE203" t="s">
        <v>5339</v>
      </c>
      <c r="BF203" t="s">
        <v>842</v>
      </c>
      <c r="BG203">
        <v>72.7</v>
      </c>
      <c r="BH203">
        <v>8.02</v>
      </c>
      <c r="BI203">
        <v>2014</v>
      </c>
      <c r="BJ203">
        <v>19</v>
      </c>
      <c r="BK203" t="s">
        <v>5340</v>
      </c>
      <c r="BL203">
        <v>53</v>
      </c>
      <c r="BM203" t="s">
        <v>842</v>
      </c>
      <c r="BN203" t="s">
        <v>174</v>
      </c>
      <c r="BO203" t="s">
        <v>5341</v>
      </c>
      <c r="BP203" t="s">
        <v>5342</v>
      </c>
      <c r="BQ203" t="s">
        <v>5343</v>
      </c>
      <c r="BR203">
        <v>83</v>
      </c>
      <c r="BS203">
        <v>9.07</v>
      </c>
      <c r="BT203">
        <v>2016</v>
      </c>
      <c r="BU203">
        <v>31</v>
      </c>
      <c r="BV203" t="s">
        <v>529</v>
      </c>
      <c r="BW203">
        <v>23</v>
      </c>
      <c r="BY203" t="s">
        <v>170</v>
      </c>
      <c r="CF203" t="s">
        <v>170</v>
      </c>
      <c r="CL203" t="s">
        <v>170</v>
      </c>
      <c r="CN203" t="s">
        <v>174</v>
      </c>
      <c r="CO203" t="s">
        <v>5344</v>
      </c>
      <c r="CP203" t="s">
        <v>722</v>
      </c>
      <c r="CQ203" t="s">
        <v>174</v>
      </c>
      <c r="CR203">
        <v>2</v>
      </c>
      <c r="CS203">
        <v>3</v>
      </c>
      <c r="CT203">
        <v>13</v>
      </c>
      <c r="CV203" t="s">
        <v>170</v>
      </c>
      <c r="CZ203" t="s">
        <v>170</v>
      </c>
      <c r="DB203" t="s">
        <v>5345</v>
      </c>
      <c r="DC203" t="s">
        <v>5346</v>
      </c>
      <c r="DD203" t="s">
        <v>174</v>
      </c>
      <c r="DE203" t="s">
        <v>5347</v>
      </c>
      <c r="DF203" t="s">
        <v>174</v>
      </c>
      <c r="DG203">
        <v>11</v>
      </c>
      <c r="DH203">
        <v>4</v>
      </c>
      <c r="DI203">
        <v>1</v>
      </c>
      <c r="DJ203">
        <v>0</v>
      </c>
      <c r="DK203">
        <v>8</v>
      </c>
      <c r="DL203" t="s">
        <v>170</v>
      </c>
      <c r="DN203" t="s">
        <v>170</v>
      </c>
      <c r="DP203" t="s">
        <v>5348</v>
      </c>
      <c r="DQ203" t="s">
        <v>202</v>
      </c>
      <c r="DR203" t="str">
        <f>HYPERLINK("https://nconnect.nicmar.ac.in/pdf/346_resume_1771577745.pdf/Y2FyZWVy","View Resume")</f>
        <v>0</v>
      </c>
      <c r="DS203" t="s">
        <v>430</v>
      </c>
      <c r="DT203" t="s">
        <v>5349</v>
      </c>
      <c r="DU203" t="s">
        <v>211</v>
      </c>
      <c r="DV203" t="s">
        <v>819</v>
      </c>
      <c r="DW203" t="s">
        <v>246</v>
      </c>
      <c r="DX203" t="s">
        <v>2434</v>
      </c>
      <c r="DY203" t="s">
        <v>209</v>
      </c>
      <c r="DZ203" t="s">
        <v>430</v>
      </c>
    </row>
    <row r="204" spans="1:158">
      <c r="A204" t="s">
        <v>582</v>
      </c>
      <c r="B204" t="s">
        <v>211</v>
      </c>
      <c r="C204" t="s">
        <v>472</v>
      </c>
      <c r="D204" t="s">
        <v>583</v>
      </c>
      <c r="E204" t="s">
        <v>5350</v>
      </c>
      <c r="F204" t="s">
        <v>5351</v>
      </c>
      <c r="G204">
        <v>9010915282</v>
      </c>
      <c r="H204" t="s">
        <v>164</v>
      </c>
      <c r="I204" t="s">
        <v>5352</v>
      </c>
      <c r="J204" t="s">
        <v>166</v>
      </c>
      <c r="K204" t="s">
        <v>5353</v>
      </c>
      <c r="L204" t="s">
        <v>5354</v>
      </c>
      <c r="M204" t="s">
        <v>5355</v>
      </c>
      <c r="N204" t="s">
        <v>170</v>
      </c>
      <c r="AI204" t="s">
        <v>5356</v>
      </c>
      <c r="AJ204" t="s">
        <v>5357</v>
      </c>
      <c r="AK204" t="s">
        <v>5358</v>
      </c>
      <c r="AL204">
        <v>61</v>
      </c>
      <c r="AN204">
        <v>2000</v>
      </c>
      <c r="AO204" t="s">
        <v>170</v>
      </c>
      <c r="AV204" t="s">
        <v>174</v>
      </c>
      <c r="AW204" t="s">
        <v>5359</v>
      </c>
      <c r="AX204" t="s">
        <v>5360</v>
      </c>
      <c r="AY204" t="s">
        <v>5361</v>
      </c>
      <c r="AZ204">
        <v>64.67</v>
      </c>
      <c r="BB204">
        <v>2009</v>
      </c>
      <c r="BC204" t="s">
        <v>174</v>
      </c>
      <c r="BD204" t="s">
        <v>5362</v>
      </c>
      <c r="BE204" t="s">
        <v>5363</v>
      </c>
      <c r="BF204" t="s">
        <v>5364</v>
      </c>
      <c r="BG204">
        <v>66.19</v>
      </c>
      <c r="BI204">
        <v>2014</v>
      </c>
      <c r="BJ204">
        <v>1</v>
      </c>
      <c r="BL204">
        <v>9</v>
      </c>
      <c r="BN204" t="s">
        <v>174</v>
      </c>
      <c r="BO204" t="s">
        <v>5362</v>
      </c>
      <c r="BP204" t="s">
        <v>5363</v>
      </c>
      <c r="BQ204" t="s">
        <v>5365</v>
      </c>
      <c r="BR204">
        <v>71</v>
      </c>
      <c r="BT204">
        <v>2016</v>
      </c>
      <c r="BU204">
        <v>14</v>
      </c>
      <c r="BW204">
        <v>47</v>
      </c>
      <c r="BY204" t="s">
        <v>170</v>
      </c>
      <c r="CF204" t="s">
        <v>174</v>
      </c>
      <c r="CG204" t="s">
        <v>229</v>
      </c>
      <c r="CH204" t="s">
        <v>5366</v>
      </c>
      <c r="CI204" t="s">
        <v>193</v>
      </c>
      <c r="CJ204">
        <v>2026</v>
      </c>
      <c r="CL204" t="s">
        <v>170</v>
      </c>
      <c r="CN204" t="s">
        <v>174</v>
      </c>
      <c r="CO204" t="s">
        <v>5367</v>
      </c>
      <c r="CP204" t="s">
        <v>5368</v>
      </c>
      <c r="CQ204" t="s">
        <v>174</v>
      </c>
      <c r="CR204">
        <v>3</v>
      </c>
      <c r="CS204">
        <v>1</v>
      </c>
      <c r="CT204">
        <v>13</v>
      </c>
      <c r="CU204" t="s">
        <v>5369</v>
      </c>
      <c r="CV204" t="s">
        <v>170</v>
      </c>
      <c r="CZ204" t="s">
        <v>170</v>
      </c>
      <c r="DB204" t="s">
        <v>5370</v>
      </c>
      <c r="DC204" t="s">
        <v>5371</v>
      </c>
      <c r="DD204" t="s">
        <v>174</v>
      </c>
      <c r="DE204" t="s">
        <v>5372</v>
      </c>
      <c r="DF204" t="s">
        <v>174</v>
      </c>
      <c r="DG204">
        <v>4</v>
      </c>
      <c r="DH204">
        <v>0</v>
      </c>
      <c r="DI204">
        <v>5</v>
      </c>
      <c r="DJ204">
        <v>12</v>
      </c>
      <c r="DK204">
        <v>8</v>
      </c>
      <c r="DL204" t="s">
        <v>174</v>
      </c>
      <c r="DM204" t="s">
        <v>5373</v>
      </c>
      <c r="DN204" t="s">
        <v>174</v>
      </c>
      <c r="DO204" t="s">
        <v>5374</v>
      </c>
      <c r="DP204" t="s">
        <v>5375</v>
      </c>
      <c r="DQ204" t="str">
        <f>HYPERLINK("https://nconnect.nicmar.ac.in/storage/profile/6998086fc2e16.png","Download")</f>
        <v>0</v>
      </c>
      <c r="DR204" t="str">
        <f>HYPERLINK("https://nconnect.nicmar.ac.in/pdf/339_resume_1771577913.pdf/Y2FyZWVy","View Resume")</f>
        <v>0</v>
      </c>
      <c r="DS204" t="s">
        <v>5376</v>
      </c>
      <c r="DT204" t="s">
        <v>5377</v>
      </c>
      <c r="DU204" t="s">
        <v>5378</v>
      </c>
      <c r="DV204" t="s">
        <v>5379</v>
      </c>
      <c r="DW204" t="s">
        <v>246</v>
      </c>
      <c r="DX204" t="s">
        <v>3459</v>
      </c>
      <c r="DY204" t="s">
        <v>1987</v>
      </c>
      <c r="DZ204" t="s">
        <v>502</v>
      </c>
      <c r="EA204" t="s">
        <v>5380</v>
      </c>
      <c r="EB204" t="s">
        <v>5378</v>
      </c>
      <c r="EC204" t="s">
        <v>5381</v>
      </c>
      <c r="ED204" t="s">
        <v>246</v>
      </c>
      <c r="EE204" t="s">
        <v>3868</v>
      </c>
      <c r="EF204" t="s">
        <v>3459</v>
      </c>
      <c r="EG204" t="s">
        <v>692</v>
      </c>
      <c r="EH204" t="s">
        <v>5382</v>
      </c>
      <c r="EI204" t="s">
        <v>5383</v>
      </c>
      <c r="EJ204" t="s">
        <v>5384</v>
      </c>
      <c r="EK204" t="s">
        <v>207</v>
      </c>
      <c r="EL204" t="s">
        <v>5385</v>
      </c>
      <c r="EM204" t="s">
        <v>2198</v>
      </c>
      <c r="EN204" t="s">
        <v>3195</v>
      </c>
    </row>
    <row r="205" spans="1:158">
      <c r="A205" t="s">
        <v>585</v>
      </c>
      <c r="B205" t="s">
        <v>211</v>
      </c>
      <c r="C205" t="s">
        <v>472</v>
      </c>
      <c r="D205" t="s">
        <v>586</v>
      </c>
      <c r="E205" t="s">
        <v>5386</v>
      </c>
      <c r="F205" t="s">
        <v>5387</v>
      </c>
      <c r="G205">
        <v>9818478573</v>
      </c>
      <c r="H205" t="s">
        <v>164</v>
      </c>
      <c r="I205" t="s">
        <v>5388</v>
      </c>
      <c r="J205" t="s">
        <v>166</v>
      </c>
      <c r="K205" t="s">
        <v>361</v>
      </c>
      <c r="L205" t="s">
        <v>5389</v>
      </c>
      <c r="M205" t="s">
        <v>5390</v>
      </c>
      <c r="N205" t="s">
        <v>170</v>
      </c>
      <c r="AI205" t="s">
        <v>5391</v>
      </c>
      <c r="AJ205" t="s">
        <v>5392</v>
      </c>
      <c r="AK205" t="s">
        <v>5393</v>
      </c>
      <c r="AL205">
        <v>73</v>
      </c>
      <c r="AN205">
        <v>1987</v>
      </c>
      <c r="AO205" t="s">
        <v>174</v>
      </c>
      <c r="AP205" t="s">
        <v>5394</v>
      </c>
      <c r="AQ205" t="s">
        <v>5395</v>
      </c>
      <c r="AR205" t="s">
        <v>5396</v>
      </c>
      <c r="AS205">
        <v>73</v>
      </c>
      <c r="AU205">
        <v>1989</v>
      </c>
      <c r="AV205" t="s">
        <v>170</v>
      </c>
      <c r="BC205" t="s">
        <v>174</v>
      </c>
      <c r="BD205" t="s">
        <v>1909</v>
      </c>
      <c r="BE205" t="s">
        <v>5397</v>
      </c>
      <c r="BF205" t="s">
        <v>5398</v>
      </c>
      <c r="BG205">
        <v>52</v>
      </c>
      <c r="BI205">
        <v>1994</v>
      </c>
      <c r="BJ205">
        <v>19</v>
      </c>
      <c r="BK205" t="s">
        <v>5399</v>
      </c>
      <c r="BL205">
        <v>18</v>
      </c>
      <c r="BN205" t="s">
        <v>174</v>
      </c>
      <c r="BO205" t="s">
        <v>5400</v>
      </c>
      <c r="BP205" t="s">
        <v>5400</v>
      </c>
      <c r="BQ205" t="s">
        <v>5401</v>
      </c>
      <c r="BR205">
        <v>80</v>
      </c>
      <c r="BT205">
        <v>2003</v>
      </c>
      <c r="BU205">
        <v>31</v>
      </c>
      <c r="BV205" t="s">
        <v>1042</v>
      </c>
      <c r="BW205">
        <v>53</v>
      </c>
      <c r="BX205" t="s">
        <v>4326</v>
      </c>
      <c r="BY205" t="s">
        <v>170</v>
      </c>
      <c r="BZ205" t="s">
        <v>5402</v>
      </c>
      <c r="CA205" t="s">
        <v>5403</v>
      </c>
      <c r="CB205" t="s">
        <v>5404</v>
      </c>
      <c r="CC205">
        <v>80</v>
      </c>
      <c r="CE205">
        <v>2023</v>
      </c>
      <c r="CF205" t="s">
        <v>170</v>
      </c>
      <c r="CL205" t="s">
        <v>170</v>
      </c>
      <c r="CN205" t="s">
        <v>174</v>
      </c>
      <c r="CO205" t="s">
        <v>5405</v>
      </c>
      <c r="CP205" t="s">
        <v>5406</v>
      </c>
      <c r="CQ205" t="s">
        <v>170</v>
      </c>
      <c r="CV205" t="s">
        <v>170</v>
      </c>
      <c r="CZ205" t="s">
        <v>170</v>
      </c>
      <c r="DB205" t="s">
        <v>5407</v>
      </c>
      <c r="DC205" t="s">
        <v>5408</v>
      </c>
      <c r="DD205" t="s">
        <v>174</v>
      </c>
      <c r="DE205" t="s">
        <v>5409</v>
      </c>
      <c r="DF205" t="s">
        <v>170</v>
      </c>
      <c r="DL205" t="s">
        <v>170</v>
      </c>
      <c r="DN205" t="s">
        <v>174</v>
      </c>
      <c r="DO205" t="s">
        <v>5410</v>
      </c>
      <c r="DP205" t="s">
        <v>5411</v>
      </c>
      <c r="DQ205" t="s">
        <v>202</v>
      </c>
      <c r="DR205" t="str">
        <f>HYPERLINK("https://nconnect.nicmar.ac.in/pdf/343_resume_1771578274.pdf/Y2FyZWVy","View Resume")</f>
        <v>0</v>
      </c>
      <c r="DS205" t="s">
        <v>5412</v>
      </c>
      <c r="DT205" t="s">
        <v>5413</v>
      </c>
      <c r="DU205" t="s">
        <v>5414</v>
      </c>
      <c r="DV205" t="s">
        <v>538</v>
      </c>
      <c r="DW205" t="s">
        <v>207</v>
      </c>
      <c r="DX205" t="s">
        <v>758</v>
      </c>
      <c r="DY205" t="s">
        <v>3625</v>
      </c>
      <c r="DZ205" t="s">
        <v>1383</v>
      </c>
      <c r="EA205" t="s">
        <v>5415</v>
      </c>
      <c r="EB205" t="s">
        <v>5416</v>
      </c>
      <c r="EC205" t="s">
        <v>5417</v>
      </c>
      <c r="ED205" t="s">
        <v>207</v>
      </c>
      <c r="EE205" t="s">
        <v>5418</v>
      </c>
      <c r="EF205" t="s">
        <v>758</v>
      </c>
      <c r="EG205" t="s">
        <v>817</v>
      </c>
      <c r="EH205" t="s">
        <v>5419</v>
      </c>
      <c r="EI205" t="s">
        <v>5420</v>
      </c>
      <c r="EJ205" t="s">
        <v>2341</v>
      </c>
      <c r="EK205" t="s">
        <v>207</v>
      </c>
      <c r="EL205" t="s">
        <v>2590</v>
      </c>
      <c r="EM205" t="s">
        <v>2108</v>
      </c>
      <c r="EN205" t="s">
        <v>5178</v>
      </c>
      <c r="EO205" t="s">
        <v>5421</v>
      </c>
      <c r="EP205" t="s">
        <v>5422</v>
      </c>
      <c r="EQ205" t="s">
        <v>2341</v>
      </c>
      <c r="ER205" t="s">
        <v>207</v>
      </c>
      <c r="ES205" t="s">
        <v>5423</v>
      </c>
      <c r="ET205" t="s">
        <v>5424</v>
      </c>
      <c r="EU205" t="s">
        <v>4375</v>
      </c>
      <c r="EV205" t="s">
        <v>5425</v>
      </c>
      <c r="EW205" t="s">
        <v>5426</v>
      </c>
      <c r="EX205" t="s">
        <v>2341</v>
      </c>
      <c r="EY205" t="s">
        <v>207</v>
      </c>
      <c r="EZ205" t="s">
        <v>3758</v>
      </c>
      <c r="FA205" t="s">
        <v>4604</v>
      </c>
      <c r="FB205" t="s">
        <v>248</v>
      </c>
    </row>
    <row r="206" spans="1:158">
      <c r="A206" t="s">
        <v>1245</v>
      </c>
      <c r="B206" t="s">
        <v>159</v>
      </c>
      <c r="C206" t="s">
        <v>1138</v>
      </c>
      <c r="D206" t="s">
        <v>1246</v>
      </c>
      <c r="E206" t="s">
        <v>5386</v>
      </c>
      <c r="F206" t="s">
        <v>5387</v>
      </c>
      <c r="G206">
        <v>9818478573</v>
      </c>
      <c r="H206" t="s">
        <v>164</v>
      </c>
      <c r="I206" t="s">
        <v>5388</v>
      </c>
      <c r="J206" t="s">
        <v>166</v>
      </c>
      <c r="K206" t="s">
        <v>361</v>
      </c>
      <c r="L206" t="s">
        <v>5389</v>
      </c>
      <c r="M206" t="s">
        <v>5390</v>
      </c>
      <c r="N206" t="s">
        <v>170</v>
      </c>
      <c r="AI206" t="s">
        <v>5391</v>
      </c>
      <c r="AJ206" t="s">
        <v>5392</v>
      </c>
      <c r="AK206" t="s">
        <v>5393</v>
      </c>
      <c r="AL206">
        <v>73</v>
      </c>
      <c r="AN206">
        <v>1987</v>
      </c>
      <c r="AO206" t="s">
        <v>174</v>
      </c>
      <c r="AP206" t="s">
        <v>5394</v>
      </c>
      <c r="AQ206" t="s">
        <v>5395</v>
      </c>
      <c r="AR206" t="s">
        <v>5396</v>
      </c>
      <c r="AS206">
        <v>73</v>
      </c>
      <c r="AU206">
        <v>1989</v>
      </c>
      <c r="AV206" t="s">
        <v>170</v>
      </c>
      <c r="BC206" t="s">
        <v>174</v>
      </c>
      <c r="BD206" t="s">
        <v>1909</v>
      </c>
      <c r="BE206" t="s">
        <v>5397</v>
      </c>
      <c r="BF206" t="s">
        <v>5398</v>
      </c>
      <c r="BG206">
        <v>52</v>
      </c>
      <c r="BI206">
        <v>1994</v>
      </c>
      <c r="BJ206">
        <v>19</v>
      </c>
      <c r="BK206" t="s">
        <v>5399</v>
      </c>
      <c r="BL206">
        <v>18</v>
      </c>
      <c r="BN206" t="s">
        <v>174</v>
      </c>
      <c r="BO206" t="s">
        <v>5400</v>
      </c>
      <c r="BP206" t="s">
        <v>5400</v>
      </c>
      <c r="BQ206" t="s">
        <v>5401</v>
      </c>
      <c r="BR206">
        <v>80</v>
      </c>
      <c r="BT206">
        <v>2003</v>
      </c>
      <c r="BU206">
        <v>31</v>
      </c>
      <c r="BV206" t="s">
        <v>1042</v>
      </c>
      <c r="BW206">
        <v>53</v>
      </c>
      <c r="BX206" t="s">
        <v>4326</v>
      </c>
      <c r="BY206" t="s">
        <v>170</v>
      </c>
      <c r="BZ206" t="s">
        <v>5402</v>
      </c>
      <c r="CA206" t="s">
        <v>5403</v>
      </c>
      <c r="CB206" t="s">
        <v>5404</v>
      </c>
      <c r="CC206">
        <v>80</v>
      </c>
      <c r="CE206">
        <v>2023</v>
      </c>
      <c r="CF206" t="s">
        <v>170</v>
      </c>
      <c r="CL206" t="s">
        <v>170</v>
      </c>
      <c r="CN206" t="s">
        <v>174</v>
      </c>
      <c r="CO206" t="s">
        <v>5405</v>
      </c>
      <c r="CP206" t="s">
        <v>5406</v>
      </c>
      <c r="CQ206" t="s">
        <v>170</v>
      </c>
      <c r="CV206" t="s">
        <v>170</v>
      </c>
      <c r="CZ206" t="s">
        <v>170</v>
      </c>
      <c r="DB206" t="s">
        <v>5407</v>
      </c>
      <c r="DC206" t="s">
        <v>5408</v>
      </c>
      <c r="DD206" t="s">
        <v>174</v>
      </c>
      <c r="DE206" t="s">
        <v>5409</v>
      </c>
      <c r="DF206" t="s">
        <v>170</v>
      </c>
      <c r="DL206" t="s">
        <v>170</v>
      </c>
      <c r="DN206" t="s">
        <v>174</v>
      </c>
      <c r="DO206" t="s">
        <v>5410</v>
      </c>
      <c r="DP206" t="s">
        <v>5427</v>
      </c>
      <c r="DQ206" t="s">
        <v>202</v>
      </c>
      <c r="DR206" t="str">
        <f>HYPERLINK("https://nconnect.nicmar.ac.in/pdf/343_resume_1771578274.pdf/Y2FyZWVy","View Resume")</f>
        <v>0</v>
      </c>
      <c r="DS206" t="s">
        <v>5412</v>
      </c>
      <c r="DT206" t="s">
        <v>5413</v>
      </c>
      <c r="DU206" t="s">
        <v>5414</v>
      </c>
      <c r="DV206" t="s">
        <v>538</v>
      </c>
      <c r="DW206" t="s">
        <v>207</v>
      </c>
      <c r="DX206" t="s">
        <v>758</v>
      </c>
      <c r="DY206" t="s">
        <v>3625</v>
      </c>
      <c r="DZ206" t="s">
        <v>1383</v>
      </c>
      <c r="EA206" t="s">
        <v>5415</v>
      </c>
      <c r="EB206" t="s">
        <v>5416</v>
      </c>
      <c r="EC206" t="s">
        <v>5417</v>
      </c>
      <c r="ED206" t="s">
        <v>207</v>
      </c>
      <c r="EE206" t="s">
        <v>5418</v>
      </c>
      <c r="EF206" t="s">
        <v>758</v>
      </c>
      <c r="EG206" t="s">
        <v>817</v>
      </c>
      <c r="EH206" t="s">
        <v>5419</v>
      </c>
      <c r="EI206" t="s">
        <v>5420</v>
      </c>
      <c r="EJ206" t="s">
        <v>2341</v>
      </c>
      <c r="EK206" t="s">
        <v>207</v>
      </c>
      <c r="EL206" t="s">
        <v>2590</v>
      </c>
      <c r="EM206" t="s">
        <v>2108</v>
      </c>
      <c r="EN206" t="s">
        <v>5178</v>
      </c>
      <c r="EO206" t="s">
        <v>5421</v>
      </c>
      <c r="EP206" t="s">
        <v>5422</v>
      </c>
      <c r="EQ206" t="s">
        <v>2341</v>
      </c>
      <c r="ER206" t="s">
        <v>207</v>
      </c>
      <c r="ES206" t="s">
        <v>5423</v>
      </c>
      <c r="ET206" t="s">
        <v>5424</v>
      </c>
      <c r="EU206" t="s">
        <v>4375</v>
      </c>
      <c r="EV206" t="s">
        <v>5425</v>
      </c>
      <c r="EW206" t="s">
        <v>5426</v>
      </c>
      <c r="EX206" t="s">
        <v>2341</v>
      </c>
      <c r="EY206" t="s">
        <v>207</v>
      </c>
      <c r="EZ206" t="s">
        <v>3758</v>
      </c>
      <c r="FA206" t="s">
        <v>4604</v>
      </c>
      <c r="FB206" t="s">
        <v>248</v>
      </c>
    </row>
    <row r="207" spans="1:158">
      <c r="A207" t="s">
        <v>5428</v>
      </c>
      <c r="B207" t="s">
        <v>5429</v>
      </c>
      <c r="C207" t="s">
        <v>472</v>
      </c>
      <c r="D207" t="s">
        <v>473</v>
      </c>
      <c r="E207" t="s">
        <v>5386</v>
      </c>
      <c r="F207" t="s">
        <v>5387</v>
      </c>
      <c r="G207">
        <v>9818478573</v>
      </c>
      <c r="H207" t="s">
        <v>164</v>
      </c>
      <c r="I207" t="s">
        <v>5388</v>
      </c>
      <c r="J207" t="s">
        <v>166</v>
      </c>
      <c r="K207" t="s">
        <v>361</v>
      </c>
      <c r="L207" t="s">
        <v>5389</v>
      </c>
      <c r="M207" t="s">
        <v>5390</v>
      </c>
      <c r="N207" t="s">
        <v>170</v>
      </c>
      <c r="AI207" t="s">
        <v>5391</v>
      </c>
      <c r="AJ207" t="s">
        <v>5392</v>
      </c>
      <c r="AK207" t="s">
        <v>5393</v>
      </c>
      <c r="AL207">
        <v>73</v>
      </c>
      <c r="AN207">
        <v>1987</v>
      </c>
      <c r="AO207" t="s">
        <v>174</v>
      </c>
      <c r="AP207" t="s">
        <v>5394</v>
      </c>
      <c r="AQ207" t="s">
        <v>5395</v>
      </c>
      <c r="AR207" t="s">
        <v>5396</v>
      </c>
      <c r="AS207">
        <v>73</v>
      </c>
      <c r="AU207">
        <v>1989</v>
      </c>
      <c r="AV207" t="s">
        <v>170</v>
      </c>
      <c r="BC207" t="s">
        <v>174</v>
      </c>
      <c r="BD207" t="s">
        <v>1909</v>
      </c>
      <c r="BE207" t="s">
        <v>5397</v>
      </c>
      <c r="BF207" t="s">
        <v>5398</v>
      </c>
      <c r="BG207">
        <v>52</v>
      </c>
      <c r="BI207">
        <v>1994</v>
      </c>
      <c r="BJ207">
        <v>19</v>
      </c>
      <c r="BK207" t="s">
        <v>5399</v>
      </c>
      <c r="BL207">
        <v>18</v>
      </c>
      <c r="BN207" t="s">
        <v>174</v>
      </c>
      <c r="BO207" t="s">
        <v>5400</v>
      </c>
      <c r="BP207" t="s">
        <v>5400</v>
      </c>
      <c r="BQ207" t="s">
        <v>5401</v>
      </c>
      <c r="BR207">
        <v>80</v>
      </c>
      <c r="BT207">
        <v>2003</v>
      </c>
      <c r="BU207">
        <v>31</v>
      </c>
      <c r="BV207" t="s">
        <v>1042</v>
      </c>
      <c r="BW207">
        <v>53</v>
      </c>
      <c r="BX207" t="s">
        <v>4326</v>
      </c>
      <c r="BY207" t="s">
        <v>170</v>
      </c>
      <c r="BZ207" t="s">
        <v>5402</v>
      </c>
      <c r="CA207" t="s">
        <v>5403</v>
      </c>
      <c r="CB207" t="s">
        <v>5404</v>
      </c>
      <c r="CC207">
        <v>80</v>
      </c>
      <c r="CE207">
        <v>2023</v>
      </c>
      <c r="CF207" t="s">
        <v>170</v>
      </c>
      <c r="CL207" t="s">
        <v>170</v>
      </c>
      <c r="CN207" t="s">
        <v>174</v>
      </c>
      <c r="CO207" t="s">
        <v>5405</v>
      </c>
      <c r="CP207" t="s">
        <v>5406</v>
      </c>
      <c r="CQ207" t="s">
        <v>170</v>
      </c>
      <c r="CV207" t="s">
        <v>170</v>
      </c>
      <c r="CZ207" t="s">
        <v>170</v>
      </c>
      <c r="DB207" t="s">
        <v>5407</v>
      </c>
      <c r="DC207" t="s">
        <v>5408</v>
      </c>
      <c r="DD207" t="s">
        <v>174</v>
      </c>
      <c r="DE207" t="s">
        <v>5409</v>
      </c>
      <c r="DF207" t="s">
        <v>170</v>
      </c>
      <c r="DL207" t="s">
        <v>170</v>
      </c>
      <c r="DN207" t="s">
        <v>174</v>
      </c>
      <c r="DO207" t="s">
        <v>5410</v>
      </c>
      <c r="DP207" t="s">
        <v>5427</v>
      </c>
      <c r="DQ207" t="s">
        <v>202</v>
      </c>
      <c r="DR207" t="str">
        <f>HYPERLINK("https://nconnect.nicmar.ac.in/pdf/343_resume_1771578274.pdf/Y2FyZWVy","View Resume")</f>
        <v>0</v>
      </c>
      <c r="DS207" t="s">
        <v>5412</v>
      </c>
      <c r="DT207" t="s">
        <v>5413</v>
      </c>
      <c r="DU207" t="s">
        <v>5414</v>
      </c>
      <c r="DV207" t="s">
        <v>538</v>
      </c>
      <c r="DW207" t="s">
        <v>207</v>
      </c>
      <c r="DX207" t="s">
        <v>758</v>
      </c>
      <c r="DY207" t="s">
        <v>3625</v>
      </c>
      <c r="DZ207" t="s">
        <v>1383</v>
      </c>
      <c r="EA207" t="s">
        <v>5415</v>
      </c>
      <c r="EB207" t="s">
        <v>5416</v>
      </c>
      <c r="EC207" t="s">
        <v>5417</v>
      </c>
      <c r="ED207" t="s">
        <v>207</v>
      </c>
      <c r="EE207" t="s">
        <v>5418</v>
      </c>
      <c r="EF207" t="s">
        <v>758</v>
      </c>
      <c r="EG207" t="s">
        <v>817</v>
      </c>
      <c r="EH207" t="s">
        <v>5419</v>
      </c>
      <c r="EI207" t="s">
        <v>5420</v>
      </c>
      <c r="EJ207" t="s">
        <v>2341</v>
      </c>
      <c r="EK207" t="s">
        <v>207</v>
      </c>
      <c r="EL207" t="s">
        <v>2590</v>
      </c>
      <c r="EM207" t="s">
        <v>2108</v>
      </c>
      <c r="EN207" t="s">
        <v>5178</v>
      </c>
      <c r="EO207" t="s">
        <v>5421</v>
      </c>
      <c r="EP207" t="s">
        <v>5422</v>
      </c>
      <c r="EQ207" t="s">
        <v>2341</v>
      </c>
      <c r="ER207" t="s">
        <v>207</v>
      </c>
      <c r="ES207" t="s">
        <v>5423</v>
      </c>
      <c r="ET207" t="s">
        <v>5424</v>
      </c>
      <c r="EU207" t="s">
        <v>4375</v>
      </c>
      <c r="EV207" t="s">
        <v>5425</v>
      </c>
      <c r="EW207" t="s">
        <v>5426</v>
      </c>
      <c r="EX207" t="s">
        <v>2341</v>
      </c>
      <c r="EY207" t="s">
        <v>207</v>
      </c>
      <c r="EZ207" t="s">
        <v>3758</v>
      </c>
      <c r="FA207" t="s">
        <v>4604</v>
      </c>
      <c r="FB207" t="s">
        <v>248</v>
      </c>
    </row>
    <row r="208" spans="1:158">
      <c r="A208" t="s">
        <v>794</v>
      </c>
      <c r="B208" t="s">
        <v>211</v>
      </c>
      <c r="C208" t="s">
        <v>267</v>
      </c>
      <c r="D208" t="s">
        <v>509</v>
      </c>
      <c r="E208" t="s">
        <v>5430</v>
      </c>
      <c r="F208" t="s">
        <v>5431</v>
      </c>
      <c r="G208">
        <v>7417342642</v>
      </c>
      <c r="H208" t="s">
        <v>164</v>
      </c>
      <c r="I208" t="s">
        <v>1660</v>
      </c>
      <c r="J208" t="s">
        <v>217</v>
      </c>
      <c r="K208" t="s">
        <v>658</v>
      </c>
      <c r="L208" t="s">
        <v>5432</v>
      </c>
      <c r="M208" t="s">
        <v>5433</v>
      </c>
      <c r="N208" t="s">
        <v>170</v>
      </c>
      <c r="AI208" t="s">
        <v>5434</v>
      </c>
      <c r="AJ208" t="s">
        <v>5435</v>
      </c>
      <c r="AK208" t="s">
        <v>439</v>
      </c>
      <c r="AL208">
        <v>53</v>
      </c>
      <c r="AN208">
        <v>2008</v>
      </c>
      <c r="AO208" t="s">
        <v>174</v>
      </c>
      <c r="AP208" t="s">
        <v>5436</v>
      </c>
      <c r="AQ208" t="s">
        <v>5435</v>
      </c>
      <c r="AR208" t="s">
        <v>1335</v>
      </c>
      <c r="AS208">
        <v>71.8</v>
      </c>
      <c r="AU208">
        <v>2010</v>
      </c>
      <c r="AV208" t="s">
        <v>170</v>
      </c>
      <c r="BC208" t="s">
        <v>174</v>
      </c>
      <c r="BD208" t="s">
        <v>5437</v>
      </c>
      <c r="BE208" t="s">
        <v>5438</v>
      </c>
      <c r="BF208" t="s">
        <v>1704</v>
      </c>
      <c r="BG208">
        <v>62.67</v>
      </c>
      <c r="BI208">
        <v>2013</v>
      </c>
      <c r="BJ208">
        <v>19</v>
      </c>
      <c r="BK208" t="s">
        <v>5439</v>
      </c>
      <c r="BL208">
        <v>17</v>
      </c>
      <c r="BN208" t="s">
        <v>174</v>
      </c>
      <c r="BO208" t="s">
        <v>5437</v>
      </c>
      <c r="BP208" t="s">
        <v>5438</v>
      </c>
      <c r="BQ208" t="s">
        <v>2359</v>
      </c>
      <c r="BR208">
        <v>74</v>
      </c>
      <c r="BS208">
        <v>7.4</v>
      </c>
      <c r="BT208">
        <v>2017</v>
      </c>
      <c r="BU208">
        <v>31</v>
      </c>
      <c r="BV208" t="s">
        <v>529</v>
      </c>
      <c r="BW208">
        <v>23</v>
      </c>
      <c r="BY208" t="s">
        <v>174</v>
      </c>
      <c r="BZ208" t="s">
        <v>5437</v>
      </c>
      <c r="CA208" t="s">
        <v>5438</v>
      </c>
      <c r="CB208" t="s">
        <v>1704</v>
      </c>
      <c r="CC208">
        <v>65.67</v>
      </c>
      <c r="CE208">
        <v>2015</v>
      </c>
      <c r="CF208" t="s">
        <v>174</v>
      </c>
      <c r="CG208" t="s">
        <v>5440</v>
      </c>
      <c r="CH208" t="s">
        <v>5437</v>
      </c>
      <c r="CI208" t="s">
        <v>193</v>
      </c>
      <c r="CJ208">
        <v>2025</v>
      </c>
      <c r="CL208" t="s">
        <v>170</v>
      </c>
      <c r="CN208" t="s">
        <v>170</v>
      </c>
      <c r="CP208" t="s">
        <v>5441</v>
      </c>
      <c r="CQ208" t="s">
        <v>174</v>
      </c>
      <c r="CR208" t="s">
        <v>5442</v>
      </c>
      <c r="CS208">
        <v>0</v>
      </c>
      <c r="CT208">
        <v>2</v>
      </c>
      <c r="CU208" t="s">
        <v>5443</v>
      </c>
      <c r="CV208" t="s">
        <v>170</v>
      </c>
      <c r="CZ208" t="s">
        <v>170</v>
      </c>
      <c r="DB208" t="s">
        <v>5444</v>
      </c>
      <c r="DC208" t="s">
        <v>5445</v>
      </c>
      <c r="DD208" t="s">
        <v>174</v>
      </c>
      <c r="DE208" t="s">
        <v>5446</v>
      </c>
      <c r="DF208" t="s">
        <v>170</v>
      </c>
      <c r="DL208" t="s">
        <v>170</v>
      </c>
      <c r="DN208" t="s">
        <v>174</v>
      </c>
      <c r="DO208" t="s">
        <v>5447</v>
      </c>
      <c r="DP208" t="s">
        <v>5448</v>
      </c>
      <c r="DQ208" t="s">
        <v>202</v>
      </c>
      <c r="DR208" t="str">
        <f>HYPERLINK("https://nconnect.nicmar.ac.in/pdf/345_resume_1771578470.pdf/Y2FyZWVy","View Resume")</f>
        <v>0</v>
      </c>
      <c r="DS208" t="s">
        <v>380</v>
      </c>
      <c r="DT208" t="s">
        <v>5449</v>
      </c>
      <c r="DU208" t="s">
        <v>211</v>
      </c>
      <c r="DV208" t="s">
        <v>5450</v>
      </c>
      <c r="DW208" t="s">
        <v>246</v>
      </c>
      <c r="DX208" t="s">
        <v>3625</v>
      </c>
      <c r="DY208" t="s">
        <v>209</v>
      </c>
      <c r="DZ208" t="s">
        <v>380</v>
      </c>
    </row>
    <row r="209" spans="1:158">
      <c r="A209" t="s">
        <v>3203</v>
      </c>
      <c r="B209" t="s">
        <v>211</v>
      </c>
      <c r="C209" t="s">
        <v>160</v>
      </c>
      <c r="D209" t="s">
        <v>3204</v>
      </c>
      <c r="E209" t="s">
        <v>5451</v>
      </c>
      <c r="F209" t="s">
        <v>5452</v>
      </c>
      <c r="G209">
        <v>7835965623</v>
      </c>
      <c r="H209" t="s">
        <v>164</v>
      </c>
      <c r="I209" t="s">
        <v>5453</v>
      </c>
      <c r="J209" t="s">
        <v>217</v>
      </c>
      <c r="K209" t="s">
        <v>5454</v>
      </c>
      <c r="L209" t="s">
        <v>5455</v>
      </c>
      <c r="M209" t="s">
        <v>5456</v>
      </c>
      <c r="N209" t="s">
        <v>170</v>
      </c>
      <c r="AI209" t="s">
        <v>5457</v>
      </c>
      <c r="AJ209" t="s">
        <v>5458</v>
      </c>
      <c r="AK209" t="s">
        <v>5459</v>
      </c>
      <c r="AL209">
        <v>89.4</v>
      </c>
      <c r="AN209">
        <v>2010</v>
      </c>
      <c r="AO209" t="s">
        <v>174</v>
      </c>
      <c r="AP209" t="s">
        <v>5460</v>
      </c>
      <c r="AQ209" t="s">
        <v>5461</v>
      </c>
      <c r="AR209" t="s">
        <v>919</v>
      </c>
      <c r="AS209">
        <v>92.6</v>
      </c>
      <c r="AU209">
        <v>2012</v>
      </c>
      <c r="AV209" t="s">
        <v>170</v>
      </c>
      <c r="BC209" t="s">
        <v>174</v>
      </c>
      <c r="BD209" t="s">
        <v>1829</v>
      </c>
      <c r="BE209" t="s">
        <v>5462</v>
      </c>
      <c r="BF209" t="s">
        <v>229</v>
      </c>
      <c r="BG209">
        <v>67.2</v>
      </c>
      <c r="BI209">
        <v>2016</v>
      </c>
      <c r="BJ209">
        <v>1</v>
      </c>
      <c r="BL209">
        <v>9</v>
      </c>
      <c r="BN209" t="s">
        <v>174</v>
      </c>
      <c r="BO209" t="s">
        <v>5463</v>
      </c>
      <c r="BP209" t="s">
        <v>2037</v>
      </c>
      <c r="BQ209" t="s">
        <v>3374</v>
      </c>
      <c r="BR209">
        <v>75.6</v>
      </c>
      <c r="BS209">
        <v>7.99</v>
      </c>
      <c r="BT209">
        <v>2019</v>
      </c>
      <c r="BU209">
        <v>31</v>
      </c>
      <c r="BW209">
        <v>52</v>
      </c>
      <c r="BY209" t="s">
        <v>170</v>
      </c>
      <c r="CF209" t="s">
        <v>174</v>
      </c>
      <c r="CG209" t="s">
        <v>3374</v>
      </c>
      <c r="CH209" t="s">
        <v>5463</v>
      </c>
      <c r="CI209" t="s">
        <v>193</v>
      </c>
      <c r="CJ209">
        <v>2023</v>
      </c>
      <c r="CL209" t="s">
        <v>174</v>
      </c>
      <c r="CM209" t="s">
        <v>5464</v>
      </c>
      <c r="CN209" t="s">
        <v>174</v>
      </c>
      <c r="CO209" t="s">
        <v>5465</v>
      </c>
      <c r="CP209" t="s">
        <v>5466</v>
      </c>
      <c r="DP209" t="s">
        <v>5467</v>
      </c>
      <c r="DQ209" t="str">
        <f>HYPERLINK("https://nconnect.nicmar.ac.in/storage/profile/69970f650c892.png","Download")</f>
        <v>0</v>
      </c>
      <c r="DR209" t="str">
        <f>HYPERLINK("https://nconnect.nicmar.ac.in/pdf/243_resume_1771578089.pdf/Y2FyZWVy","View Resume")</f>
        <v>0</v>
      </c>
      <c r="DS209" t="s">
        <v>355</v>
      </c>
      <c r="DT209" t="s">
        <v>3372</v>
      </c>
      <c r="DU209" t="s">
        <v>5468</v>
      </c>
      <c r="DV209" t="s">
        <v>2037</v>
      </c>
      <c r="DW209" t="s">
        <v>246</v>
      </c>
      <c r="DX209" t="s">
        <v>469</v>
      </c>
      <c r="DY209" t="s">
        <v>209</v>
      </c>
      <c r="DZ209" t="s">
        <v>470</v>
      </c>
      <c r="EA209" t="s">
        <v>5290</v>
      </c>
      <c r="EB209" t="s">
        <v>5469</v>
      </c>
      <c r="EC209" t="s">
        <v>1818</v>
      </c>
      <c r="ED209" t="s">
        <v>246</v>
      </c>
      <c r="EE209" t="s">
        <v>758</v>
      </c>
      <c r="EF209" t="s">
        <v>469</v>
      </c>
      <c r="EG209" t="s">
        <v>4013</v>
      </c>
    </row>
    <row r="210" spans="1:158">
      <c r="A210" t="s">
        <v>266</v>
      </c>
      <c r="B210" t="s">
        <v>211</v>
      </c>
      <c r="C210" t="s">
        <v>267</v>
      </c>
      <c r="D210" t="s">
        <v>268</v>
      </c>
      <c r="E210" t="s">
        <v>5470</v>
      </c>
      <c r="F210" t="s">
        <v>5471</v>
      </c>
      <c r="G210">
        <v>7994224685</v>
      </c>
      <c r="H210" t="s">
        <v>271</v>
      </c>
      <c r="I210" t="s">
        <v>5472</v>
      </c>
      <c r="J210" t="s">
        <v>166</v>
      </c>
      <c r="K210" t="s">
        <v>658</v>
      </c>
      <c r="L210" t="s">
        <v>5473</v>
      </c>
      <c r="M210" t="s">
        <v>5474</v>
      </c>
      <c r="N210" t="s">
        <v>174</v>
      </c>
      <c r="O210" t="s">
        <v>5475</v>
      </c>
      <c r="P210" t="s">
        <v>5476</v>
      </c>
      <c r="AI210" t="s">
        <v>5477</v>
      </c>
      <c r="AJ210" t="s">
        <v>5478</v>
      </c>
      <c r="AK210" t="s">
        <v>5479</v>
      </c>
      <c r="AL210">
        <v>83</v>
      </c>
      <c r="AN210">
        <v>1998</v>
      </c>
      <c r="AO210" t="s">
        <v>174</v>
      </c>
      <c r="AP210" t="s">
        <v>5477</v>
      </c>
      <c r="AQ210" t="s">
        <v>5478</v>
      </c>
      <c r="AR210" t="s">
        <v>5480</v>
      </c>
      <c r="AS210">
        <v>82</v>
      </c>
      <c r="AU210">
        <v>2000</v>
      </c>
      <c r="AV210" t="s">
        <v>170</v>
      </c>
      <c r="BC210" t="s">
        <v>174</v>
      </c>
      <c r="BD210" t="s">
        <v>5481</v>
      </c>
      <c r="BE210" t="s">
        <v>5482</v>
      </c>
      <c r="BF210" t="s">
        <v>5483</v>
      </c>
      <c r="BG210">
        <v>88</v>
      </c>
      <c r="BH210">
        <v>8.86</v>
      </c>
      <c r="BI210">
        <v>2007</v>
      </c>
      <c r="BJ210">
        <v>19</v>
      </c>
      <c r="BL210">
        <v>53</v>
      </c>
      <c r="BM210" t="s">
        <v>5484</v>
      </c>
      <c r="BN210" t="s">
        <v>174</v>
      </c>
      <c r="BO210" t="s">
        <v>1441</v>
      </c>
      <c r="BP210" t="s">
        <v>5485</v>
      </c>
      <c r="BQ210" t="s">
        <v>5486</v>
      </c>
      <c r="BR210">
        <v>56</v>
      </c>
      <c r="BT210">
        <v>2009</v>
      </c>
      <c r="BU210">
        <v>31</v>
      </c>
      <c r="BW210">
        <v>53</v>
      </c>
      <c r="BX210" t="s">
        <v>5487</v>
      </c>
      <c r="BY210" t="s">
        <v>170</v>
      </c>
      <c r="CF210" t="s">
        <v>174</v>
      </c>
      <c r="CG210" t="s">
        <v>5488</v>
      </c>
      <c r="CH210" t="s">
        <v>5489</v>
      </c>
      <c r="CI210" t="s">
        <v>193</v>
      </c>
      <c r="CJ210">
        <v>2022</v>
      </c>
      <c r="CL210" t="s">
        <v>174</v>
      </c>
      <c r="CM210" t="s">
        <v>5490</v>
      </c>
      <c r="CN210" t="s">
        <v>174</v>
      </c>
      <c r="CO210" t="s">
        <v>5491</v>
      </c>
      <c r="CP210" t="s">
        <v>5492</v>
      </c>
      <c r="CQ210" t="s">
        <v>174</v>
      </c>
      <c r="CR210" t="s">
        <v>5493</v>
      </c>
      <c r="CS210">
        <v>2</v>
      </c>
      <c r="CT210">
        <v>2</v>
      </c>
      <c r="CU210" t="s">
        <v>5494</v>
      </c>
      <c r="CV210" t="s">
        <v>174</v>
      </c>
      <c r="CW210" t="s">
        <v>5495</v>
      </c>
      <c r="CX210" t="s">
        <v>193</v>
      </c>
      <c r="CY210">
        <v>2021</v>
      </c>
      <c r="CZ210" t="s">
        <v>170</v>
      </c>
      <c r="DB210" t="s">
        <v>5496</v>
      </c>
      <c r="DC210" t="s">
        <v>5497</v>
      </c>
      <c r="DD210" t="s">
        <v>170</v>
      </c>
      <c r="DF210" t="s">
        <v>170</v>
      </c>
      <c r="DL210" t="s">
        <v>174</v>
      </c>
      <c r="DM210" t="s">
        <v>5498</v>
      </c>
      <c r="DN210" t="s">
        <v>174</v>
      </c>
      <c r="DO210" t="s">
        <v>5499</v>
      </c>
      <c r="DP210" t="s">
        <v>5500</v>
      </c>
      <c r="DQ210" t="str">
        <f>HYPERLINK("https://nconnect.nicmar.ac.in/storage/profile/69981746e583f.png","Download")</f>
        <v>0</v>
      </c>
      <c r="DR210" t="str">
        <f>HYPERLINK("https://nconnect.nicmar.ac.in/pdf/340_resume_1771578564.pdf/Y2FyZWVy","View Resume")</f>
        <v>0</v>
      </c>
      <c r="DS210" t="s">
        <v>5501</v>
      </c>
      <c r="DT210" t="s">
        <v>5502</v>
      </c>
      <c r="DU210" t="s">
        <v>211</v>
      </c>
      <c r="DV210" t="s">
        <v>5503</v>
      </c>
      <c r="DW210" t="s">
        <v>246</v>
      </c>
      <c r="DX210" t="s">
        <v>2858</v>
      </c>
      <c r="DY210" t="s">
        <v>209</v>
      </c>
      <c r="DZ210" t="s">
        <v>535</v>
      </c>
      <c r="EA210" t="s">
        <v>5504</v>
      </c>
      <c r="EB210" t="s">
        <v>5505</v>
      </c>
      <c r="EC210" t="s">
        <v>819</v>
      </c>
      <c r="ED210" t="s">
        <v>207</v>
      </c>
      <c r="EE210" t="s">
        <v>5506</v>
      </c>
      <c r="EF210" t="s">
        <v>3202</v>
      </c>
      <c r="EG210" t="s">
        <v>650</v>
      </c>
      <c r="EH210" t="s">
        <v>5507</v>
      </c>
      <c r="EI210" t="s">
        <v>5508</v>
      </c>
      <c r="EJ210" t="s">
        <v>333</v>
      </c>
      <c r="EK210" t="s">
        <v>207</v>
      </c>
      <c r="EL210" t="s">
        <v>5509</v>
      </c>
      <c r="EM210" t="s">
        <v>5041</v>
      </c>
      <c r="EN210" t="s">
        <v>945</v>
      </c>
    </row>
    <row r="211" spans="1:158">
      <c r="A211" t="s">
        <v>210</v>
      </c>
      <c r="B211" t="s">
        <v>211</v>
      </c>
      <c r="C211" t="s">
        <v>212</v>
      </c>
      <c r="D211" t="s">
        <v>213</v>
      </c>
      <c r="E211" t="s">
        <v>5510</v>
      </c>
      <c r="F211" t="s">
        <v>5511</v>
      </c>
      <c r="G211">
        <v>9874060499</v>
      </c>
      <c r="H211" t="s">
        <v>164</v>
      </c>
      <c r="I211" t="s">
        <v>5512</v>
      </c>
      <c r="J211" t="s">
        <v>166</v>
      </c>
      <c r="K211" t="s">
        <v>5513</v>
      </c>
      <c r="L211" t="s">
        <v>5514</v>
      </c>
      <c r="M211" t="s">
        <v>5515</v>
      </c>
      <c r="N211" t="s">
        <v>170</v>
      </c>
      <c r="AI211" t="s">
        <v>5516</v>
      </c>
      <c r="AJ211" t="s">
        <v>835</v>
      </c>
      <c r="AK211" t="s">
        <v>5517</v>
      </c>
      <c r="AL211">
        <v>84</v>
      </c>
      <c r="AN211">
        <v>2009</v>
      </c>
      <c r="AO211" t="s">
        <v>174</v>
      </c>
      <c r="AP211" t="s">
        <v>5516</v>
      </c>
      <c r="AQ211" t="s">
        <v>838</v>
      </c>
      <c r="AR211" t="s">
        <v>2385</v>
      </c>
      <c r="AS211">
        <v>77.2</v>
      </c>
      <c r="AU211">
        <v>2011</v>
      </c>
      <c r="AV211" t="s">
        <v>170</v>
      </c>
      <c r="BC211" t="s">
        <v>174</v>
      </c>
      <c r="BD211" t="s">
        <v>5518</v>
      </c>
      <c r="BE211" t="s">
        <v>5519</v>
      </c>
      <c r="BF211" t="s">
        <v>486</v>
      </c>
      <c r="BG211">
        <v>76.6</v>
      </c>
      <c r="BH211">
        <v>8.41</v>
      </c>
      <c r="BI211">
        <v>2015</v>
      </c>
      <c r="BJ211">
        <v>1</v>
      </c>
      <c r="BL211">
        <v>9</v>
      </c>
      <c r="BN211" t="s">
        <v>174</v>
      </c>
      <c r="BO211" t="s">
        <v>5520</v>
      </c>
      <c r="BP211" t="s">
        <v>5520</v>
      </c>
      <c r="BQ211" t="s">
        <v>213</v>
      </c>
      <c r="BR211">
        <v>93.8</v>
      </c>
      <c r="BS211">
        <v>9.38</v>
      </c>
      <c r="BT211">
        <v>2017</v>
      </c>
      <c r="BU211">
        <v>14</v>
      </c>
      <c r="BW211">
        <v>47</v>
      </c>
      <c r="BY211" t="s">
        <v>170</v>
      </c>
      <c r="CF211" t="s">
        <v>174</v>
      </c>
      <c r="CG211" t="s">
        <v>5521</v>
      </c>
      <c r="CH211" t="s">
        <v>5522</v>
      </c>
      <c r="CI211" t="s">
        <v>193</v>
      </c>
      <c r="CJ211">
        <v>2025</v>
      </c>
      <c r="CL211" t="s">
        <v>174</v>
      </c>
      <c r="CM211" t="s">
        <v>5523</v>
      </c>
      <c r="CN211" t="s">
        <v>174</v>
      </c>
      <c r="CO211" t="s">
        <v>5524</v>
      </c>
      <c r="CP211" t="s">
        <v>5525</v>
      </c>
      <c r="CQ211" t="s">
        <v>174</v>
      </c>
      <c r="CR211">
        <v>5</v>
      </c>
      <c r="CS211">
        <v>0</v>
      </c>
      <c r="CT211">
        <v>2</v>
      </c>
      <c r="CU211" t="s">
        <v>5526</v>
      </c>
      <c r="CV211" t="s">
        <v>170</v>
      </c>
      <c r="CZ211" t="s">
        <v>170</v>
      </c>
      <c r="DB211" t="s">
        <v>5527</v>
      </c>
      <c r="DC211" t="s">
        <v>5528</v>
      </c>
      <c r="DD211" t="s">
        <v>174</v>
      </c>
      <c r="DE211" t="s">
        <v>5529</v>
      </c>
      <c r="DF211" t="s">
        <v>174</v>
      </c>
      <c r="DG211">
        <v>3</v>
      </c>
      <c r="DH211">
        <v>2</v>
      </c>
      <c r="DI211" t="s">
        <v>378</v>
      </c>
      <c r="DJ211" t="s">
        <v>378</v>
      </c>
      <c r="DK211">
        <v>8</v>
      </c>
      <c r="DL211" t="s">
        <v>170</v>
      </c>
      <c r="DN211" t="s">
        <v>170</v>
      </c>
      <c r="DP211" t="s">
        <v>5530</v>
      </c>
      <c r="DQ211" t="str">
        <f>HYPERLINK("https://nconnect.nicmar.ac.in/storage/profile/6998175b262eb.png","Download")</f>
        <v>0</v>
      </c>
      <c r="DR211" t="str">
        <f>HYPERLINK("https://nconnect.nicmar.ac.in/pdf/341_resume_1771578771.pdf/Y2FyZWVy","View Resume")</f>
        <v>0</v>
      </c>
      <c r="DS211" t="s">
        <v>1683</v>
      </c>
      <c r="DT211" t="s">
        <v>5531</v>
      </c>
      <c r="DU211" t="s">
        <v>211</v>
      </c>
      <c r="DV211" t="s">
        <v>5532</v>
      </c>
      <c r="DW211" t="s">
        <v>246</v>
      </c>
      <c r="DX211" t="s">
        <v>2758</v>
      </c>
      <c r="DY211" t="s">
        <v>209</v>
      </c>
      <c r="DZ211" t="s">
        <v>942</v>
      </c>
      <c r="EA211" t="s">
        <v>5533</v>
      </c>
      <c r="EB211" t="s">
        <v>211</v>
      </c>
      <c r="EC211" t="s">
        <v>5534</v>
      </c>
      <c r="ED211" t="s">
        <v>246</v>
      </c>
      <c r="EE211" t="s">
        <v>1813</v>
      </c>
      <c r="EF211" t="s">
        <v>995</v>
      </c>
      <c r="EG211" t="s">
        <v>248</v>
      </c>
      <c r="EH211" t="s">
        <v>5535</v>
      </c>
      <c r="EI211" t="s">
        <v>211</v>
      </c>
      <c r="EJ211" t="s">
        <v>5536</v>
      </c>
      <c r="EK211" t="s">
        <v>246</v>
      </c>
      <c r="EL211" t="s">
        <v>988</v>
      </c>
      <c r="EM211" t="s">
        <v>1392</v>
      </c>
      <c r="EN211" t="s">
        <v>461</v>
      </c>
    </row>
    <row r="212" spans="1:158">
      <c r="A212" t="s">
        <v>1471</v>
      </c>
      <c r="B212" t="s">
        <v>508</v>
      </c>
      <c r="C212" t="s">
        <v>212</v>
      </c>
      <c r="D212" t="s">
        <v>1472</v>
      </c>
      <c r="E212" t="s">
        <v>5537</v>
      </c>
      <c r="F212" t="s">
        <v>5538</v>
      </c>
      <c r="G212">
        <v>6375598209</v>
      </c>
      <c r="H212" t="s">
        <v>164</v>
      </c>
      <c r="I212" t="s">
        <v>5539</v>
      </c>
      <c r="J212" t="s">
        <v>166</v>
      </c>
      <c r="K212" t="s">
        <v>2324</v>
      </c>
      <c r="L212" t="s">
        <v>5540</v>
      </c>
      <c r="M212" t="s">
        <v>5541</v>
      </c>
      <c r="N212" t="s">
        <v>170</v>
      </c>
      <c r="AI212" t="s">
        <v>5542</v>
      </c>
      <c r="AJ212" t="s">
        <v>1930</v>
      </c>
      <c r="AK212" t="s">
        <v>5543</v>
      </c>
      <c r="AL212">
        <v>81.6</v>
      </c>
      <c r="AN212">
        <v>2007</v>
      </c>
      <c r="AO212" t="s">
        <v>174</v>
      </c>
      <c r="AP212" t="s">
        <v>5544</v>
      </c>
      <c r="AQ212" t="s">
        <v>1930</v>
      </c>
      <c r="AR212" t="s">
        <v>5545</v>
      </c>
      <c r="AS212">
        <v>72.2</v>
      </c>
      <c r="AU212">
        <v>2009</v>
      </c>
      <c r="AV212" t="s">
        <v>170</v>
      </c>
      <c r="BC212" t="s">
        <v>174</v>
      </c>
      <c r="BD212" t="s">
        <v>5546</v>
      </c>
      <c r="BE212" t="s">
        <v>5546</v>
      </c>
      <c r="BF212" t="s">
        <v>486</v>
      </c>
      <c r="BG212">
        <v>91.57</v>
      </c>
      <c r="BI212">
        <v>2013</v>
      </c>
      <c r="BJ212">
        <v>1</v>
      </c>
      <c r="BL212">
        <v>9</v>
      </c>
      <c r="BN212" t="s">
        <v>174</v>
      </c>
      <c r="BO212" t="s">
        <v>5547</v>
      </c>
      <c r="BP212" t="s">
        <v>5547</v>
      </c>
      <c r="BQ212" t="s">
        <v>2102</v>
      </c>
      <c r="BR212">
        <v>86.23</v>
      </c>
      <c r="BT212">
        <v>2015</v>
      </c>
      <c r="BU212">
        <v>12</v>
      </c>
      <c r="BW212">
        <v>15</v>
      </c>
      <c r="BY212" t="s">
        <v>170</v>
      </c>
      <c r="CF212" t="s">
        <v>174</v>
      </c>
      <c r="CG212" t="s">
        <v>5548</v>
      </c>
      <c r="CH212" t="s">
        <v>5549</v>
      </c>
      <c r="CI212" t="s">
        <v>193</v>
      </c>
      <c r="CJ212">
        <v>2024</v>
      </c>
      <c r="CL212" t="s">
        <v>174</v>
      </c>
      <c r="CM212" t="s">
        <v>5550</v>
      </c>
      <c r="CN212" t="s">
        <v>174</v>
      </c>
      <c r="CO212" t="s">
        <v>5551</v>
      </c>
      <c r="CP212" t="s">
        <v>5552</v>
      </c>
      <c r="CQ212" t="s">
        <v>174</v>
      </c>
      <c r="CR212">
        <v>8</v>
      </c>
      <c r="CS212">
        <v>4</v>
      </c>
      <c r="CT212">
        <v>15</v>
      </c>
      <c r="CU212" t="s">
        <v>5553</v>
      </c>
      <c r="CV212" t="s">
        <v>174</v>
      </c>
      <c r="CW212" t="s">
        <v>5554</v>
      </c>
      <c r="CX212" t="s">
        <v>193</v>
      </c>
      <c r="CY212">
        <v>2025</v>
      </c>
      <c r="CZ212" t="s">
        <v>170</v>
      </c>
      <c r="DB212" t="s">
        <v>5555</v>
      </c>
      <c r="DC212" t="s">
        <v>5556</v>
      </c>
      <c r="DD212" t="s">
        <v>174</v>
      </c>
      <c r="DE212" t="s">
        <v>5557</v>
      </c>
      <c r="DF212" t="s">
        <v>174</v>
      </c>
      <c r="DG212">
        <v>5</v>
      </c>
      <c r="DH212">
        <v>4</v>
      </c>
      <c r="DI212">
        <v>2</v>
      </c>
      <c r="DJ212">
        <v>2</v>
      </c>
      <c r="DK212">
        <v>9</v>
      </c>
      <c r="DL212" t="s">
        <v>174</v>
      </c>
      <c r="DM212" t="s">
        <v>5558</v>
      </c>
      <c r="DN212" t="s">
        <v>174</v>
      </c>
      <c r="DO212" t="s">
        <v>5559</v>
      </c>
      <c r="DP212" t="s">
        <v>5560</v>
      </c>
      <c r="DQ212" t="str">
        <f>HYPERLINK("https://nconnect.nicmar.ac.in/storage/profile/6997e2da858de.png","Download")</f>
        <v>0</v>
      </c>
      <c r="DR212" t="str">
        <f>HYPERLINK("https://nconnect.nicmar.ac.in/pdf/51_resume_1771426906.pdf/Y2FyZWVy","View Resume")</f>
        <v>0</v>
      </c>
      <c r="DS212" t="s">
        <v>5561</v>
      </c>
      <c r="DT212" t="s">
        <v>5562</v>
      </c>
      <c r="DU212" t="s">
        <v>211</v>
      </c>
      <c r="DV212" t="s">
        <v>819</v>
      </c>
      <c r="DW212" t="s">
        <v>246</v>
      </c>
      <c r="DX212" t="s">
        <v>901</v>
      </c>
      <c r="DY212" t="s">
        <v>209</v>
      </c>
      <c r="DZ212" t="s">
        <v>2054</v>
      </c>
      <c r="EA212" t="s">
        <v>5563</v>
      </c>
      <c r="EB212" t="s">
        <v>211</v>
      </c>
      <c r="EC212" t="s">
        <v>418</v>
      </c>
      <c r="ED212" t="s">
        <v>246</v>
      </c>
      <c r="EE212" t="s">
        <v>1983</v>
      </c>
      <c r="EF212" t="s">
        <v>981</v>
      </c>
      <c r="EG212" t="s">
        <v>415</v>
      </c>
      <c r="EH212" t="s">
        <v>5564</v>
      </c>
      <c r="EI212" t="s">
        <v>211</v>
      </c>
      <c r="EJ212" t="s">
        <v>5565</v>
      </c>
      <c r="EK212" t="s">
        <v>246</v>
      </c>
      <c r="EL212" t="s">
        <v>5566</v>
      </c>
      <c r="EM212" t="s">
        <v>1463</v>
      </c>
      <c r="EN212" t="s">
        <v>692</v>
      </c>
      <c r="EO212" t="s">
        <v>5567</v>
      </c>
      <c r="EP212" t="s">
        <v>5568</v>
      </c>
      <c r="EQ212" t="s">
        <v>1209</v>
      </c>
      <c r="ER212" t="s">
        <v>246</v>
      </c>
      <c r="ES212" t="s">
        <v>2022</v>
      </c>
      <c r="ET212" t="s">
        <v>1392</v>
      </c>
      <c r="EU212" t="s">
        <v>942</v>
      </c>
      <c r="EV212" t="s">
        <v>5569</v>
      </c>
      <c r="EW212" t="s">
        <v>5570</v>
      </c>
      <c r="EX212" t="s">
        <v>5571</v>
      </c>
      <c r="EY212" t="s">
        <v>246</v>
      </c>
      <c r="EZ212" t="s">
        <v>4746</v>
      </c>
      <c r="FA212" t="s">
        <v>2026</v>
      </c>
      <c r="FB212" t="s">
        <v>380</v>
      </c>
    </row>
    <row r="213" spans="1:158">
      <c r="A213" t="s">
        <v>295</v>
      </c>
      <c r="B213" t="s">
        <v>211</v>
      </c>
      <c r="C213" t="s">
        <v>267</v>
      </c>
      <c r="D213" t="s">
        <v>296</v>
      </c>
      <c r="E213" t="s">
        <v>5572</v>
      </c>
      <c r="F213" t="s">
        <v>5573</v>
      </c>
      <c r="G213">
        <v>9690032450</v>
      </c>
      <c r="H213" t="s">
        <v>271</v>
      </c>
      <c r="I213" t="s">
        <v>5574</v>
      </c>
      <c r="J213" t="s">
        <v>166</v>
      </c>
      <c r="K213" t="s">
        <v>5575</v>
      </c>
      <c r="L213" t="s">
        <v>5576</v>
      </c>
      <c r="M213" t="s">
        <v>5577</v>
      </c>
      <c r="N213" t="s">
        <v>170</v>
      </c>
      <c r="AI213" t="s">
        <v>5578</v>
      </c>
      <c r="AJ213" t="s">
        <v>5579</v>
      </c>
      <c r="AK213" t="s">
        <v>5580</v>
      </c>
      <c r="AL213">
        <v>87.2</v>
      </c>
      <c r="AN213">
        <v>2009</v>
      </c>
      <c r="AO213" t="s">
        <v>174</v>
      </c>
      <c r="AP213" t="s">
        <v>5578</v>
      </c>
      <c r="AQ213" t="s">
        <v>5579</v>
      </c>
      <c r="AR213" t="s">
        <v>5581</v>
      </c>
      <c r="AS213">
        <v>66.2</v>
      </c>
      <c r="AU213">
        <v>2011</v>
      </c>
      <c r="AV213" t="s">
        <v>170</v>
      </c>
      <c r="BC213" t="s">
        <v>174</v>
      </c>
      <c r="BD213" t="s">
        <v>5582</v>
      </c>
      <c r="BE213" t="s">
        <v>5583</v>
      </c>
      <c r="BF213" t="s">
        <v>5584</v>
      </c>
      <c r="BG213">
        <v>69</v>
      </c>
      <c r="BI213">
        <v>2014</v>
      </c>
      <c r="BJ213">
        <v>19</v>
      </c>
      <c r="BK213" t="s">
        <v>808</v>
      </c>
      <c r="BL213">
        <v>52</v>
      </c>
      <c r="BN213" t="s">
        <v>174</v>
      </c>
      <c r="BO213" t="s">
        <v>5582</v>
      </c>
      <c r="BP213" t="s">
        <v>5585</v>
      </c>
      <c r="BQ213" t="s">
        <v>5586</v>
      </c>
      <c r="BR213">
        <v>77.25</v>
      </c>
      <c r="BT213">
        <v>2016</v>
      </c>
      <c r="BU213">
        <v>31</v>
      </c>
      <c r="BV213" t="s">
        <v>811</v>
      </c>
      <c r="BW213">
        <v>33</v>
      </c>
      <c r="BY213" t="s">
        <v>174</v>
      </c>
      <c r="BZ213" t="s">
        <v>5587</v>
      </c>
      <c r="CA213" t="s">
        <v>5585</v>
      </c>
      <c r="CB213" t="s">
        <v>5170</v>
      </c>
      <c r="CC213">
        <v>71.3</v>
      </c>
      <c r="CE213">
        <v>2016</v>
      </c>
      <c r="CF213" t="s">
        <v>174</v>
      </c>
      <c r="CG213" t="s">
        <v>5588</v>
      </c>
      <c r="CH213" t="s">
        <v>5589</v>
      </c>
      <c r="CI213" t="s">
        <v>193</v>
      </c>
      <c r="CJ213">
        <v>2021</v>
      </c>
      <c r="CL213" t="s">
        <v>174</v>
      </c>
      <c r="CM213" t="s">
        <v>5590</v>
      </c>
      <c r="CN213" t="s">
        <v>174</v>
      </c>
      <c r="CO213" t="s">
        <v>5591</v>
      </c>
      <c r="CP213" t="s">
        <v>5580</v>
      </c>
      <c r="CQ213" t="s">
        <v>174</v>
      </c>
      <c r="CR213">
        <v>2</v>
      </c>
      <c r="CS213">
        <v>2</v>
      </c>
      <c r="CT213">
        <v>6</v>
      </c>
      <c r="CV213" t="s">
        <v>170</v>
      </c>
      <c r="CZ213" t="s">
        <v>170</v>
      </c>
      <c r="DB213" t="s">
        <v>5592</v>
      </c>
      <c r="DC213" t="s">
        <v>2124</v>
      </c>
      <c r="DD213" t="s">
        <v>170</v>
      </c>
      <c r="DF213" t="s">
        <v>170</v>
      </c>
      <c r="DL213" t="s">
        <v>170</v>
      </c>
      <c r="DN213" t="s">
        <v>174</v>
      </c>
      <c r="DO213" t="s">
        <v>5593</v>
      </c>
      <c r="DP213" t="s">
        <v>5594</v>
      </c>
      <c r="DQ213" t="s">
        <v>202</v>
      </c>
      <c r="DR213" t="str">
        <f>HYPERLINK("https://nconnect.nicmar.ac.in/pdf/262_resume_1771580297.pdf/Y2FyZWVy","View Resume")</f>
        <v>0</v>
      </c>
      <c r="DS213" t="s">
        <v>650</v>
      </c>
      <c r="DT213" t="s">
        <v>5595</v>
      </c>
      <c r="DU213" t="s">
        <v>1283</v>
      </c>
      <c r="DV213" t="s">
        <v>819</v>
      </c>
      <c r="DW213" t="s">
        <v>246</v>
      </c>
      <c r="DX213" t="s">
        <v>645</v>
      </c>
      <c r="DY213" t="s">
        <v>901</v>
      </c>
      <c r="DZ213" t="s">
        <v>817</v>
      </c>
      <c r="EA213" t="s">
        <v>5596</v>
      </c>
      <c r="EB213" t="s">
        <v>1283</v>
      </c>
      <c r="EC213" t="s">
        <v>819</v>
      </c>
      <c r="ED213" t="s">
        <v>246</v>
      </c>
      <c r="EE213" t="s">
        <v>901</v>
      </c>
      <c r="EF213" t="s">
        <v>209</v>
      </c>
      <c r="EG213" t="s">
        <v>265</v>
      </c>
    </row>
    <row r="214" spans="1:158">
      <c r="A214" t="s">
        <v>295</v>
      </c>
      <c r="B214" t="s">
        <v>211</v>
      </c>
      <c r="C214" t="s">
        <v>267</v>
      </c>
      <c r="D214" t="s">
        <v>296</v>
      </c>
      <c r="E214" t="s">
        <v>5597</v>
      </c>
      <c r="F214" t="s">
        <v>5598</v>
      </c>
      <c r="G214">
        <v>9666848000</v>
      </c>
      <c r="H214" t="s">
        <v>164</v>
      </c>
      <c r="I214" t="s">
        <v>5599</v>
      </c>
      <c r="J214" t="s">
        <v>166</v>
      </c>
      <c r="K214" t="s">
        <v>5600</v>
      </c>
      <c r="L214" t="s">
        <v>5601</v>
      </c>
      <c r="M214" t="s">
        <v>5602</v>
      </c>
      <c r="N214" t="s">
        <v>170</v>
      </c>
      <c r="AI214" t="s">
        <v>5603</v>
      </c>
      <c r="AJ214" t="s">
        <v>5604</v>
      </c>
      <c r="AK214" t="s">
        <v>5605</v>
      </c>
      <c r="AL214">
        <v>82</v>
      </c>
      <c r="AN214">
        <v>2004</v>
      </c>
      <c r="AO214" t="s">
        <v>174</v>
      </c>
      <c r="AP214" t="s">
        <v>5606</v>
      </c>
      <c r="AQ214" t="s">
        <v>5607</v>
      </c>
      <c r="AR214" t="s">
        <v>1559</v>
      </c>
      <c r="AS214">
        <v>87.7</v>
      </c>
      <c r="AU214">
        <v>2006</v>
      </c>
      <c r="AV214" t="s">
        <v>170</v>
      </c>
      <c r="BC214" t="s">
        <v>174</v>
      </c>
      <c r="BD214" t="s">
        <v>5608</v>
      </c>
      <c r="BE214" t="s">
        <v>5609</v>
      </c>
      <c r="BF214" t="s">
        <v>5610</v>
      </c>
      <c r="BG214">
        <v>63.75</v>
      </c>
      <c r="BI214">
        <v>2010</v>
      </c>
      <c r="BJ214">
        <v>19</v>
      </c>
      <c r="BK214" t="s">
        <v>5611</v>
      </c>
      <c r="BL214">
        <v>18</v>
      </c>
      <c r="BN214" t="s">
        <v>174</v>
      </c>
      <c r="BO214" t="s">
        <v>5612</v>
      </c>
      <c r="BP214" t="s">
        <v>5613</v>
      </c>
      <c r="BQ214" t="s">
        <v>5614</v>
      </c>
      <c r="BR214">
        <v>80.4</v>
      </c>
      <c r="BS214">
        <v>8.04</v>
      </c>
      <c r="BT214">
        <v>2015</v>
      </c>
      <c r="BU214">
        <v>31</v>
      </c>
      <c r="BV214" t="s">
        <v>529</v>
      </c>
      <c r="BW214">
        <v>33</v>
      </c>
      <c r="BY214" t="s">
        <v>174</v>
      </c>
      <c r="BZ214" t="s">
        <v>5615</v>
      </c>
      <c r="CA214" t="s">
        <v>5615</v>
      </c>
      <c r="CB214" t="s">
        <v>5616</v>
      </c>
      <c r="CC214">
        <v>100</v>
      </c>
      <c r="CD214">
        <v>10</v>
      </c>
      <c r="CE214">
        <v>2021</v>
      </c>
      <c r="CF214" t="s">
        <v>174</v>
      </c>
      <c r="CG214" t="s">
        <v>1185</v>
      </c>
      <c r="CH214" t="s">
        <v>5617</v>
      </c>
      <c r="CI214" t="s">
        <v>193</v>
      </c>
      <c r="CJ214">
        <v>2023</v>
      </c>
      <c r="CL214" t="s">
        <v>174</v>
      </c>
      <c r="CM214" t="s">
        <v>5618</v>
      </c>
      <c r="CN214" t="s">
        <v>174</v>
      </c>
      <c r="CO214" t="s">
        <v>5619</v>
      </c>
      <c r="CP214" t="s">
        <v>5605</v>
      </c>
      <c r="CQ214" t="s">
        <v>174</v>
      </c>
      <c r="CR214">
        <v>4</v>
      </c>
      <c r="CS214">
        <v>1</v>
      </c>
      <c r="CT214">
        <v>3</v>
      </c>
      <c r="CU214" t="s">
        <v>5620</v>
      </c>
      <c r="CV214" t="s">
        <v>170</v>
      </c>
      <c r="CZ214" t="s">
        <v>170</v>
      </c>
      <c r="DB214" t="s">
        <v>5621</v>
      </c>
      <c r="DC214" t="s">
        <v>5622</v>
      </c>
      <c r="DD214" t="s">
        <v>174</v>
      </c>
      <c r="DE214" t="s">
        <v>5623</v>
      </c>
      <c r="DF214" t="s">
        <v>170</v>
      </c>
      <c r="DL214" t="s">
        <v>174</v>
      </c>
      <c r="DM214" t="s">
        <v>5619</v>
      </c>
      <c r="DN214" t="s">
        <v>174</v>
      </c>
      <c r="DO214" t="s">
        <v>5624</v>
      </c>
      <c r="DP214" t="s">
        <v>5625</v>
      </c>
      <c r="DQ214" t="s">
        <v>202</v>
      </c>
      <c r="DR214" t="str">
        <f>HYPERLINK("https://nconnect.nicmar.ac.in/pdf/321_resume_1771579873.pdf/Y2FyZWVy","View Resume")</f>
        <v>0</v>
      </c>
      <c r="DS214" t="s">
        <v>1018</v>
      </c>
      <c r="DT214" t="s">
        <v>5626</v>
      </c>
      <c r="DU214" t="s">
        <v>5627</v>
      </c>
      <c r="DV214" t="s">
        <v>5628</v>
      </c>
      <c r="DW214" t="s">
        <v>246</v>
      </c>
      <c r="DX214" t="s">
        <v>505</v>
      </c>
      <c r="DY214" t="s">
        <v>209</v>
      </c>
      <c r="DZ214" t="s">
        <v>1498</v>
      </c>
      <c r="EA214" t="s">
        <v>5629</v>
      </c>
      <c r="EB214" t="s">
        <v>5630</v>
      </c>
      <c r="EC214" t="s">
        <v>1818</v>
      </c>
      <c r="ED214" t="s">
        <v>246</v>
      </c>
      <c r="EE214" t="s">
        <v>758</v>
      </c>
      <c r="EF214" t="s">
        <v>995</v>
      </c>
      <c r="EG214" t="s">
        <v>380</v>
      </c>
      <c r="EH214" t="s">
        <v>5631</v>
      </c>
      <c r="EI214" t="s">
        <v>5632</v>
      </c>
      <c r="EJ214" t="s">
        <v>1818</v>
      </c>
      <c r="EK214" t="s">
        <v>207</v>
      </c>
      <c r="EL214" t="s">
        <v>1463</v>
      </c>
      <c r="EM214" t="s">
        <v>3834</v>
      </c>
      <c r="EN214" t="s">
        <v>2054</v>
      </c>
      <c r="EO214" t="s">
        <v>5633</v>
      </c>
      <c r="EP214" t="s">
        <v>5634</v>
      </c>
      <c r="EQ214" t="s">
        <v>1630</v>
      </c>
      <c r="ER214" t="s">
        <v>207</v>
      </c>
      <c r="ES214" t="s">
        <v>1099</v>
      </c>
      <c r="ET214" t="s">
        <v>993</v>
      </c>
      <c r="EU214" t="s">
        <v>1317</v>
      </c>
    </row>
    <row r="215" spans="1:158">
      <c r="A215" t="s">
        <v>266</v>
      </c>
      <c r="B215" t="s">
        <v>211</v>
      </c>
      <c r="C215" t="s">
        <v>267</v>
      </c>
      <c r="D215" t="s">
        <v>268</v>
      </c>
      <c r="E215" t="s">
        <v>5597</v>
      </c>
      <c r="F215" t="s">
        <v>5598</v>
      </c>
      <c r="G215">
        <v>9666848000</v>
      </c>
      <c r="H215" t="s">
        <v>164</v>
      </c>
      <c r="I215" t="s">
        <v>5599</v>
      </c>
      <c r="J215" t="s">
        <v>166</v>
      </c>
      <c r="K215" t="s">
        <v>5600</v>
      </c>
      <c r="L215" t="s">
        <v>5601</v>
      </c>
      <c r="M215" t="s">
        <v>5602</v>
      </c>
      <c r="N215" t="s">
        <v>170</v>
      </c>
      <c r="AI215" t="s">
        <v>5603</v>
      </c>
      <c r="AJ215" t="s">
        <v>5604</v>
      </c>
      <c r="AK215" t="s">
        <v>5605</v>
      </c>
      <c r="AL215">
        <v>82</v>
      </c>
      <c r="AN215">
        <v>2004</v>
      </c>
      <c r="AO215" t="s">
        <v>174</v>
      </c>
      <c r="AP215" t="s">
        <v>5606</v>
      </c>
      <c r="AQ215" t="s">
        <v>5607</v>
      </c>
      <c r="AR215" t="s">
        <v>1559</v>
      </c>
      <c r="AS215">
        <v>87.7</v>
      </c>
      <c r="AU215">
        <v>2006</v>
      </c>
      <c r="AV215" t="s">
        <v>170</v>
      </c>
      <c r="BC215" t="s">
        <v>174</v>
      </c>
      <c r="BD215" t="s">
        <v>5608</v>
      </c>
      <c r="BE215" t="s">
        <v>5609</v>
      </c>
      <c r="BF215" t="s">
        <v>5610</v>
      </c>
      <c r="BG215">
        <v>63.75</v>
      </c>
      <c r="BI215">
        <v>2010</v>
      </c>
      <c r="BJ215">
        <v>19</v>
      </c>
      <c r="BK215" t="s">
        <v>5611</v>
      </c>
      <c r="BL215">
        <v>18</v>
      </c>
      <c r="BN215" t="s">
        <v>174</v>
      </c>
      <c r="BO215" t="s">
        <v>5612</v>
      </c>
      <c r="BP215" t="s">
        <v>5613</v>
      </c>
      <c r="BQ215" t="s">
        <v>5614</v>
      </c>
      <c r="BR215">
        <v>80.4</v>
      </c>
      <c r="BS215">
        <v>8.04</v>
      </c>
      <c r="BT215">
        <v>2015</v>
      </c>
      <c r="BU215">
        <v>31</v>
      </c>
      <c r="BV215" t="s">
        <v>529</v>
      </c>
      <c r="BW215">
        <v>33</v>
      </c>
      <c r="BY215" t="s">
        <v>174</v>
      </c>
      <c r="BZ215" t="s">
        <v>5615</v>
      </c>
      <c r="CA215" t="s">
        <v>5615</v>
      </c>
      <c r="CB215" t="s">
        <v>5616</v>
      </c>
      <c r="CC215">
        <v>100</v>
      </c>
      <c r="CD215">
        <v>10</v>
      </c>
      <c r="CE215">
        <v>2021</v>
      </c>
      <c r="CF215" t="s">
        <v>174</v>
      </c>
      <c r="CG215" t="s">
        <v>1185</v>
      </c>
      <c r="CH215" t="s">
        <v>5617</v>
      </c>
      <c r="CI215" t="s">
        <v>193</v>
      </c>
      <c r="CJ215">
        <v>2023</v>
      </c>
      <c r="CL215" t="s">
        <v>174</v>
      </c>
      <c r="CM215" t="s">
        <v>5618</v>
      </c>
      <c r="CN215" t="s">
        <v>174</v>
      </c>
      <c r="CO215" t="s">
        <v>5619</v>
      </c>
      <c r="CP215" t="s">
        <v>5605</v>
      </c>
      <c r="CQ215" t="s">
        <v>174</v>
      </c>
      <c r="CR215">
        <v>4</v>
      </c>
      <c r="CS215">
        <v>1</v>
      </c>
      <c r="CT215">
        <v>3</v>
      </c>
      <c r="CU215" t="s">
        <v>5620</v>
      </c>
      <c r="CV215" t="s">
        <v>170</v>
      </c>
      <c r="CZ215" t="s">
        <v>170</v>
      </c>
      <c r="DB215" t="s">
        <v>5621</v>
      </c>
      <c r="DC215" t="s">
        <v>5622</v>
      </c>
      <c r="DD215" t="s">
        <v>174</v>
      </c>
      <c r="DE215" t="s">
        <v>5623</v>
      </c>
      <c r="DF215" t="s">
        <v>170</v>
      </c>
      <c r="DL215" t="s">
        <v>174</v>
      </c>
      <c r="DM215" t="s">
        <v>5619</v>
      </c>
      <c r="DN215" t="s">
        <v>174</v>
      </c>
      <c r="DO215" t="s">
        <v>5624</v>
      </c>
      <c r="DP215" t="s">
        <v>5625</v>
      </c>
      <c r="DQ215" t="s">
        <v>202</v>
      </c>
      <c r="DR215" t="str">
        <f>HYPERLINK("https://nconnect.nicmar.ac.in/pdf/321_resume_1771579873.pdf/Y2FyZWVy","View Resume")</f>
        <v>0</v>
      </c>
      <c r="DS215" t="s">
        <v>1018</v>
      </c>
      <c r="DT215" t="s">
        <v>5626</v>
      </c>
      <c r="DU215" t="s">
        <v>5627</v>
      </c>
      <c r="DV215" t="s">
        <v>5628</v>
      </c>
      <c r="DW215" t="s">
        <v>246</v>
      </c>
      <c r="DX215" t="s">
        <v>505</v>
      </c>
      <c r="DY215" t="s">
        <v>209</v>
      </c>
      <c r="DZ215" t="s">
        <v>1498</v>
      </c>
      <c r="EA215" t="s">
        <v>5629</v>
      </c>
      <c r="EB215" t="s">
        <v>5630</v>
      </c>
      <c r="EC215" t="s">
        <v>1818</v>
      </c>
      <c r="ED215" t="s">
        <v>246</v>
      </c>
      <c r="EE215" t="s">
        <v>758</v>
      </c>
      <c r="EF215" t="s">
        <v>995</v>
      </c>
      <c r="EG215" t="s">
        <v>380</v>
      </c>
      <c r="EH215" t="s">
        <v>5631</v>
      </c>
      <c r="EI215" t="s">
        <v>5632</v>
      </c>
      <c r="EJ215" t="s">
        <v>1818</v>
      </c>
      <c r="EK215" t="s">
        <v>207</v>
      </c>
      <c r="EL215" t="s">
        <v>1463</v>
      </c>
      <c r="EM215" t="s">
        <v>3834</v>
      </c>
      <c r="EN215" t="s">
        <v>2054</v>
      </c>
      <c r="EO215" t="s">
        <v>5633</v>
      </c>
      <c r="EP215" t="s">
        <v>5634</v>
      </c>
      <c r="EQ215" t="s">
        <v>1630</v>
      </c>
      <c r="ER215" t="s">
        <v>207</v>
      </c>
      <c r="ES215" t="s">
        <v>1099</v>
      </c>
      <c r="ET215" t="s">
        <v>993</v>
      </c>
      <c r="EU215" t="s">
        <v>1317</v>
      </c>
    </row>
    <row r="216" spans="1:158">
      <c r="A216" t="s">
        <v>295</v>
      </c>
      <c r="B216" t="s">
        <v>211</v>
      </c>
      <c r="C216" t="s">
        <v>267</v>
      </c>
      <c r="D216" t="s">
        <v>296</v>
      </c>
      <c r="E216" t="s">
        <v>5635</v>
      </c>
      <c r="F216" t="s">
        <v>5636</v>
      </c>
      <c r="G216">
        <v>9923561976</v>
      </c>
      <c r="H216" t="s">
        <v>271</v>
      </c>
      <c r="I216" t="s">
        <v>5637</v>
      </c>
      <c r="J216" t="s">
        <v>166</v>
      </c>
      <c r="K216" t="s">
        <v>831</v>
      </c>
      <c r="L216" t="s">
        <v>5638</v>
      </c>
      <c r="M216" t="s">
        <v>5639</v>
      </c>
      <c r="N216" t="s">
        <v>170</v>
      </c>
      <c r="AI216" t="s">
        <v>5640</v>
      </c>
      <c r="AJ216" t="s">
        <v>2384</v>
      </c>
      <c r="AK216" t="s">
        <v>5641</v>
      </c>
      <c r="AL216">
        <v>83.71</v>
      </c>
      <c r="AN216">
        <v>1992</v>
      </c>
      <c r="AO216" t="s">
        <v>174</v>
      </c>
      <c r="AP216" t="s">
        <v>5642</v>
      </c>
      <c r="AQ216" t="s">
        <v>2384</v>
      </c>
      <c r="AR216" t="s">
        <v>5643</v>
      </c>
      <c r="AS216">
        <v>83.83</v>
      </c>
      <c r="AU216">
        <v>1994</v>
      </c>
      <c r="AV216" t="s">
        <v>170</v>
      </c>
      <c r="BC216" t="s">
        <v>174</v>
      </c>
      <c r="BD216" t="s">
        <v>441</v>
      </c>
      <c r="BE216" t="s">
        <v>5642</v>
      </c>
      <c r="BF216" t="s">
        <v>5644</v>
      </c>
      <c r="BG216">
        <v>62</v>
      </c>
      <c r="BI216">
        <v>1997</v>
      </c>
      <c r="BJ216">
        <v>19</v>
      </c>
      <c r="BK216" t="s">
        <v>5645</v>
      </c>
      <c r="BL216">
        <v>24</v>
      </c>
      <c r="BN216" t="s">
        <v>174</v>
      </c>
      <c r="BO216" t="s">
        <v>441</v>
      </c>
      <c r="BP216" t="s">
        <v>5646</v>
      </c>
      <c r="BQ216" t="s">
        <v>296</v>
      </c>
      <c r="BR216">
        <v>64</v>
      </c>
      <c r="BT216">
        <v>2009</v>
      </c>
      <c r="BU216">
        <v>31</v>
      </c>
      <c r="BV216" t="s">
        <v>5647</v>
      </c>
      <c r="BW216">
        <v>33</v>
      </c>
      <c r="BY216" t="s">
        <v>174</v>
      </c>
      <c r="BZ216" t="s">
        <v>441</v>
      </c>
      <c r="CA216" t="s">
        <v>441</v>
      </c>
      <c r="CB216" t="s">
        <v>5648</v>
      </c>
      <c r="CC216">
        <v>65.6</v>
      </c>
      <c r="CE216">
        <v>1999</v>
      </c>
      <c r="CF216" t="s">
        <v>174</v>
      </c>
      <c r="CG216" t="s">
        <v>296</v>
      </c>
      <c r="CH216" t="s">
        <v>5649</v>
      </c>
      <c r="CI216" t="s">
        <v>193</v>
      </c>
      <c r="CJ216">
        <v>2023</v>
      </c>
      <c r="CL216" t="s">
        <v>174</v>
      </c>
      <c r="CN216" t="s">
        <v>170</v>
      </c>
      <c r="CP216" t="s">
        <v>722</v>
      </c>
      <c r="CQ216" t="s">
        <v>174</v>
      </c>
      <c r="CR216">
        <v>0</v>
      </c>
      <c r="CS216">
        <v>0</v>
      </c>
      <c r="CT216">
        <v>21</v>
      </c>
      <c r="CU216" t="s">
        <v>5650</v>
      </c>
      <c r="CV216" t="s">
        <v>170</v>
      </c>
      <c r="CZ216" t="s">
        <v>170</v>
      </c>
      <c r="DB216" t="s">
        <v>5651</v>
      </c>
      <c r="DC216" t="s">
        <v>3157</v>
      </c>
      <c r="DD216" t="s">
        <v>174</v>
      </c>
      <c r="DE216" t="s">
        <v>5652</v>
      </c>
      <c r="DF216" t="s">
        <v>170</v>
      </c>
      <c r="DL216" t="s">
        <v>170</v>
      </c>
      <c r="DN216" t="s">
        <v>170</v>
      </c>
      <c r="DP216" t="s">
        <v>5653</v>
      </c>
      <c r="DQ216" t="s">
        <v>202</v>
      </c>
      <c r="DR216" t="str">
        <f>HYPERLINK("https://nconnect.nicmar.ac.in/pdf/348_resume_1771582847.pdf/Y2FyZWVy","View Resume")</f>
        <v>0</v>
      </c>
      <c r="DS216" t="s">
        <v>5654</v>
      </c>
      <c r="DT216" t="s">
        <v>5655</v>
      </c>
      <c r="DU216" t="s">
        <v>211</v>
      </c>
      <c r="DV216" t="s">
        <v>733</v>
      </c>
      <c r="DW216" t="s">
        <v>246</v>
      </c>
      <c r="DX216" t="s">
        <v>1686</v>
      </c>
      <c r="DY216" t="s">
        <v>209</v>
      </c>
      <c r="DZ216" t="s">
        <v>990</v>
      </c>
      <c r="EA216" t="s">
        <v>5656</v>
      </c>
      <c r="EB216" t="s">
        <v>211</v>
      </c>
      <c r="EC216" t="s">
        <v>819</v>
      </c>
      <c r="ED216" t="s">
        <v>246</v>
      </c>
      <c r="EE216" t="s">
        <v>821</v>
      </c>
      <c r="EF216" t="s">
        <v>1686</v>
      </c>
      <c r="EG216" t="s">
        <v>380</v>
      </c>
      <c r="EH216" t="s">
        <v>5657</v>
      </c>
      <c r="EI216" t="s">
        <v>211</v>
      </c>
      <c r="EJ216" t="s">
        <v>819</v>
      </c>
      <c r="EK216" t="s">
        <v>246</v>
      </c>
      <c r="EL216" t="s">
        <v>907</v>
      </c>
      <c r="EM216" t="s">
        <v>1094</v>
      </c>
      <c r="EN216" t="s">
        <v>2927</v>
      </c>
      <c r="EO216" t="s">
        <v>5658</v>
      </c>
      <c r="EP216" t="s">
        <v>211</v>
      </c>
      <c r="EQ216" t="s">
        <v>819</v>
      </c>
      <c r="ER216" t="s">
        <v>246</v>
      </c>
      <c r="ES216" t="s">
        <v>5659</v>
      </c>
      <c r="ET216" t="s">
        <v>907</v>
      </c>
      <c r="EU216" t="s">
        <v>5660</v>
      </c>
      <c r="EV216" t="s">
        <v>5661</v>
      </c>
      <c r="EW216" t="s">
        <v>211</v>
      </c>
      <c r="EX216" t="s">
        <v>819</v>
      </c>
      <c r="EY216" t="s">
        <v>246</v>
      </c>
      <c r="EZ216" t="s">
        <v>5662</v>
      </c>
      <c r="FA216" t="s">
        <v>5002</v>
      </c>
      <c r="FB216" t="s">
        <v>3195</v>
      </c>
    </row>
    <row r="217" spans="1:158">
      <c r="A217" t="s">
        <v>1348</v>
      </c>
      <c r="B217" t="s">
        <v>211</v>
      </c>
      <c r="C217" t="s">
        <v>267</v>
      </c>
      <c r="D217" t="s">
        <v>1349</v>
      </c>
      <c r="E217" t="s">
        <v>5663</v>
      </c>
      <c r="F217" t="s">
        <v>5664</v>
      </c>
      <c r="G217">
        <v>9400655875</v>
      </c>
      <c r="H217" t="s">
        <v>164</v>
      </c>
      <c r="I217" t="s">
        <v>5665</v>
      </c>
      <c r="J217" t="s">
        <v>217</v>
      </c>
      <c r="K217" t="s">
        <v>5666</v>
      </c>
      <c r="L217" t="s">
        <v>2681</v>
      </c>
      <c r="M217" t="s">
        <v>5667</v>
      </c>
      <c r="N217" t="s">
        <v>170</v>
      </c>
      <c r="AI217" t="s">
        <v>5668</v>
      </c>
      <c r="AJ217" t="s">
        <v>5669</v>
      </c>
      <c r="AK217" t="s">
        <v>5670</v>
      </c>
      <c r="AL217">
        <v>80</v>
      </c>
      <c r="AM217">
        <v>8.9</v>
      </c>
      <c r="AN217">
        <v>2010</v>
      </c>
      <c r="AO217" t="s">
        <v>174</v>
      </c>
      <c r="AP217" t="s">
        <v>5671</v>
      </c>
      <c r="AQ217" t="s">
        <v>5672</v>
      </c>
      <c r="AR217" t="s">
        <v>5673</v>
      </c>
      <c r="AS217">
        <v>75</v>
      </c>
      <c r="AT217">
        <v>7.5</v>
      </c>
      <c r="AU217">
        <v>2012</v>
      </c>
      <c r="AV217" t="s">
        <v>170</v>
      </c>
      <c r="BC217" t="s">
        <v>174</v>
      </c>
      <c r="BD217" t="s">
        <v>5674</v>
      </c>
      <c r="BE217" t="s">
        <v>5675</v>
      </c>
      <c r="BF217" t="s">
        <v>5676</v>
      </c>
      <c r="BG217">
        <v>65</v>
      </c>
      <c r="BH217">
        <v>6.5</v>
      </c>
      <c r="BI217">
        <v>2015</v>
      </c>
      <c r="BJ217">
        <v>19</v>
      </c>
      <c r="BK217" t="s">
        <v>5677</v>
      </c>
      <c r="BL217">
        <v>53</v>
      </c>
      <c r="BM217" t="s">
        <v>5678</v>
      </c>
      <c r="BN217" t="s">
        <v>174</v>
      </c>
      <c r="BO217" t="s">
        <v>5679</v>
      </c>
      <c r="BP217" t="s">
        <v>5680</v>
      </c>
      <c r="BQ217" t="s">
        <v>5681</v>
      </c>
      <c r="BR217">
        <v>76</v>
      </c>
      <c r="BS217">
        <v>7.6</v>
      </c>
      <c r="BT217">
        <v>2021</v>
      </c>
      <c r="BU217">
        <v>31</v>
      </c>
      <c r="BV217" t="s">
        <v>5682</v>
      </c>
      <c r="BW217">
        <v>53</v>
      </c>
      <c r="BX217" t="s">
        <v>5683</v>
      </c>
      <c r="BY217" t="s">
        <v>174</v>
      </c>
      <c r="BZ217" t="s">
        <v>5684</v>
      </c>
      <c r="CA217" t="s">
        <v>5685</v>
      </c>
      <c r="CB217" t="s">
        <v>5686</v>
      </c>
      <c r="CC217">
        <v>62</v>
      </c>
      <c r="CD217">
        <v>6.2</v>
      </c>
      <c r="CE217">
        <v>2017</v>
      </c>
      <c r="CF217" t="s">
        <v>174</v>
      </c>
      <c r="CG217" t="s">
        <v>5683</v>
      </c>
      <c r="CH217" t="s">
        <v>5687</v>
      </c>
      <c r="CI217" t="s">
        <v>373</v>
      </c>
      <c r="CK217" t="s">
        <v>174</v>
      </c>
      <c r="CL217" t="s">
        <v>174</v>
      </c>
      <c r="CM217" t="s">
        <v>5688</v>
      </c>
      <c r="CN217" t="s">
        <v>174</v>
      </c>
      <c r="CO217" t="s">
        <v>5689</v>
      </c>
      <c r="CP217" t="s">
        <v>5690</v>
      </c>
      <c r="CQ217" t="s">
        <v>174</v>
      </c>
      <c r="CR217">
        <v>2</v>
      </c>
      <c r="CS217" t="s">
        <v>2681</v>
      </c>
      <c r="CT217">
        <v>2</v>
      </c>
      <c r="CU217" t="s">
        <v>5691</v>
      </c>
      <c r="CV217" t="s">
        <v>174</v>
      </c>
      <c r="CW217" t="s">
        <v>5692</v>
      </c>
      <c r="CX217" t="s">
        <v>193</v>
      </c>
      <c r="CY217">
        <v>2023</v>
      </c>
      <c r="CZ217" t="s">
        <v>170</v>
      </c>
      <c r="DB217" t="s">
        <v>5693</v>
      </c>
      <c r="DC217" t="s">
        <v>5694</v>
      </c>
      <c r="DD217" t="s">
        <v>174</v>
      </c>
      <c r="DE217" t="s">
        <v>5695</v>
      </c>
      <c r="DF217" t="s">
        <v>170</v>
      </c>
      <c r="DL217" t="s">
        <v>174</v>
      </c>
      <c r="DM217" t="s">
        <v>5696</v>
      </c>
      <c r="DN217" t="s">
        <v>174</v>
      </c>
      <c r="DO217" t="s">
        <v>5697</v>
      </c>
      <c r="DP217" t="s">
        <v>5653</v>
      </c>
      <c r="DQ217" t="str">
        <f>HYPERLINK("https://nconnect.nicmar.ac.in/storage/profile/699826990c20c.png","Download")</f>
        <v>0</v>
      </c>
      <c r="DR217" t="str">
        <f>HYPERLINK("https://nconnect.nicmar.ac.in/pdf/360_resume_1771582876.pdf/Y2FyZWVy","View Resume")</f>
        <v>0</v>
      </c>
      <c r="DS217" t="s">
        <v>1317</v>
      </c>
      <c r="DT217" t="s">
        <v>5698</v>
      </c>
      <c r="DU217" t="s">
        <v>5699</v>
      </c>
      <c r="DV217" t="s">
        <v>980</v>
      </c>
      <c r="DW217" t="s">
        <v>246</v>
      </c>
      <c r="DX217" t="s">
        <v>645</v>
      </c>
      <c r="DY217" t="s">
        <v>2529</v>
      </c>
      <c r="DZ217" t="s">
        <v>1317</v>
      </c>
    </row>
    <row r="218" spans="1:158">
      <c r="A218" t="s">
        <v>210</v>
      </c>
      <c r="B218" t="s">
        <v>211</v>
      </c>
      <c r="C218" t="s">
        <v>212</v>
      </c>
      <c r="D218" t="s">
        <v>213</v>
      </c>
      <c r="E218" t="s">
        <v>5350</v>
      </c>
      <c r="F218" t="s">
        <v>5351</v>
      </c>
      <c r="G218">
        <v>9010915282</v>
      </c>
      <c r="H218" t="s">
        <v>164</v>
      </c>
      <c r="I218" t="s">
        <v>5352</v>
      </c>
      <c r="J218" t="s">
        <v>166</v>
      </c>
      <c r="K218" t="s">
        <v>5353</v>
      </c>
      <c r="L218" t="s">
        <v>5354</v>
      </c>
      <c r="M218" t="s">
        <v>5355</v>
      </c>
      <c r="N218" t="s">
        <v>170</v>
      </c>
      <c r="AI218" t="s">
        <v>5356</v>
      </c>
      <c r="AJ218" t="s">
        <v>5357</v>
      </c>
      <c r="AK218" t="s">
        <v>5358</v>
      </c>
      <c r="AL218">
        <v>61</v>
      </c>
      <c r="AN218">
        <v>2000</v>
      </c>
      <c r="AO218" t="s">
        <v>170</v>
      </c>
      <c r="AV218" t="s">
        <v>174</v>
      </c>
      <c r="AW218" t="s">
        <v>5359</v>
      </c>
      <c r="AX218" t="s">
        <v>5360</v>
      </c>
      <c r="AY218" t="s">
        <v>5361</v>
      </c>
      <c r="AZ218">
        <v>64.67</v>
      </c>
      <c r="BB218">
        <v>2009</v>
      </c>
      <c r="BC218" t="s">
        <v>174</v>
      </c>
      <c r="BD218" t="s">
        <v>5362</v>
      </c>
      <c r="BE218" t="s">
        <v>5363</v>
      </c>
      <c r="BF218" t="s">
        <v>5364</v>
      </c>
      <c r="BG218">
        <v>66.19</v>
      </c>
      <c r="BI218">
        <v>2014</v>
      </c>
      <c r="BJ218">
        <v>1</v>
      </c>
      <c r="BL218">
        <v>9</v>
      </c>
      <c r="BN218" t="s">
        <v>174</v>
      </c>
      <c r="BO218" t="s">
        <v>5362</v>
      </c>
      <c r="BP218" t="s">
        <v>5363</v>
      </c>
      <c r="BQ218" t="s">
        <v>5365</v>
      </c>
      <c r="BR218">
        <v>71</v>
      </c>
      <c r="BT218">
        <v>2016</v>
      </c>
      <c r="BU218">
        <v>14</v>
      </c>
      <c r="BW218">
        <v>47</v>
      </c>
      <c r="BY218" t="s">
        <v>170</v>
      </c>
      <c r="CF218" t="s">
        <v>174</v>
      </c>
      <c r="CG218" t="s">
        <v>229</v>
      </c>
      <c r="CH218" t="s">
        <v>5366</v>
      </c>
      <c r="CI218" t="s">
        <v>193</v>
      </c>
      <c r="CJ218">
        <v>2026</v>
      </c>
      <c r="CL218" t="s">
        <v>170</v>
      </c>
      <c r="CN218" t="s">
        <v>174</v>
      </c>
      <c r="CO218" t="s">
        <v>5367</v>
      </c>
      <c r="CP218" t="s">
        <v>5368</v>
      </c>
      <c r="CQ218" t="s">
        <v>174</v>
      </c>
      <c r="CR218">
        <v>3</v>
      </c>
      <c r="CS218">
        <v>1</v>
      </c>
      <c r="CT218">
        <v>13</v>
      </c>
      <c r="CU218" t="s">
        <v>5369</v>
      </c>
      <c r="CV218" t="s">
        <v>170</v>
      </c>
      <c r="CZ218" t="s">
        <v>170</v>
      </c>
      <c r="DB218" t="s">
        <v>5370</v>
      </c>
      <c r="DC218" t="s">
        <v>5371</v>
      </c>
      <c r="DD218" t="s">
        <v>174</v>
      </c>
      <c r="DE218" t="s">
        <v>5372</v>
      </c>
      <c r="DF218" t="s">
        <v>174</v>
      </c>
      <c r="DG218">
        <v>4</v>
      </c>
      <c r="DH218">
        <v>0</v>
      </c>
      <c r="DI218">
        <v>5</v>
      </c>
      <c r="DJ218">
        <v>12</v>
      </c>
      <c r="DK218">
        <v>8</v>
      </c>
      <c r="DL218" t="s">
        <v>174</v>
      </c>
      <c r="DM218" t="s">
        <v>5373</v>
      </c>
      <c r="DN218" t="s">
        <v>174</v>
      </c>
      <c r="DO218" t="s">
        <v>5374</v>
      </c>
      <c r="DP218" t="s">
        <v>5700</v>
      </c>
      <c r="DQ218" t="str">
        <f>HYPERLINK("https://nconnect.nicmar.ac.in/storage/profile/6998086fc2e16.png","Download")</f>
        <v>0</v>
      </c>
      <c r="DR218" t="str">
        <f>HYPERLINK("https://nconnect.nicmar.ac.in/pdf/339_resume_1771577913.pdf/Y2FyZWVy","View Resume")</f>
        <v>0</v>
      </c>
      <c r="DS218" t="s">
        <v>5376</v>
      </c>
      <c r="DT218" t="s">
        <v>5377</v>
      </c>
      <c r="DU218" t="s">
        <v>5378</v>
      </c>
      <c r="DV218" t="s">
        <v>5379</v>
      </c>
      <c r="DW218" t="s">
        <v>246</v>
      </c>
      <c r="DX218" t="s">
        <v>3459</v>
      </c>
      <c r="DY218" t="s">
        <v>1987</v>
      </c>
      <c r="DZ218" t="s">
        <v>502</v>
      </c>
      <c r="EA218" t="s">
        <v>5380</v>
      </c>
      <c r="EB218" t="s">
        <v>5378</v>
      </c>
      <c r="EC218" t="s">
        <v>5381</v>
      </c>
      <c r="ED218" t="s">
        <v>246</v>
      </c>
      <c r="EE218" t="s">
        <v>3868</v>
      </c>
      <c r="EF218" t="s">
        <v>3459</v>
      </c>
      <c r="EG218" t="s">
        <v>692</v>
      </c>
      <c r="EH218" t="s">
        <v>5382</v>
      </c>
      <c r="EI218" t="s">
        <v>5383</v>
      </c>
      <c r="EJ218" t="s">
        <v>5384</v>
      </c>
      <c r="EK218" t="s">
        <v>207</v>
      </c>
      <c r="EL218" t="s">
        <v>5385</v>
      </c>
      <c r="EM218" t="s">
        <v>2198</v>
      </c>
      <c r="EN218" t="s">
        <v>3195</v>
      </c>
    </row>
    <row r="219" spans="1:158">
      <c r="A219" t="s">
        <v>794</v>
      </c>
      <c r="B219" t="s">
        <v>211</v>
      </c>
      <c r="C219" t="s">
        <v>267</v>
      </c>
      <c r="D219" t="s">
        <v>509</v>
      </c>
      <c r="E219" t="s">
        <v>5701</v>
      </c>
      <c r="F219" t="s">
        <v>5702</v>
      </c>
      <c r="G219">
        <v>6386295597</v>
      </c>
      <c r="H219" t="s">
        <v>271</v>
      </c>
      <c r="I219" t="s">
        <v>5703</v>
      </c>
      <c r="J219" t="s">
        <v>217</v>
      </c>
      <c r="K219" t="s">
        <v>798</v>
      </c>
      <c r="L219" t="s">
        <v>5704</v>
      </c>
      <c r="M219" t="s">
        <v>5705</v>
      </c>
      <c r="N219" t="s">
        <v>170</v>
      </c>
      <c r="AI219" t="s">
        <v>5706</v>
      </c>
      <c r="AJ219" t="s">
        <v>5707</v>
      </c>
      <c r="AK219" t="s">
        <v>5708</v>
      </c>
      <c r="AL219">
        <v>78</v>
      </c>
      <c r="AN219">
        <v>2012</v>
      </c>
      <c r="AO219" t="s">
        <v>174</v>
      </c>
      <c r="AP219" t="s">
        <v>5706</v>
      </c>
      <c r="AQ219" t="s">
        <v>5707</v>
      </c>
      <c r="AR219" t="s">
        <v>1335</v>
      </c>
      <c r="AS219">
        <v>76</v>
      </c>
      <c r="AU219">
        <v>2014</v>
      </c>
      <c r="AV219" t="s">
        <v>174</v>
      </c>
      <c r="AW219" t="s">
        <v>5709</v>
      </c>
      <c r="AX219" t="s">
        <v>2447</v>
      </c>
      <c r="AY219" t="s">
        <v>5710</v>
      </c>
      <c r="AZ219">
        <v>74</v>
      </c>
      <c r="BB219">
        <v>2018</v>
      </c>
      <c r="BC219" t="s">
        <v>174</v>
      </c>
      <c r="BD219" t="s">
        <v>2447</v>
      </c>
      <c r="BE219" t="s">
        <v>5711</v>
      </c>
      <c r="BF219" t="s">
        <v>5712</v>
      </c>
      <c r="BG219">
        <v>78</v>
      </c>
      <c r="BH219">
        <v>8.19</v>
      </c>
      <c r="BI219">
        <v>2017</v>
      </c>
      <c r="BJ219">
        <v>19</v>
      </c>
      <c r="BK219" t="s">
        <v>5713</v>
      </c>
      <c r="BL219">
        <v>23</v>
      </c>
      <c r="BN219" t="s">
        <v>174</v>
      </c>
      <c r="BO219" t="s">
        <v>185</v>
      </c>
      <c r="BP219" t="s">
        <v>5714</v>
      </c>
      <c r="BQ219" t="s">
        <v>2074</v>
      </c>
      <c r="BR219">
        <v>65</v>
      </c>
      <c r="BT219">
        <v>2020</v>
      </c>
      <c r="BU219">
        <v>31</v>
      </c>
      <c r="BV219" t="s">
        <v>5081</v>
      </c>
      <c r="BW219">
        <v>23</v>
      </c>
      <c r="BY219" t="s">
        <v>170</v>
      </c>
      <c r="CF219" t="s">
        <v>174</v>
      </c>
      <c r="CG219" t="s">
        <v>528</v>
      </c>
      <c r="CH219" t="s">
        <v>5715</v>
      </c>
      <c r="CI219" t="s">
        <v>373</v>
      </c>
      <c r="CK219" t="s">
        <v>170</v>
      </c>
      <c r="CL219" t="s">
        <v>174</v>
      </c>
      <c r="CM219" t="s">
        <v>5716</v>
      </c>
      <c r="CN219" t="s">
        <v>174</v>
      </c>
      <c r="CO219" t="s">
        <v>5717</v>
      </c>
      <c r="CP219" t="s">
        <v>722</v>
      </c>
      <c r="CQ219" t="s">
        <v>174</v>
      </c>
      <c r="CR219" t="s">
        <v>2454</v>
      </c>
      <c r="CS219" t="s">
        <v>5718</v>
      </c>
      <c r="CT219">
        <v>2</v>
      </c>
      <c r="CU219" t="s">
        <v>5719</v>
      </c>
      <c r="CV219" t="s">
        <v>170</v>
      </c>
      <c r="CZ219" t="s">
        <v>170</v>
      </c>
      <c r="DC219" t="s">
        <v>5720</v>
      </c>
      <c r="DD219" t="s">
        <v>170</v>
      </c>
      <c r="DF219" t="s">
        <v>174</v>
      </c>
      <c r="DG219" t="s">
        <v>5721</v>
      </c>
      <c r="DH219" t="s">
        <v>3130</v>
      </c>
      <c r="DI219" t="s">
        <v>3130</v>
      </c>
      <c r="DJ219" t="s">
        <v>3130</v>
      </c>
      <c r="DK219">
        <v>10</v>
      </c>
      <c r="DL219" t="s">
        <v>174</v>
      </c>
      <c r="DM219" t="s">
        <v>5722</v>
      </c>
      <c r="DN219" t="s">
        <v>170</v>
      </c>
      <c r="DP219" t="s">
        <v>5723</v>
      </c>
      <c r="DQ219" t="s">
        <v>202</v>
      </c>
      <c r="DR219" t="str">
        <f>HYPERLINK("https://nconnect.nicmar.ac.in/pdf/347_resume_1771583543.pdf/Y2FyZWVy","View Resume")</f>
        <v>0</v>
      </c>
      <c r="DS219" t="s">
        <v>1689</v>
      </c>
      <c r="DT219" t="s">
        <v>731</v>
      </c>
      <c r="DU219" t="s">
        <v>211</v>
      </c>
      <c r="DV219" t="s">
        <v>819</v>
      </c>
      <c r="DW219" t="s">
        <v>246</v>
      </c>
      <c r="DX219" t="s">
        <v>1094</v>
      </c>
      <c r="DY219" t="s">
        <v>209</v>
      </c>
      <c r="DZ219" t="s">
        <v>1689</v>
      </c>
    </row>
    <row r="220" spans="1:158">
      <c r="A220" t="s">
        <v>295</v>
      </c>
      <c r="B220" t="s">
        <v>211</v>
      </c>
      <c r="C220" t="s">
        <v>267</v>
      </c>
      <c r="D220" t="s">
        <v>296</v>
      </c>
      <c r="E220" t="s">
        <v>5724</v>
      </c>
      <c r="F220" t="s">
        <v>5725</v>
      </c>
      <c r="G220">
        <v>9028043691</v>
      </c>
      <c r="H220" t="s">
        <v>164</v>
      </c>
      <c r="I220" t="s">
        <v>5726</v>
      </c>
      <c r="J220" t="s">
        <v>166</v>
      </c>
      <c r="K220" t="s">
        <v>5727</v>
      </c>
      <c r="L220" t="s">
        <v>5728</v>
      </c>
      <c r="M220" t="s">
        <v>5729</v>
      </c>
      <c r="N220" t="s">
        <v>170</v>
      </c>
      <c r="AI220" t="s">
        <v>5730</v>
      </c>
      <c r="AJ220" t="s">
        <v>5731</v>
      </c>
      <c r="AK220" t="s">
        <v>5732</v>
      </c>
      <c r="AL220">
        <v>46.93</v>
      </c>
      <c r="AN220">
        <v>1997</v>
      </c>
      <c r="AO220" t="s">
        <v>174</v>
      </c>
      <c r="AP220" t="s">
        <v>5733</v>
      </c>
      <c r="AQ220" t="s">
        <v>5734</v>
      </c>
      <c r="AR220" t="s">
        <v>5735</v>
      </c>
      <c r="AS220">
        <v>63.67</v>
      </c>
      <c r="AU220">
        <v>1999</v>
      </c>
      <c r="AV220" t="s">
        <v>170</v>
      </c>
      <c r="BC220" t="s">
        <v>174</v>
      </c>
      <c r="BD220" t="s">
        <v>4116</v>
      </c>
      <c r="BE220" t="s">
        <v>5736</v>
      </c>
      <c r="BF220" t="s">
        <v>5737</v>
      </c>
      <c r="BG220">
        <v>62</v>
      </c>
      <c r="BI220">
        <v>2003</v>
      </c>
      <c r="BJ220">
        <v>19</v>
      </c>
      <c r="BK220" t="s">
        <v>5738</v>
      </c>
      <c r="BL220">
        <v>52</v>
      </c>
      <c r="BN220" t="s">
        <v>174</v>
      </c>
      <c r="BO220" t="s">
        <v>4116</v>
      </c>
      <c r="BP220" t="s">
        <v>5739</v>
      </c>
      <c r="BQ220" t="s">
        <v>5740</v>
      </c>
      <c r="BR220">
        <v>64.35</v>
      </c>
      <c r="BT220">
        <v>2005</v>
      </c>
      <c r="BU220">
        <v>31</v>
      </c>
      <c r="BV220" t="s">
        <v>5741</v>
      </c>
      <c r="BW220">
        <v>33</v>
      </c>
      <c r="BY220" t="s">
        <v>170</v>
      </c>
      <c r="BZ220" t="s">
        <v>5742</v>
      </c>
      <c r="CF220" t="s">
        <v>174</v>
      </c>
      <c r="CG220" t="s">
        <v>296</v>
      </c>
      <c r="CH220" t="s">
        <v>5743</v>
      </c>
      <c r="CI220" t="s">
        <v>193</v>
      </c>
      <c r="CJ220">
        <v>2018</v>
      </c>
      <c r="CL220" t="s">
        <v>174</v>
      </c>
      <c r="CM220" t="s">
        <v>5744</v>
      </c>
      <c r="CN220" t="s">
        <v>174</v>
      </c>
      <c r="CO220" t="s">
        <v>5745</v>
      </c>
      <c r="CP220" t="s">
        <v>5746</v>
      </c>
      <c r="CQ220" t="s">
        <v>174</v>
      </c>
      <c r="CR220">
        <v>0</v>
      </c>
      <c r="CS220">
        <v>0</v>
      </c>
      <c r="CT220">
        <v>16</v>
      </c>
      <c r="CU220" t="s">
        <v>5747</v>
      </c>
      <c r="CV220" t="s">
        <v>170</v>
      </c>
      <c r="CZ220" t="s">
        <v>170</v>
      </c>
      <c r="DB220" t="s">
        <v>5748</v>
      </c>
      <c r="DC220" t="s">
        <v>5749</v>
      </c>
      <c r="DD220" t="s">
        <v>174</v>
      </c>
      <c r="DE220" t="s">
        <v>5750</v>
      </c>
      <c r="DF220" t="s">
        <v>174</v>
      </c>
      <c r="DG220" t="s">
        <v>5751</v>
      </c>
      <c r="DH220" t="s">
        <v>5751</v>
      </c>
      <c r="DI220" t="s">
        <v>5404</v>
      </c>
      <c r="DJ220" t="s">
        <v>378</v>
      </c>
      <c r="DK220">
        <v>8</v>
      </c>
      <c r="DL220" t="s">
        <v>170</v>
      </c>
      <c r="DN220" t="s">
        <v>170</v>
      </c>
      <c r="DP220" t="s">
        <v>5752</v>
      </c>
      <c r="DQ220" t="s">
        <v>202</v>
      </c>
      <c r="DR220" t="str">
        <f>HYPERLINK("https://nconnect.nicmar.ac.in/pdf/355_resume_1771583791.pdf/Y2FyZWVy","View Resume")</f>
        <v>0</v>
      </c>
      <c r="DS220" t="s">
        <v>4968</v>
      </c>
      <c r="DT220" t="s">
        <v>5753</v>
      </c>
      <c r="DU220" t="s">
        <v>508</v>
      </c>
      <c r="DV220" t="s">
        <v>819</v>
      </c>
      <c r="DW220" t="s">
        <v>246</v>
      </c>
      <c r="DX220" t="s">
        <v>5754</v>
      </c>
      <c r="DY220" t="s">
        <v>209</v>
      </c>
      <c r="DZ220" t="s">
        <v>2527</v>
      </c>
      <c r="EA220" t="s">
        <v>5755</v>
      </c>
      <c r="EB220" t="s">
        <v>211</v>
      </c>
      <c r="EC220" t="s">
        <v>819</v>
      </c>
      <c r="ED220" t="s">
        <v>246</v>
      </c>
      <c r="EE220" t="s">
        <v>5756</v>
      </c>
      <c r="EF220" t="s">
        <v>3458</v>
      </c>
      <c r="EG220" t="s">
        <v>5757</v>
      </c>
      <c r="EH220" t="s">
        <v>5755</v>
      </c>
      <c r="EI220" t="s">
        <v>351</v>
      </c>
      <c r="EJ220" t="s">
        <v>819</v>
      </c>
      <c r="EK220" t="s">
        <v>246</v>
      </c>
      <c r="EL220" t="s">
        <v>2694</v>
      </c>
      <c r="EM220" t="s">
        <v>2025</v>
      </c>
      <c r="EN220" t="s">
        <v>1383</v>
      </c>
      <c r="EO220" t="s">
        <v>5758</v>
      </c>
      <c r="EP220" t="s">
        <v>5759</v>
      </c>
      <c r="EQ220" t="s">
        <v>819</v>
      </c>
      <c r="ER220" t="s">
        <v>207</v>
      </c>
      <c r="ES220" t="s">
        <v>5760</v>
      </c>
      <c r="ET220" t="s">
        <v>2694</v>
      </c>
      <c r="EU220" t="s">
        <v>4013</v>
      </c>
      <c r="EV220" t="s">
        <v>5761</v>
      </c>
      <c r="EW220" t="s">
        <v>5762</v>
      </c>
      <c r="EX220" t="s">
        <v>3833</v>
      </c>
      <c r="EY220" t="s">
        <v>207</v>
      </c>
      <c r="EZ220" t="s">
        <v>3758</v>
      </c>
      <c r="FA220" t="s">
        <v>5760</v>
      </c>
      <c r="FB220" t="s">
        <v>945</v>
      </c>
    </row>
    <row r="221" spans="1:158">
      <c r="A221" t="s">
        <v>582</v>
      </c>
      <c r="B221" t="s">
        <v>211</v>
      </c>
      <c r="C221" t="s">
        <v>472</v>
      </c>
      <c r="D221" t="s">
        <v>583</v>
      </c>
      <c r="E221" t="s">
        <v>5763</v>
      </c>
      <c r="F221" t="s">
        <v>5764</v>
      </c>
      <c r="G221">
        <v>9706725181</v>
      </c>
      <c r="H221" t="s">
        <v>164</v>
      </c>
      <c r="I221" t="s">
        <v>544</v>
      </c>
      <c r="J221" t="s">
        <v>166</v>
      </c>
      <c r="K221" t="s">
        <v>5765</v>
      </c>
      <c r="L221" t="s">
        <v>5766</v>
      </c>
      <c r="M221" t="s">
        <v>5767</v>
      </c>
      <c r="N221" t="s">
        <v>170</v>
      </c>
      <c r="AI221" t="s">
        <v>5768</v>
      </c>
      <c r="AJ221" t="s">
        <v>1224</v>
      </c>
      <c r="AK221" t="s">
        <v>5769</v>
      </c>
      <c r="AL221">
        <v>75.83</v>
      </c>
      <c r="AN221">
        <v>2007</v>
      </c>
      <c r="AO221" t="s">
        <v>174</v>
      </c>
      <c r="AP221" t="s">
        <v>4515</v>
      </c>
      <c r="AQ221" t="s">
        <v>1227</v>
      </c>
      <c r="AR221" t="s">
        <v>5770</v>
      </c>
      <c r="AS221">
        <v>86.6</v>
      </c>
      <c r="AU221">
        <v>2009</v>
      </c>
      <c r="AV221" t="s">
        <v>170</v>
      </c>
      <c r="BC221" t="s">
        <v>174</v>
      </c>
      <c r="BD221" t="s">
        <v>5771</v>
      </c>
      <c r="BE221" t="s">
        <v>5772</v>
      </c>
      <c r="BF221" t="s">
        <v>551</v>
      </c>
      <c r="BG221">
        <v>59.7</v>
      </c>
      <c r="BH221">
        <v>5.97</v>
      </c>
      <c r="BI221">
        <v>2013</v>
      </c>
      <c r="BJ221">
        <v>1</v>
      </c>
      <c r="BL221">
        <v>52</v>
      </c>
      <c r="BN221" t="s">
        <v>174</v>
      </c>
      <c r="BO221" t="s">
        <v>5773</v>
      </c>
      <c r="BP221" t="s">
        <v>5774</v>
      </c>
      <c r="BQ221" t="s">
        <v>5775</v>
      </c>
      <c r="BR221">
        <v>85.1</v>
      </c>
      <c r="BS221">
        <v>8.51</v>
      </c>
      <c r="BT221">
        <v>2013</v>
      </c>
      <c r="BU221">
        <v>15</v>
      </c>
      <c r="BW221">
        <v>21</v>
      </c>
      <c r="BY221" t="s">
        <v>170</v>
      </c>
      <c r="CF221" t="s">
        <v>174</v>
      </c>
      <c r="CG221" t="s">
        <v>5776</v>
      </c>
      <c r="CH221" t="s">
        <v>5522</v>
      </c>
      <c r="CI221" t="s">
        <v>193</v>
      </c>
      <c r="CJ221">
        <v>2022</v>
      </c>
      <c r="CL221" t="s">
        <v>170</v>
      </c>
      <c r="CN221" t="s">
        <v>174</v>
      </c>
      <c r="CO221" t="s">
        <v>5777</v>
      </c>
      <c r="CP221" t="s">
        <v>5778</v>
      </c>
      <c r="CQ221" t="s">
        <v>174</v>
      </c>
      <c r="CR221" t="s">
        <v>5779</v>
      </c>
      <c r="CS221">
        <v>0</v>
      </c>
      <c r="CT221">
        <v>0</v>
      </c>
      <c r="CU221" t="s">
        <v>5780</v>
      </c>
      <c r="CV221" t="s">
        <v>170</v>
      </c>
      <c r="CZ221" t="s">
        <v>170</v>
      </c>
      <c r="DB221" t="s">
        <v>5781</v>
      </c>
      <c r="DC221" t="s">
        <v>5782</v>
      </c>
      <c r="DD221" t="s">
        <v>170</v>
      </c>
      <c r="DF221" t="s">
        <v>174</v>
      </c>
      <c r="DG221">
        <v>3</v>
      </c>
      <c r="DH221">
        <v>0</v>
      </c>
      <c r="DI221" t="s">
        <v>378</v>
      </c>
      <c r="DJ221">
        <v>0</v>
      </c>
      <c r="DK221">
        <v>0</v>
      </c>
      <c r="DL221" t="s">
        <v>174</v>
      </c>
      <c r="DM221" t="s">
        <v>5783</v>
      </c>
      <c r="DN221" t="s">
        <v>174</v>
      </c>
      <c r="DO221" t="s">
        <v>5784</v>
      </c>
      <c r="DP221" t="s">
        <v>5785</v>
      </c>
      <c r="DQ221" t="str">
        <f>HYPERLINK("https://nconnect.nicmar.ac.in/storage/profile/699813257e4d9.png","Download")</f>
        <v>0</v>
      </c>
      <c r="DR221" t="str">
        <f>HYPERLINK("https://nconnect.nicmar.ac.in/pdf/351_resume_1771584018.pdf/Y2FyZWVy","View Resume")</f>
        <v>0</v>
      </c>
      <c r="DS221" t="s">
        <v>1505</v>
      </c>
      <c r="DT221" t="s">
        <v>5786</v>
      </c>
      <c r="DU221" t="s">
        <v>5787</v>
      </c>
      <c r="DV221" t="s">
        <v>5788</v>
      </c>
      <c r="DW221" t="s">
        <v>246</v>
      </c>
      <c r="DX221" t="s">
        <v>1813</v>
      </c>
      <c r="DY221" t="s">
        <v>209</v>
      </c>
      <c r="DZ221" t="s">
        <v>355</v>
      </c>
      <c r="EA221" t="s">
        <v>5789</v>
      </c>
      <c r="EB221" t="s">
        <v>5790</v>
      </c>
      <c r="EC221" t="s">
        <v>4135</v>
      </c>
      <c r="ED221" t="s">
        <v>246</v>
      </c>
      <c r="EE221" t="s">
        <v>2854</v>
      </c>
      <c r="EF221" t="s">
        <v>825</v>
      </c>
      <c r="EG221" t="s">
        <v>1388</v>
      </c>
      <c r="EH221" t="s">
        <v>5791</v>
      </c>
      <c r="EI221" t="s">
        <v>5792</v>
      </c>
      <c r="EJ221" t="s">
        <v>490</v>
      </c>
      <c r="EK221" t="s">
        <v>207</v>
      </c>
      <c r="EL221" t="s">
        <v>645</v>
      </c>
      <c r="EM221" t="s">
        <v>824</v>
      </c>
      <c r="EN221" t="s">
        <v>2054</v>
      </c>
    </row>
    <row r="222" spans="1:158">
      <c r="A222" t="s">
        <v>471</v>
      </c>
      <c r="B222" t="s">
        <v>211</v>
      </c>
      <c r="C222" t="s">
        <v>472</v>
      </c>
      <c r="D222" t="s">
        <v>473</v>
      </c>
      <c r="E222" t="s">
        <v>5793</v>
      </c>
      <c r="F222" t="s">
        <v>5794</v>
      </c>
      <c r="G222">
        <v>8319549794</v>
      </c>
      <c r="H222" t="s">
        <v>271</v>
      </c>
      <c r="I222" t="s">
        <v>5795</v>
      </c>
      <c r="J222" t="s">
        <v>166</v>
      </c>
      <c r="K222" t="s">
        <v>5796</v>
      </c>
      <c r="L222" t="s">
        <v>5797</v>
      </c>
      <c r="M222" t="s">
        <v>5798</v>
      </c>
      <c r="N222" t="s">
        <v>170</v>
      </c>
      <c r="AI222" t="s">
        <v>5799</v>
      </c>
      <c r="AJ222" t="s">
        <v>4473</v>
      </c>
      <c r="AK222" t="s">
        <v>1255</v>
      </c>
      <c r="AL222">
        <v>72.3</v>
      </c>
      <c r="AN222">
        <v>2011</v>
      </c>
      <c r="AO222" t="s">
        <v>174</v>
      </c>
      <c r="AP222" t="s">
        <v>5800</v>
      </c>
      <c r="AQ222" t="s">
        <v>5801</v>
      </c>
      <c r="AR222" t="s">
        <v>1075</v>
      </c>
      <c r="AS222">
        <v>54.0</v>
      </c>
      <c r="AU222">
        <v>2013</v>
      </c>
      <c r="AV222" t="s">
        <v>170</v>
      </c>
      <c r="BC222" t="s">
        <v>174</v>
      </c>
      <c r="BD222" t="s">
        <v>5802</v>
      </c>
      <c r="BE222" t="s">
        <v>5803</v>
      </c>
      <c r="BF222" t="s">
        <v>5804</v>
      </c>
      <c r="BG222">
        <v>82.8</v>
      </c>
      <c r="BI222">
        <v>2017</v>
      </c>
      <c r="BJ222">
        <v>2</v>
      </c>
      <c r="BL222">
        <v>9</v>
      </c>
      <c r="BN222" t="s">
        <v>174</v>
      </c>
      <c r="BO222" t="s">
        <v>5805</v>
      </c>
      <c r="BP222" t="s">
        <v>5185</v>
      </c>
      <c r="BQ222" t="s">
        <v>5806</v>
      </c>
      <c r="BR222">
        <v>61</v>
      </c>
      <c r="BT222">
        <v>2019</v>
      </c>
      <c r="BU222">
        <v>9</v>
      </c>
      <c r="BW222">
        <v>53</v>
      </c>
      <c r="BX222" t="s">
        <v>5806</v>
      </c>
      <c r="BY222" t="s">
        <v>174</v>
      </c>
      <c r="BZ222" t="s">
        <v>5807</v>
      </c>
      <c r="CA222" t="s">
        <v>5071</v>
      </c>
      <c r="CB222" t="s">
        <v>5808</v>
      </c>
      <c r="CC222">
        <v>90</v>
      </c>
      <c r="CE222">
        <v>2021</v>
      </c>
      <c r="CF222" t="s">
        <v>170</v>
      </c>
      <c r="CL222" t="s">
        <v>170</v>
      </c>
      <c r="CN222" t="s">
        <v>170</v>
      </c>
      <c r="CP222" t="s">
        <v>1255</v>
      </c>
      <c r="CQ222" t="s">
        <v>170</v>
      </c>
      <c r="CV222" t="s">
        <v>170</v>
      </c>
      <c r="CZ222" t="s">
        <v>170</v>
      </c>
      <c r="DC222" t="s">
        <v>5809</v>
      </c>
      <c r="DD222" t="s">
        <v>174</v>
      </c>
      <c r="DE222" t="s">
        <v>5810</v>
      </c>
      <c r="DF222" t="s">
        <v>170</v>
      </c>
      <c r="DL222" t="s">
        <v>170</v>
      </c>
      <c r="DN222" t="s">
        <v>170</v>
      </c>
      <c r="DP222" t="s">
        <v>5811</v>
      </c>
      <c r="DQ222" t="s">
        <v>202</v>
      </c>
      <c r="DR222" t="str">
        <f>HYPERLINK("https://nconnect.nicmar.ac.in/pdf/371_resume_1771586122.pdf/Y2FyZWVy","View Resume")</f>
        <v>0</v>
      </c>
      <c r="DS222" t="s">
        <v>2524</v>
      </c>
      <c r="DT222" t="s">
        <v>5812</v>
      </c>
      <c r="DU222" t="s">
        <v>5813</v>
      </c>
      <c r="DV222" t="s">
        <v>5185</v>
      </c>
      <c r="DW222" t="s">
        <v>207</v>
      </c>
      <c r="DX222" t="s">
        <v>821</v>
      </c>
      <c r="DY222" t="s">
        <v>1199</v>
      </c>
      <c r="DZ222" t="s">
        <v>420</v>
      </c>
      <c r="EA222" t="s">
        <v>5803</v>
      </c>
      <c r="EB222" t="s">
        <v>2087</v>
      </c>
      <c r="EC222" t="s">
        <v>5814</v>
      </c>
      <c r="ED222" t="s">
        <v>246</v>
      </c>
      <c r="EE222" t="s">
        <v>1544</v>
      </c>
      <c r="EF222" t="s">
        <v>2374</v>
      </c>
      <c r="EG222" t="s">
        <v>865</v>
      </c>
      <c r="EH222" t="s">
        <v>5815</v>
      </c>
      <c r="EI222" t="s">
        <v>5816</v>
      </c>
      <c r="EJ222" t="s">
        <v>5817</v>
      </c>
      <c r="EK222" t="s">
        <v>207</v>
      </c>
      <c r="EL222" t="s">
        <v>5181</v>
      </c>
      <c r="EM222" t="s">
        <v>385</v>
      </c>
      <c r="EN222" t="s">
        <v>4013</v>
      </c>
    </row>
    <row r="223" spans="1:158">
      <c r="A223" t="s">
        <v>293</v>
      </c>
      <c r="B223" t="s">
        <v>211</v>
      </c>
      <c r="C223" t="s">
        <v>212</v>
      </c>
      <c r="D223" t="s">
        <v>294</v>
      </c>
      <c r="E223" t="s">
        <v>5818</v>
      </c>
      <c r="F223" t="s">
        <v>5819</v>
      </c>
      <c r="G223">
        <v>7030678022</v>
      </c>
      <c r="H223" t="s">
        <v>164</v>
      </c>
      <c r="I223" t="s">
        <v>5820</v>
      </c>
      <c r="J223" t="s">
        <v>166</v>
      </c>
      <c r="K223" t="s">
        <v>5821</v>
      </c>
      <c r="L223" t="s">
        <v>5822</v>
      </c>
      <c r="M223" t="s">
        <v>5823</v>
      </c>
      <c r="N223" t="s">
        <v>170</v>
      </c>
      <c r="AI223" t="s">
        <v>5824</v>
      </c>
      <c r="AJ223" t="s">
        <v>2384</v>
      </c>
      <c r="AK223" t="s">
        <v>5825</v>
      </c>
      <c r="AL223">
        <v>89.27</v>
      </c>
      <c r="AN223">
        <v>2011</v>
      </c>
      <c r="AO223" t="s">
        <v>174</v>
      </c>
      <c r="AP223" t="s">
        <v>5826</v>
      </c>
      <c r="AQ223" t="s">
        <v>2384</v>
      </c>
      <c r="AR223" t="s">
        <v>439</v>
      </c>
      <c r="AS223">
        <v>73.0</v>
      </c>
      <c r="AU223">
        <v>2013</v>
      </c>
      <c r="AV223" t="s">
        <v>170</v>
      </c>
      <c r="BC223" t="s">
        <v>174</v>
      </c>
      <c r="BD223" t="s">
        <v>5827</v>
      </c>
      <c r="BE223" t="s">
        <v>5828</v>
      </c>
      <c r="BF223" t="s">
        <v>3314</v>
      </c>
      <c r="BG223">
        <v>73.15</v>
      </c>
      <c r="BI223">
        <v>2016</v>
      </c>
      <c r="BJ223">
        <v>19</v>
      </c>
      <c r="BK223" t="s">
        <v>5829</v>
      </c>
      <c r="BL223">
        <v>24</v>
      </c>
      <c r="BN223" t="s">
        <v>174</v>
      </c>
      <c r="BO223" t="s">
        <v>5830</v>
      </c>
      <c r="BP223" t="s">
        <v>5831</v>
      </c>
      <c r="BQ223" t="s">
        <v>3321</v>
      </c>
      <c r="BR223">
        <v>87.36</v>
      </c>
      <c r="BT223">
        <v>2018</v>
      </c>
      <c r="BU223">
        <v>31</v>
      </c>
      <c r="BV223" t="s">
        <v>447</v>
      </c>
      <c r="BW223">
        <v>53</v>
      </c>
      <c r="BX223" t="s">
        <v>443</v>
      </c>
      <c r="BY223" t="s">
        <v>170</v>
      </c>
      <c r="CF223" t="s">
        <v>174</v>
      </c>
      <c r="CG223" t="s">
        <v>5832</v>
      </c>
      <c r="CH223" t="s">
        <v>5833</v>
      </c>
      <c r="CI223" t="s">
        <v>373</v>
      </c>
      <c r="CK223" t="s">
        <v>170</v>
      </c>
      <c r="CL223" t="s">
        <v>170</v>
      </c>
      <c r="CN223" t="s">
        <v>174</v>
      </c>
      <c r="CO223" t="s">
        <v>5834</v>
      </c>
      <c r="CP223" t="s">
        <v>5835</v>
      </c>
      <c r="CQ223" t="s">
        <v>174</v>
      </c>
      <c r="CR223">
        <v>2</v>
      </c>
      <c r="CS223">
        <v>1</v>
      </c>
      <c r="CT223">
        <v>0</v>
      </c>
      <c r="CV223" t="s">
        <v>170</v>
      </c>
      <c r="CZ223" t="s">
        <v>170</v>
      </c>
      <c r="DB223" t="s">
        <v>170</v>
      </c>
      <c r="DC223" t="s">
        <v>5836</v>
      </c>
      <c r="DD223" t="s">
        <v>170</v>
      </c>
      <c r="DF223" t="s">
        <v>170</v>
      </c>
      <c r="DL223" t="s">
        <v>174</v>
      </c>
      <c r="DM223" t="s">
        <v>5837</v>
      </c>
      <c r="DN223" t="s">
        <v>170</v>
      </c>
      <c r="DP223" t="s">
        <v>5838</v>
      </c>
      <c r="DQ223" t="str">
        <f>HYPERLINK("https://nconnect.nicmar.ac.in/storage/profile/6998389e020b1.png","Download")</f>
        <v>0</v>
      </c>
      <c r="DR223" t="str">
        <f>HYPERLINK("https://nconnect.nicmar.ac.in/pdf/369_resume_1771586659.pdf/Y2FyZWVy","View Resume")</f>
        <v>0</v>
      </c>
      <c r="DS223" t="s">
        <v>945</v>
      </c>
      <c r="DT223" t="s">
        <v>5839</v>
      </c>
      <c r="DU223" t="s">
        <v>211</v>
      </c>
      <c r="DV223" t="s">
        <v>5840</v>
      </c>
      <c r="DW223" t="s">
        <v>246</v>
      </c>
      <c r="DX223" t="s">
        <v>1726</v>
      </c>
      <c r="DY223" t="s">
        <v>258</v>
      </c>
      <c r="DZ223" t="s">
        <v>945</v>
      </c>
    </row>
    <row r="224" spans="1:158">
      <c r="A224" t="s">
        <v>210</v>
      </c>
      <c r="B224" t="s">
        <v>211</v>
      </c>
      <c r="C224" t="s">
        <v>212</v>
      </c>
      <c r="D224" t="s">
        <v>213</v>
      </c>
      <c r="E224" t="s">
        <v>5841</v>
      </c>
      <c r="F224" t="s">
        <v>5842</v>
      </c>
      <c r="G224">
        <v>9075908710</v>
      </c>
      <c r="H224" t="s">
        <v>271</v>
      </c>
      <c r="I224" t="s">
        <v>5843</v>
      </c>
      <c r="J224" t="s">
        <v>217</v>
      </c>
      <c r="K224" t="s">
        <v>5844</v>
      </c>
      <c r="L224" t="s">
        <v>5845</v>
      </c>
      <c r="M224" t="s">
        <v>5846</v>
      </c>
      <c r="N224" t="s">
        <v>170</v>
      </c>
      <c r="AI224" t="s">
        <v>5847</v>
      </c>
      <c r="AJ224" t="s">
        <v>5848</v>
      </c>
      <c r="AK224" t="s">
        <v>5849</v>
      </c>
      <c r="AL224">
        <v>87.09</v>
      </c>
      <c r="AN224">
        <v>2011</v>
      </c>
      <c r="AO224" t="s">
        <v>174</v>
      </c>
      <c r="AP224" t="s">
        <v>5850</v>
      </c>
      <c r="AQ224" t="s">
        <v>4843</v>
      </c>
      <c r="AR224" t="s">
        <v>5851</v>
      </c>
      <c r="AS224">
        <v>67.17</v>
      </c>
      <c r="AU224">
        <v>2013</v>
      </c>
      <c r="AV224" t="s">
        <v>170</v>
      </c>
      <c r="BC224" t="s">
        <v>174</v>
      </c>
      <c r="BD224" t="s">
        <v>555</v>
      </c>
      <c r="BE224" t="s">
        <v>5852</v>
      </c>
      <c r="BF224" t="s">
        <v>5804</v>
      </c>
      <c r="BG224">
        <v>70.6</v>
      </c>
      <c r="BI224">
        <v>2017</v>
      </c>
      <c r="BJ224">
        <v>2</v>
      </c>
      <c r="BL224">
        <v>9</v>
      </c>
      <c r="BN224" t="s">
        <v>174</v>
      </c>
      <c r="BO224" t="s">
        <v>555</v>
      </c>
      <c r="BP224" t="s">
        <v>5853</v>
      </c>
      <c r="BQ224" t="s">
        <v>5854</v>
      </c>
      <c r="BR224">
        <v>92</v>
      </c>
      <c r="BS224">
        <v>9.21</v>
      </c>
      <c r="BT224">
        <v>2021</v>
      </c>
      <c r="BU224">
        <v>14</v>
      </c>
      <c r="BW224">
        <v>7</v>
      </c>
      <c r="BY224" t="s">
        <v>170</v>
      </c>
      <c r="BZ224" t="s">
        <v>555</v>
      </c>
      <c r="CA224" t="s">
        <v>5855</v>
      </c>
      <c r="CF224" t="s">
        <v>174</v>
      </c>
      <c r="CG224" t="s">
        <v>5856</v>
      </c>
      <c r="CH224" t="s">
        <v>5857</v>
      </c>
      <c r="CI224" t="s">
        <v>373</v>
      </c>
      <c r="CK224" t="s">
        <v>170</v>
      </c>
      <c r="CL224" t="s">
        <v>174</v>
      </c>
      <c r="CM224" t="s">
        <v>5858</v>
      </c>
      <c r="CN224" t="s">
        <v>174</v>
      </c>
      <c r="CO224" t="s">
        <v>5859</v>
      </c>
      <c r="CP224" t="s">
        <v>5860</v>
      </c>
      <c r="CQ224" t="s">
        <v>174</v>
      </c>
      <c r="CR224">
        <v>0</v>
      </c>
      <c r="CS224">
        <v>1</v>
      </c>
      <c r="CT224">
        <v>1</v>
      </c>
      <c r="CU224" t="s">
        <v>5861</v>
      </c>
      <c r="CV224" t="s">
        <v>170</v>
      </c>
      <c r="CZ224" t="s">
        <v>170</v>
      </c>
      <c r="DC224" t="s">
        <v>5862</v>
      </c>
      <c r="DD224" t="s">
        <v>174</v>
      </c>
      <c r="DE224" t="s">
        <v>5863</v>
      </c>
      <c r="DF224" t="s">
        <v>174</v>
      </c>
      <c r="DG224">
        <v>6</v>
      </c>
      <c r="DH224">
        <v>1</v>
      </c>
      <c r="DI224">
        <v>1</v>
      </c>
      <c r="DJ224">
        <v>1</v>
      </c>
      <c r="DK224">
        <v>8</v>
      </c>
      <c r="DL224" t="s">
        <v>170</v>
      </c>
      <c r="DN224" t="s">
        <v>170</v>
      </c>
      <c r="DP224" t="s">
        <v>5864</v>
      </c>
      <c r="DQ224" t="s">
        <v>202</v>
      </c>
      <c r="DR224" t="str">
        <f>HYPERLINK("https://nconnect.nicmar.ac.in/pdf/370_resume_1771855626.jpg/Y2FyZWVy","View Resume")</f>
        <v>0</v>
      </c>
      <c r="DS224" t="s">
        <v>1505</v>
      </c>
      <c r="DT224" t="s">
        <v>5865</v>
      </c>
      <c r="DU224" t="s">
        <v>1283</v>
      </c>
      <c r="DV224" t="s">
        <v>5866</v>
      </c>
      <c r="DW224" t="s">
        <v>246</v>
      </c>
      <c r="DX224" t="s">
        <v>824</v>
      </c>
      <c r="DY224" t="s">
        <v>209</v>
      </c>
      <c r="DZ224" t="s">
        <v>1505</v>
      </c>
    </row>
    <row r="225" spans="1:158">
      <c r="A225" t="s">
        <v>2251</v>
      </c>
      <c r="B225" t="s">
        <v>159</v>
      </c>
      <c r="C225" t="s">
        <v>212</v>
      </c>
      <c r="D225" t="s">
        <v>2252</v>
      </c>
      <c r="E225" t="s">
        <v>5867</v>
      </c>
      <c r="F225" t="s">
        <v>5868</v>
      </c>
      <c r="G225">
        <v>9881258914</v>
      </c>
      <c r="H225" t="s">
        <v>164</v>
      </c>
      <c r="I225" t="s">
        <v>5869</v>
      </c>
      <c r="J225" t="s">
        <v>166</v>
      </c>
      <c r="K225" t="s">
        <v>218</v>
      </c>
      <c r="L225" t="s">
        <v>5870</v>
      </c>
      <c r="M225" t="s">
        <v>5871</v>
      </c>
      <c r="N225" t="s">
        <v>170</v>
      </c>
      <c r="AI225" t="s">
        <v>5872</v>
      </c>
      <c r="AJ225" t="s">
        <v>5873</v>
      </c>
      <c r="AK225" t="s">
        <v>5874</v>
      </c>
      <c r="AL225">
        <v>56</v>
      </c>
      <c r="AN225">
        <v>1985</v>
      </c>
      <c r="AO225" t="s">
        <v>174</v>
      </c>
      <c r="AP225" t="s">
        <v>5875</v>
      </c>
      <c r="AQ225" t="s">
        <v>5876</v>
      </c>
      <c r="AR225" t="s">
        <v>5877</v>
      </c>
      <c r="AS225">
        <v>49.6</v>
      </c>
      <c r="AU225">
        <v>1987</v>
      </c>
      <c r="AV225" t="s">
        <v>170</v>
      </c>
      <c r="BC225" t="s">
        <v>174</v>
      </c>
      <c r="BD225" t="s">
        <v>4871</v>
      </c>
      <c r="BE225" t="s">
        <v>5878</v>
      </c>
      <c r="BF225" t="s">
        <v>486</v>
      </c>
      <c r="BG225">
        <v>65.6</v>
      </c>
      <c r="BI225">
        <v>1993</v>
      </c>
      <c r="BJ225">
        <v>2</v>
      </c>
      <c r="BL225">
        <v>9</v>
      </c>
      <c r="BN225" t="s">
        <v>174</v>
      </c>
      <c r="BO225" t="s">
        <v>5879</v>
      </c>
      <c r="BP225" t="s">
        <v>5880</v>
      </c>
      <c r="BQ225" t="s">
        <v>5881</v>
      </c>
      <c r="BR225">
        <v>66.9</v>
      </c>
      <c r="BT225">
        <v>2011</v>
      </c>
      <c r="BU225">
        <v>31</v>
      </c>
      <c r="BV225" t="s">
        <v>5882</v>
      </c>
      <c r="BW225">
        <v>9</v>
      </c>
      <c r="BY225" t="s">
        <v>170</v>
      </c>
      <c r="CF225" t="s">
        <v>174</v>
      </c>
      <c r="CG225" t="s">
        <v>5883</v>
      </c>
      <c r="CH225" t="s">
        <v>5884</v>
      </c>
      <c r="CI225" t="s">
        <v>193</v>
      </c>
      <c r="CJ225">
        <v>2019</v>
      </c>
      <c r="CL225" t="s">
        <v>170</v>
      </c>
      <c r="CN225" t="s">
        <v>174</v>
      </c>
      <c r="CO225" t="s">
        <v>5885</v>
      </c>
      <c r="CP225" t="s">
        <v>4877</v>
      </c>
      <c r="CQ225" t="s">
        <v>174</v>
      </c>
      <c r="CR225">
        <v>1</v>
      </c>
      <c r="CS225">
        <v>10</v>
      </c>
      <c r="CT225">
        <v>40</v>
      </c>
      <c r="CU225" t="s">
        <v>5886</v>
      </c>
      <c r="CV225" t="s">
        <v>170</v>
      </c>
      <c r="CZ225" t="s">
        <v>174</v>
      </c>
      <c r="DA225" t="s">
        <v>5887</v>
      </c>
      <c r="DB225" t="s">
        <v>5888</v>
      </c>
      <c r="DC225" t="s">
        <v>5889</v>
      </c>
      <c r="DD225" t="s">
        <v>174</v>
      </c>
      <c r="DE225" t="s">
        <v>5890</v>
      </c>
      <c r="DF225" t="s">
        <v>174</v>
      </c>
      <c r="DG225" t="s">
        <v>170</v>
      </c>
      <c r="DH225" t="s">
        <v>3130</v>
      </c>
      <c r="DI225" t="s">
        <v>3130</v>
      </c>
      <c r="DJ225" t="s">
        <v>5891</v>
      </c>
      <c r="DK225" t="s">
        <v>5892</v>
      </c>
      <c r="DL225" t="s">
        <v>174</v>
      </c>
      <c r="DM225" t="s">
        <v>5893</v>
      </c>
      <c r="DN225" t="s">
        <v>170</v>
      </c>
      <c r="DP225" t="s">
        <v>5894</v>
      </c>
      <c r="DQ225" t="str">
        <f>HYPERLINK("https://nconnect.nicmar.ac.in/storage/profile/6998234228cc1.png","Download")</f>
        <v>0</v>
      </c>
      <c r="DR225" t="str">
        <f>HYPERLINK("https://nconnect.nicmar.ac.in/pdf/356_resume_1771588442.pdf/Y2FyZWVy","View Resume")</f>
        <v>0</v>
      </c>
      <c r="DS225" t="s">
        <v>5895</v>
      </c>
      <c r="DT225" t="s">
        <v>5896</v>
      </c>
      <c r="DU225" t="s">
        <v>537</v>
      </c>
      <c r="DV225" t="s">
        <v>819</v>
      </c>
      <c r="DW225" t="s">
        <v>246</v>
      </c>
      <c r="DX225" t="s">
        <v>579</v>
      </c>
      <c r="DY225" t="s">
        <v>209</v>
      </c>
      <c r="DZ225" t="s">
        <v>4595</v>
      </c>
      <c r="EA225" t="s">
        <v>5897</v>
      </c>
      <c r="EB225" t="s">
        <v>211</v>
      </c>
      <c r="EC225" t="s">
        <v>819</v>
      </c>
      <c r="ED225" t="s">
        <v>246</v>
      </c>
      <c r="EE225" t="s">
        <v>2198</v>
      </c>
      <c r="EF225" t="s">
        <v>579</v>
      </c>
      <c r="EG225" t="s">
        <v>344</v>
      </c>
      <c r="EH225" t="s">
        <v>5898</v>
      </c>
      <c r="EI225" t="s">
        <v>5899</v>
      </c>
      <c r="EJ225" t="s">
        <v>819</v>
      </c>
      <c r="EK225" t="s">
        <v>246</v>
      </c>
      <c r="EL225" t="s">
        <v>5385</v>
      </c>
      <c r="EM225" t="s">
        <v>2198</v>
      </c>
      <c r="EN225" t="s">
        <v>3195</v>
      </c>
      <c r="EO225" t="s">
        <v>5900</v>
      </c>
      <c r="EP225" t="s">
        <v>5899</v>
      </c>
      <c r="EQ225" t="s">
        <v>819</v>
      </c>
      <c r="ER225" t="s">
        <v>246</v>
      </c>
      <c r="ES225" t="s">
        <v>864</v>
      </c>
      <c r="ET225" t="s">
        <v>792</v>
      </c>
      <c r="EU225" t="s">
        <v>1388</v>
      </c>
      <c r="EV225" t="s">
        <v>5901</v>
      </c>
      <c r="EW225" t="s">
        <v>351</v>
      </c>
      <c r="EX225" t="s">
        <v>5902</v>
      </c>
      <c r="EY225" t="s">
        <v>246</v>
      </c>
      <c r="EZ225" t="s">
        <v>5903</v>
      </c>
      <c r="FA225" t="s">
        <v>864</v>
      </c>
      <c r="FB225" t="s">
        <v>2689</v>
      </c>
    </row>
    <row r="226" spans="1:158">
      <c r="A226" t="s">
        <v>1779</v>
      </c>
      <c r="B226" t="s">
        <v>159</v>
      </c>
      <c r="C226" t="s">
        <v>160</v>
      </c>
      <c r="D226" t="s">
        <v>1780</v>
      </c>
      <c r="E226" t="s">
        <v>5904</v>
      </c>
      <c r="F226" t="s">
        <v>5905</v>
      </c>
      <c r="G226">
        <v>9405103574</v>
      </c>
      <c r="H226" t="s">
        <v>271</v>
      </c>
      <c r="I226" t="s">
        <v>5906</v>
      </c>
      <c r="J226" t="s">
        <v>166</v>
      </c>
      <c r="K226" t="s">
        <v>831</v>
      </c>
      <c r="L226" t="s">
        <v>5907</v>
      </c>
      <c r="M226" t="s">
        <v>5908</v>
      </c>
      <c r="N226" t="s">
        <v>170</v>
      </c>
      <c r="AI226" t="s">
        <v>5909</v>
      </c>
      <c r="AJ226" t="s">
        <v>5910</v>
      </c>
      <c r="AK226" t="s">
        <v>5911</v>
      </c>
      <c r="AL226">
        <v>73.46</v>
      </c>
      <c r="AN226">
        <v>2000</v>
      </c>
      <c r="AO226" t="s">
        <v>174</v>
      </c>
      <c r="AP226" t="s">
        <v>5912</v>
      </c>
      <c r="AQ226" t="s">
        <v>5910</v>
      </c>
      <c r="AR226" t="s">
        <v>5913</v>
      </c>
      <c r="AS226">
        <v>54.5</v>
      </c>
      <c r="AU226">
        <v>2002</v>
      </c>
      <c r="AV226" t="s">
        <v>170</v>
      </c>
      <c r="BC226" t="s">
        <v>174</v>
      </c>
      <c r="BD226" t="s">
        <v>5914</v>
      </c>
      <c r="BE226" t="s">
        <v>5915</v>
      </c>
      <c r="BF226" t="s">
        <v>5916</v>
      </c>
      <c r="BG226">
        <v>61.81</v>
      </c>
      <c r="BI226">
        <v>2008</v>
      </c>
      <c r="BJ226">
        <v>8</v>
      </c>
      <c r="BL226">
        <v>2</v>
      </c>
      <c r="BN226" t="s">
        <v>174</v>
      </c>
      <c r="BO226" t="s">
        <v>5917</v>
      </c>
      <c r="BP226" t="s">
        <v>5918</v>
      </c>
      <c r="BQ226" t="s">
        <v>5919</v>
      </c>
      <c r="BR226">
        <v>78.5</v>
      </c>
      <c r="BS226">
        <v>7.85</v>
      </c>
      <c r="BT226">
        <v>2010</v>
      </c>
      <c r="BU226">
        <v>24</v>
      </c>
      <c r="BW226">
        <v>53</v>
      </c>
      <c r="BX226" t="s">
        <v>5224</v>
      </c>
      <c r="BY226" t="s">
        <v>170</v>
      </c>
      <c r="CF226" t="s">
        <v>170</v>
      </c>
      <c r="CL226" t="s">
        <v>170</v>
      </c>
      <c r="CN226" t="s">
        <v>174</v>
      </c>
      <c r="CO226" t="s">
        <v>5920</v>
      </c>
      <c r="CP226" t="s">
        <v>5921</v>
      </c>
      <c r="CQ226" t="s">
        <v>174</v>
      </c>
      <c r="CR226" t="s">
        <v>784</v>
      </c>
      <c r="CS226" t="s">
        <v>784</v>
      </c>
      <c r="CT226">
        <v>2</v>
      </c>
      <c r="CU226" t="s">
        <v>5922</v>
      </c>
      <c r="CV226" t="s">
        <v>170</v>
      </c>
      <c r="CZ226" t="s">
        <v>170</v>
      </c>
      <c r="DB226" t="s">
        <v>5923</v>
      </c>
      <c r="DC226" t="s">
        <v>5924</v>
      </c>
      <c r="DD226" t="s">
        <v>174</v>
      </c>
      <c r="DE226" t="s">
        <v>5925</v>
      </c>
      <c r="DF226" t="s">
        <v>170</v>
      </c>
      <c r="DL226" t="s">
        <v>174</v>
      </c>
      <c r="DM226" t="s">
        <v>5926</v>
      </c>
      <c r="DN226" t="s">
        <v>170</v>
      </c>
      <c r="DP226" t="s">
        <v>5894</v>
      </c>
      <c r="DQ226" t="s">
        <v>202</v>
      </c>
      <c r="DR226" t="str">
        <f>HYPERLINK("https://nconnect.nicmar.ac.in/pdf/350_resume_1771588570.pdf/Y2FyZWVy","View Resume")</f>
        <v>0</v>
      </c>
      <c r="DS226" t="s">
        <v>5927</v>
      </c>
      <c r="DT226" t="s">
        <v>5928</v>
      </c>
      <c r="DU226" t="s">
        <v>5929</v>
      </c>
      <c r="DV226" t="s">
        <v>819</v>
      </c>
      <c r="DW226" t="s">
        <v>246</v>
      </c>
      <c r="DX226" t="s">
        <v>1983</v>
      </c>
      <c r="DY226" t="s">
        <v>209</v>
      </c>
      <c r="DZ226" t="s">
        <v>1216</v>
      </c>
      <c r="EA226" t="s">
        <v>5930</v>
      </c>
      <c r="EB226" t="s">
        <v>5929</v>
      </c>
      <c r="EC226" t="s">
        <v>819</v>
      </c>
      <c r="ED226" t="s">
        <v>246</v>
      </c>
      <c r="EE226" t="s">
        <v>5931</v>
      </c>
      <c r="EF226" t="s">
        <v>428</v>
      </c>
      <c r="EG226" t="s">
        <v>2054</v>
      </c>
      <c r="EH226" t="s">
        <v>5932</v>
      </c>
      <c r="EI226" t="s">
        <v>5933</v>
      </c>
      <c r="EJ226" t="s">
        <v>1630</v>
      </c>
      <c r="EK226" t="s">
        <v>207</v>
      </c>
      <c r="EL226" t="s">
        <v>5934</v>
      </c>
      <c r="EM226" t="s">
        <v>580</v>
      </c>
      <c r="EN226" t="s">
        <v>1388</v>
      </c>
      <c r="EO226" t="s">
        <v>5935</v>
      </c>
      <c r="EP226" t="s">
        <v>5936</v>
      </c>
      <c r="EQ226" t="s">
        <v>1630</v>
      </c>
      <c r="ER226" t="s">
        <v>207</v>
      </c>
      <c r="ES226" t="s">
        <v>2135</v>
      </c>
      <c r="ET226" t="s">
        <v>5424</v>
      </c>
      <c r="EU226" t="s">
        <v>1388</v>
      </c>
      <c r="EV226" t="s">
        <v>5937</v>
      </c>
      <c r="EW226" t="s">
        <v>5938</v>
      </c>
      <c r="EX226" t="s">
        <v>1630</v>
      </c>
      <c r="EY226" t="s">
        <v>207</v>
      </c>
      <c r="EZ226" t="s">
        <v>5756</v>
      </c>
      <c r="FA226" t="s">
        <v>4751</v>
      </c>
      <c r="FB226" t="s">
        <v>906</v>
      </c>
    </row>
    <row r="227" spans="1:158">
      <c r="A227" t="s">
        <v>210</v>
      </c>
      <c r="B227" t="s">
        <v>211</v>
      </c>
      <c r="C227" t="s">
        <v>212</v>
      </c>
      <c r="D227" t="s">
        <v>213</v>
      </c>
      <c r="E227" t="s">
        <v>5939</v>
      </c>
      <c r="F227" t="s">
        <v>5940</v>
      </c>
      <c r="G227">
        <v>9401947128</v>
      </c>
      <c r="H227" t="s">
        <v>164</v>
      </c>
      <c r="I227" t="s">
        <v>5941</v>
      </c>
      <c r="J227" t="s">
        <v>166</v>
      </c>
      <c r="K227" t="s">
        <v>5942</v>
      </c>
      <c r="L227" t="s">
        <v>5943</v>
      </c>
      <c r="M227" t="s">
        <v>5944</v>
      </c>
      <c r="N227" t="s">
        <v>170</v>
      </c>
      <c r="AI227" t="s">
        <v>4316</v>
      </c>
      <c r="AJ227" t="s">
        <v>1930</v>
      </c>
      <c r="AK227" t="s">
        <v>5945</v>
      </c>
      <c r="AL227">
        <v>85.8</v>
      </c>
      <c r="AN227">
        <v>2009</v>
      </c>
      <c r="AO227" t="s">
        <v>174</v>
      </c>
      <c r="AP227" t="s">
        <v>4316</v>
      </c>
      <c r="AQ227" t="s">
        <v>1930</v>
      </c>
      <c r="AR227" t="s">
        <v>4894</v>
      </c>
      <c r="AS227">
        <v>75</v>
      </c>
      <c r="AU227">
        <v>2011</v>
      </c>
      <c r="AV227" t="s">
        <v>170</v>
      </c>
      <c r="BC227" t="s">
        <v>174</v>
      </c>
      <c r="BD227" t="s">
        <v>5946</v>
      </c>
      <c r="BE227" t="s">
        <v>5947</v>
      </c>
      <c r="BF227" t="s">
        <v>486</v>
      </c>
      <c r="BG227">
        <v>66.3</v>
      </c>
      <c r="BI227">
        <v>2015</v>
      </c>
      <c r="BJ227">
        <v>2</v>
      </c>
      <c r="BL227">
        <v>9</v>
      </c>
      <c r="BN227" t="s">
        <v>174</v>
      </c>
      <c r="BO227" t="s">
        <v>5948</v>
      </c>
      <c r="BP227" t="s">
        <v>5948</v>
      </c>
      <c r="BQ227" t="s">
        <v>5949</v>
      </c>
      <c r="BR227">
        <v>87.8</v>
      </c>
      <c r="BS227">
        <v>8.78</v>
      </c>
      <c r="BT227">
        <v>2018</v>
      </c>
      <c r="BU227">
        <v>31</v>
      </c>
      <c r="BV227" t="s">
        <v>5950</v>
      </c>
      <c r="BW227">
        <v>47</v>
      </c>
      <c r="BY227" t="s">
        <v>170</v>
      </c>
      <c r="BZ227" t="s">
        <v>5948</v>
      </c>
      <c r="CA227" t="s">
        <v>5948</v>
      </c>
      <c r="CB227" t="s">
        <v>213</v>
      </c>
      <c r="CC227">
        <v>83.0</v>
      </c>
      <c r="CD227">
        <v>8.3</v>
      </c>
      <c r="CE227">
        <v>2024</v>
      </c>
      <c r="CF227" t="s">
        <v>174</v>
      </c>
      <c r="CG227" t="s">
        <v>213</v>
      </c>
      <c r="CH227" t="s">
        <v>5948</v>
      </c>
      <c r="CI227" t="s">
        <v>193</v>
      </c>
      <c r="CJ227">
        <v>2024</v>
      </c>
      <c r="CL227" t="s">
        <v>170</v>
      </c>
      <c r="CN227" t="s">
        <v>174</v>
      </c>
      <c r="CO227" t="s">
        <v>5951</v>
      </c>
      <c r="CP227" t="s">
        <v>5952</v>
      </c>
      <c r="CQ227" t="s">
        <v>174</v>
      </c>
      <c r="CR227">
        <v>6</v>
      </c>
      <c r="CS227">
        <v>0</v>
      </c>
      <c r="CT227">
        <v>0</v>
      </c>
      <c r="CU227" t="s">
        <v>5953</v>
      </c>
      <c r="CV227" t="s">
        <v>174</v>
      </c>
      <c r="CW227" t="s">
        <v>5954</v>
      </c>
      <c r="CX227" t="s">
        <v>373</v>
      </c>
      <c r="CZ227" t="s">
        <v>170</v>
      </c>
      <c r="DB227" t="s">
        <v>5955</v>
      </c>
      <c r="DC227" t="s">
        <v>5956</v>
      </c>
      <c r="DD227" t="s">
        <v>170</v>
      </c>
      <c r="DF227" t="s">
        <v>170</v>
      </c>
      <c r="DL227" t="s">
        <v>174</v>
      </c>
      <c r="DM227" t="s">
        <v>5957</v>
      </c>
      <c r="DN227" t="s">
        <v>170</v>
      </c>
      <c r="DP227" t="s">
        <v>5958</v>
      </c>
      <c r="DQ227" t="str">
        <f>HYPERLINK("https://nconnect.nicmar.ac.in/storage/profile/6998404fc8015.png","Download")</f>
        <v>0</v>
      </c>
      <c r="DR227" t="str">
        <f>HYPERLINK("https://nconnect.nicmar.ac.in/pdf/368_resume_1771589382.pdf/Y2FyZWVy","View Resume")</f>
        <v>0</v>
      </c>
      <c r="DS227" t="s">
        <v>1383</v>
      </c>
      <c r="DT227" t="s">
        <v>5959</v>
      </c>
      <c r="DU227" t="s">
        <v>2128</v>
      </c>
      <c r="DV227" t="s">
        <v>2129</v>
      </c>
      <c r="DW227" t="s">
        <v>246</v>
      </c>
      <c r="DX227" t="s">
        <v>419</v>
      </c>
      <c r="DY227" t="s">
        <v>3389</v>
      </c>
      <c r="DZ227" t="s">
        <v>945</v>
      </c>
      <c r="EA227" t="s">
        <v>5959</v>
      </c>
      <c r="EB227" t="s">
        <v>2128</v>
      </c>
      <c r="EC227" t="s">
        <v>2129</v>
      </c>
      <c r="ED227" t="s">
        <v>246</v>
      </c>
      <c r="EE227" t="s">
        <v>981</v>
      </c>
      <c r="EF227" t="s">
        <v>209</v>
      </c>
      <c r="EG227" t="s">
        <v>908</v>
      </c>
    </row>
    <row r="228" spans="1:158">
      <c r="A228" t="s">
        <v>356</v>
      </c>
      <c r="B228" t="s">
        <v>211</v>
      </c>
      <c r="C228" t="s">
        <v>267</v>
      </c>
      <c r="D228" t="s">
        <v>357</v>
      </c>
      <c r="E228" t="s">
        <v>5960</v>
      </c>
      <c r="F228" t="s">
        <v>5961</v>
      </c>
      <c r="G228">
        <v>8960130769</v>
      </c>
      <c r="H228" t="s">
        <v>271</v>
      </c>
      <c r="I228" t="s">
        <v>5962</v>
      </c>
      <c r="J228" t="s">
        <v>166</v>
      </c>
      <c r="K228" t="s">
        <v>5963</v>
      </c>
      <c r="L228" t="s">
        <v>5964</v>
      </c>
      <c r="M228" t="s">
        <v>5965</v>
      </c>
      <c r="N228" t="s">
        <v>170</v>
      </c>
      <c r="AI228" t="s">
        <v>5966</v>
      </c>
      <c r="AJ228" t="s">
        <v>5967</v>
      </c>
      <c r="AK228" t="s">
        <v>5968</v>
      </c>
      <c r="AL228">
        <v>95</v>
      </c>
      <c r="AN228">
        <v>2009</v>
      </c>
      <c r="AO228" t="s">
        <v>174</v>
      </c>
      <c r="AP228" t="s">
        <v>5966</v>
      </c>
      <c r="AQ228" t="s">
        <v>5967</v>
      </c>
      <c r="AR228" t="s">
        <v>5969</v>
      </c>
      <c r="AS228">
        <v>78.6</v>
      </c>
      <c r="AU228">
        <v>2011</v>
      </c>
      <c r="AV228" t="s">
        <v>170</v>
      </c>
      <c r="BC228" t="s">
        <v>174</v>
      </c>
      <c r="BD228" t="s">
        <v>2447</v>
      </c>
      <c r="BE228" t="s">
        <v>5970</v>
      </c>
      <c r="BF228" t="s">
        <v>5971</v>
      </c>
      <c r="BG228">
        <v>78</v>
      </c>
      <c r="BH228">
        <v>8.25</v>
      </c>
      <c r="BI228">
        <v>2015</v>
      </c>
      <c r="BJ228">
        <v>19</v>
      </c>
      <c r="BK228" t="s">
        <v>5972</v>
      </c>
      <c r="BL228">
        <v>27</v>
      </c>
      <c r="BN228" t="s">
        <v>174</v>
      </c>
      <c r="BO228" t="s">
        <v>2036</v>
      </c>
      <c r="BP228" t="s">
        <v>5973</v>
      </c>
      <c r="BQ228" t="s">
        <v>5974</v>
      </c>
      <c r="BR228">
        <v>75.6</v>
      </c>
      <c r="BT228">
        <v>2015</v>
      </c>
      <c r="BU228">
        <v>31</v>
      </c>
      <c r="BV228" t="s">
        <v>2161</v>
      </c>
      <c r="BW228">
        <v>53</v>
      </c>
      <c r="BX228" t="s">
        <v>5974</v>
      </c>
      <c r="BY228" t="s">
        <v>170</v>
      </c>
      <c r="CF228" t="s">
        <v>174</v>
      </c>
      <c r="CG228" t="s">
        <v>1337</v>
      </c>
      <c r="CH228" t="s">
        <v>5975</v>
      </c>
      <c r="CI228" t="s">
        <v>373</v>
      </c>
      <c r="CK228" t="s">
        <v>174</v>
      </c>
      <c r="CL228" t="s">
        <v>170</v>
      </c>
      <c r="CN228" t="s">
        <v>174</v>
      </c>
      <c r="CO228" t="s">
        <v>5976</v>
      </c>
      <c r="CP228" t="s">
        <v>5977</v>
      </c>
      <c r="CQ228" t="s">
        <v>170</v>
      </c>
      <c r="CV228" t="s">
        <v>170</v>
      </c>
      <c r="CZ228" t="s">
        <v>170</v>
      </c>
      <c r="DC228" t="s">
        <v>326</v>
      </c>
      <c r="DD228" t="s">
        <v>170</v>
      </c>
      <c r="DF228" t="s">
        <v>170</v>
      </c>
      <c r="DL228" t="s">
        <v>170</v>
      </c>
      <c r="DN228" t="s">
        <v>170</v>
      </c>
      <c r="DP228" t="s">
        <v>5978</v>
      </c>
      <c r="DQ228" t="s">
        <v>202</v>
      </c>
      <c r="DR228" t="str">
        <f>HYPERLINK("https://nconnect.nicmar.ac.in/pdf/139_resume_1771591790.pdf/Y2FyZWVy","View Resume")</f>
        <v>0</v>
      </c>
      <c r="DS228" t="s">
        <v>908</v>
      </c>
      <c r="DT228" t="s">
        <v>5979</v>
      </c>
      <c r="DU228" t="s">
        <v>1345</v>
      </c>
      <c r="DV228" t="s">
        <v>5417</v>
      </c>
      <c r="DW228" t="s">
        <v>207</v>
      </c>
      <c r="DX228" t="s">
        <v>574</v>
      </c>
      <c r="DY228" t="s">
        <v>5566</v>
      </c>
      <c r="DZ228" t="s">
        <v>908</v>
      </c>
    </row>
    <row r="229" spans="1:158">
      <c r="A229" t="s">
        <v>295</v>
      </c>
      <c r="B229" t="s">
        <v>211</v>
      </c>
      <c r="C229" t="s">
        <v>267</v>
      </c>
      <c r="D229" t="s">
        <v>296</v>
      </c>
      <c r="E229" t="s">
        <v>5980</v>
      </c>
      <c r="F229" t="s">
        <v>5981</v>
      </c>
      <c r="G229">
        <v>9960520677</v>
      </c>
      <c r="H229" t="s">
        <v>271</v>
      </c>
      <c r="I229" t="s">
        <v>5982</v>
      </c>
      <c r="J229" t="s">
        <v>217</v>
      </c>
      <c r="K229" t="s">
        <v>763</v>
      </c>
      <c r="L229" t="s">
        <v>5983</v>
      </c>
      <c r="M229" t="s">
        <v>5984</v>
      </c>
      <c r="N229" t="s">
        <v>170</v>
      </c>
      <c r="AI229" t="s">
        <v>5985</v>
      </c>
      <c r="AJ229" t="s">
        <v>5986</v>
      </c>
      <c r="AK229" t="s">
        <v>5987</v>
      </c>
      <c r="AL229">
        <v>54</v>
      </c>
      <c r="AN229">
        <v>1999</v>
      </c>
      <c r="AO229" t="s">
        <v>174</v>
      </c>
      <c r="AP229" t="s">
        <v>5988</v>
      </c>
      <c r="AQ229" t="s">
        <v>5989</v>
      </c>
      <c r="AR229" t="s">
        <v>439</v>
      </c>
      <c r="AS229">
        <v>46</v>
      </c>
      <c r="AU229">
        <v>2002</v>
      </c>
      <c r="AV229" t="s">
        <v>170</v>
      </c>
      <c r="AW229" t="s">
        <v>2006</v>
      </c>
      <c r="AX229" t="s">
        <v>5990</v>
      </c>
      <c r="AY229" t="s">
        <v>5991</v>
      </c>
      <c r="AZ229">
        <v>49</v>
      </c>
      <c r="BB229">
        <v>2008</v>
      </c>
      <c r="BC229" t="s">
        <v>174</v>
      </c>
      <c r="BD229" t="s">
        <v>5992</v>
      </c>
      <c r="BE229" t="s">
        <v>5990</v>
      </c>
      <c r="BF229" t="s">
        <v>5993</v>
      </c>
      <c r="BG229">
        <v>49</v>
      </c>
      <c r="BI229">
        <v>2008</v>
      </c>
      <c r="BJ229">
        <v>19</v>
      </c>
      <c r="BK229" t="s">
        <v>2006</v>
      </c>
      <c r="BL229">
        <v>53</v>
      </c>
      <c r="BM229" t="s">
        <v>4088</v>
      </c>
      <c r="BN229" t="s">
        <v>174</v>
      </c>
      <c r="BO229" t="s">
        <v>5994</v>
      </c>
      <c r="BP229" t="s">
        <v>5995</v>
      </c>
      <c r="BQ229" t="s">
        <v>5996</v>
      </c>
      <c r="BR229">
        <v>75.86</v>
      </c>
      <c r="BT229">
        <v>2010</v>
      </c>
      <c r="BU229">
        <v>31</v>
      </c>
      <c r="BV229" t="s">
        <v>529</v>
      </c>
      <c r="BW229">
        <v>33</v>
      </c>
      <c r="BY229" t="s">
        <v>170</v>
      </c>
      <c r="CF229" t="s">
        <v>174</v>
      </c>
      <c r="CG229" t="s">
        <v>1941</v>
      </c>
      <c r="CH229" t="s">
        <v>5997</v>
      </c>
      <c r="CI229" t="s">
        <v>193</v>
      </c>
      <c r="CJ229">
        <v>2018</v>
      </c>
      <c r="CL229" t="s">
        <v>170</v>
      </c>
      <c r="CN229" t="s">
        <v>174</v>
      </c>
      <c r="CO229" t="s">
        <v>5998</v>
      </c>
      <c r="CP229" t="s">
        <v>5999</v>
      </c>
      <c r="CQ229" t="s">
        <v>174</v>
      </c>
      <c r="CR229">
        <v>1</v>
      </c>
      <c r="CS229">
        <v>2</v>
      </c>
      <c r="CT229">
        <v>16</v>
      </c>
      <c r="CU229" t="s">
        <v>6000</v>
      </c>
      <c r="CV229" t="s">
        <v>174</v>
      </c>
      <c r="CW229" t="s">
        <v>6001</v>
      </c>
      <c r="CX229" t="s">
        <v>193</v>
      </c>
      <c r="CY229">
        <v>2018</v>
      </c>
      <c r="CZ229" t="s">
        <v>170</v>
      </c>
      <c r="DB229" t="s">
        <v>6002</v>
      </c>
      <c r="DC229" t="s">
        <v>6003</v>
      </c>
      <c r="DD229" t="s">
        <v>174</v>
      </c>
      <c r="DE229" t="s">
        <v>6004</v>
      </c>
      <c r="DF229" t="s">
        <v>174</v>
      </c>
      <c r="DG229" t="s">
        <v>1976</v>
      </c>
      <c r="DH229" t="s">
        <v>3130</v>
      </c>
      <c r="DI229" t="s">
        <v>3130</v>
      </c>
      <c r="DJ229" t="s">
        <v>1163</v>
      </c>
      <c r="DK229">
        <v>8</v>
      </c>
      <c r="DL229" t="s">
        <v>174</v>
      </c>
      <c r="DM229" t="s">
        <v>6005</v>
      </c>
      <c r="DN229" t="s">
        <v>174</v>
      </c>
      <c r="DO229" t="s">
        <v>6006</v>
      </c>
      <c r="DP229" t="s">
        <v>6007</v>
      </c>
      <c r="DQ229" t="str">
        <f>HYPERLINK("https://nconnect.nicmar.ac.in/storage/profile/6998215660cf9.png","Download")</f>
        <v>0</v>
      </c>
      <c r="DR229" t="str">
        <f>HYPERLINK("https://nconnect.nicmar.ac.in/pdf/363_resume_1771591635.pdf/Y2FyZWVy","View Resume")</f>
        <v>0</v>
      </c>
      <c r="DS229" t="s">
        <v>6008</v>
      </c>
      <c r="DT229" t="s">
        <v>6009</v>
      </c>
      <c r="DU229" t="s">
        <v>508</v>
      </c>
      <c r="DV229" t="s">
        <v>6010</v>
      </c>
      <c r="DW229" t="s">
        <v>246</v>
      </c>
      <c r="DX229" t="s">
        <v>252</v>
      </c>
      <c r="DY229" t="s">
        <v>209</v>
      </c>
      <c r="DZ229" t="s">
        <v>1383</v>
      </c>
      <c r="EA229" t="s">
        <v>6011</v>
      </c>
      <c r="EB229" t="s">
        <v>211</v>
      </c>
      <c r="EC229" t="s">
        <v>6010</v>
      </c>
      <c r="ED229" t="s">
        <v>246</v>
      </c>
      <c r="EE229" t="s">
        <v>2956</v>
      </c>
      <c r="EF229" t="s">
        <v>1809</v>
      </c>
      <c r="EG229" t="s">
        <v>535</v>
      </c>
      <c r="EH229" t="s">
        <v>6011</v>
      </c>
      <c r="EI229" t="s">
        <v>508</v>
      </c>
      <c r="EJ229" t="s">
        <v>6010</v>
      </c>
      <c r="EK229" t="s">
        <v>246</v>
      </c>
      <c r="EL229" t="s">
        <v>1809</v>
      </c>
      <c r="EM229" t="s">
        <v>995</v>
      </c>
      <c r="EN229" t="s">
        <v>1498</v>
      </c>
      <c r="EO229" t="s">
        <v>6012</v>
      </c>
      <c r="EP229" t="s">
        <v>1985</v>
      </c>
      <c r="EQ229" t="s">
        <v>2129</v>
      </c>
      <c r="ER229" t="s">
        <v>246</v>
      </c>
      <c r="ES229" t="s">
        <v>5424</v>
      </c>
      <c r="ET229" t="s">
        <v>3868</v>
      </c>
      <c r="EU229" t="s">
        <v>817</v>
      </c>
      <c r="EV229" t="s">
        <v>6013</v>
      </c>
      <c r="EW229" t="s">
        <v>6014</v>
      </c>
      <c r="EX229" t="s">
        <v>2129</v>
      </c>
      <c r="EY229" t="s">
        <v>207</v>
      </c>
      <c r="EZ229" t="s">
        <v>697</v>
      </c>
      <c r="FA229" t="s">
        <v>3257</v>
      </c>
      <c r="FB229" t="s">
        <v>380</v>
      </c>
    </row>
    <row r="230" spans="1:158">
      <c r="A230" t="s">
        <v>1872</v>
      </c>
      <c r="B230" t="s">
        <v>508</v>
      </c>
      <c r="C230" t="s">
        <v>160</v>
      </c>
      <c r="D230" t="s">
        <v>1873</v>
      </c>
      <c r="E230" t="s">
        <v>6015</v>
      </c>
      <c r="F230" t="s">
        <v>6016</v>
      </c>
      <c r="G230">
        <v>9819001025</v>
      </c>
      <c r="H230" t="s">
        <v>271</v>
      </c>
      <c r="I230" t="s">
        <v>6017</v>
      </c>
      <c r="J230" t="s">
        <v>166</v>
      </c>
      <c r="K230" t="s">
        <v>6018</v>
      </c>
      <c r="L230" t="s">
        <v>6019</v>
      </c>
      <c r="M230" t="s">
        <v>6020</v>
      </c>
      <c r="N230" t="s">
        <v>170</v>
      </c>
      <c r="AI230" t="s">
        <v>6021</v>
      </c>
      <c r="AJ230" t="s">
        <v>6022</v>
      </c>
      <c r="AK230" t="s">
        <v>6023</v>
      </c>
      <c r="AL230">
        <v>71</v>
      </c>
      <c r="AN230">
        <v>1995</v>
      </c>
      <c r="AO230" t="s">
        <v>174</v>
      </c>
      <c r="AP230" t="s">
        <v>6024</v>
      </c>
      <c r="AQ230" t="s">
        <v>6022</v>
      </c>
      <c r="AR230" t="s">
        <v>6025</v>
      </c>
      <c r="AS230">
        <v>52</v>
      </c>
      <c r="AU230">
        <v>1997</v>
      </c>
      <c r="AV230" t="s">
        <v>174</v>
      </c>
      <c r="AW230" t="s">
        <v>486</v>
      </c>
      <c r="AX230" t="s">
        <v>6026</v>
      </c>
      <c r="AY230" t="s">
        <v>6027</v>
      </c>
      <c r="AZ230">
        <v>78</v>
      </c>
      <c r="BB230">
        <v>1998</v>
      </c>
      <c r="BC230" t="s">
        <v>174</v>
      </c>
      <c r="BD230" t="s">
        <v>6028</v>
      </c>
      <c r="BE230" t="s">
        <v>6029</v>
      </c>
      <c r="BF230" t="s">
        <v>6030</v>
      </c>
      <c r="BG230">
        <v>68</v>
      </c>
      <c r="BI230">
        <v>2003</v>
      </c>
      <c r="BJ230">
        <v>8</v>
      </c>
      <c r="BL230">
        <v>2</v>
      </c>
      <c r="BN230" t="s">
        <v>174</v>
      </c>
      <c r="BO230" t="s">
        <v>1674</v>
      </c>
      <c r="BP230" t="s">
        <v>6031</v>
      </c>
      <c r="BQ230" t="s">
        <v>6032</v>
      </c>
      <c r="BR230">
        <v>80</v>
      </c>
      <c r="BS230">
        <v>7.77</v>
      </c>
      <c r="BT230">
        <v>2006</v>
      </c>
      <c r="BU230">
        <v>31</v>
      </c>
      <c r="BV230" t="s">
        <v>6033</v>
      </c>
      <c r="BW230">
        <v>53</v>
      </c>
      <c r="BX230" t="s">
        <v>6034</v>
      </c>
      <c r="BY230" t="s">
        <v>170</v>
      </c>
      <c r="CF230" t="s">
        <v>174</v>
      </c>
      <c r="CG230" t="s">
        <v>161</v>
      </c>
      <c r="CH230" t="s">
        <v>6035</v>
      </c>
      <c r="CI230" t="s">
        <v>193</v>
      </c>
      <c r="CJ230">
        <v>2025</v>
      </c>
      <c r="CL230" t="s">
        <v>170</v>
      </c>
      <c r="CN230" t="s">
        <v>174</v>
      </c>
      <c r="CO230" t="s">
        <v>6036</v>
      </c>
      <c r="CP230" t="s">
        <v>6037</v>
      </c>
      <c r="CQ230" t="s">
        <v>174</v>
      </c>
      <c r="CR230">
        <v>6</v>
      </c>
      <c r="CS230">
        <v>6</v>
      </c>
      <c r="CT230">
        <v>5</v>
      </c>
      <c r="CU230" t="s">
        <v>6038</v>
      </c>
      <c r="CV230" t="s">
        <v>174</v>
      </c>
      <c r="CW230" t="s">
        <v>6039</v>
      </c>
      <c r="CX230" t="s">
        <v>193</v>
      </c>
      <c r="CY230">
        <v>2024</v>
      </c>
      <c r="CZ230" t="s">
        <v>170</v>
      </c>
      <c r="DC230" t="s">
        <v>6040</v>
      </c>
      <c r="DD230" t="s">
        <v>174</v>
      </c>
      <c r="DE230" t="s">
        <v>6041</v>
      </c>
      <c r="DF230" t="s">
        <v>174</v>
      </c>
      <c r="DG230" t="s">
        <v>6042</v>
      </c>
      <c r="DH230" t="s">
        <v>6043</v>
      </c>
      <c r="DI230" t="s">
        <v>6044</v>
      </c>
      <c r="DJ230" t="s">
        <v>2681</v>
      </c>
      <c r="DK230">
        <v>8</v>
      </c>
      <c r="DL230" t="s">
        <v>174</v>
      </c>
      <c r="DM230" t="s">
        <v>6045</v>
      </c>
      <c r="DN230" t="s">
        <v>170</v>
      </c>
      <c r="DP230" t="s">
        <v>6046</v>
      </c>
      <c r="DQ230" t="str">
        <f>HYPERLINK("https://nconnect.nicmar.ac.in/storage/profile/6997f77159e20.png","Download")</f>
        <v>0</v>
      </c>
      <c r="DR230" t="str">
        <f>HYPERLINK("https://nconnect.nicmar.ac.in/pdf/312_resume_1771596245.pdf/Y2FyZWVy","View Resume")</f>
        <v>0</v>
      </c>
      <c r="DS230" t="s">
        <v>4591</v>
      </c>
      <c r="DT230" t="s">
        <v>6047</v>
      </c>
      <c r="DU230" t="s">
        <v>508</v>
      </c>
      <c r="DV230" t="s">
        <v>819</v>
      </c>
      <c r="DW230" t="s">
        <v>246</v>
      </c>
      <c r="DX230" t="s">
        <v>1025</v>
      </c>
      <c r="DY230" t="s">
        <v>209</v>
      </c>
      <c r="DZ230" t="s">
        <v>3511</v>
      </c>
      <c r="EA230" t="s">
        <v>6048</v>
      </c>
      <c r="EB230" t="s">
        <v>6049</v>
      </c>
      <c r="EC230" t="s">
        <v>819</v>
      </c>
      <c r="ED230" t="s">
        <v>207</v>
      </c>
      <c r="EE230" t="s">
        <v>1243</v>
      </c>
      <c r="EF230" t="s">
        <v>5186</v>
      </c>
      <c r="EG230" t="s">
        <v>380</v>
      </c>
      <c r="EH230" t="s">
        <v>6050</v>
      </c>
      <c r="EI230" t="s">
        <v>6051</v>
      </c>
      <c r="EJ230" t="s">
        <v>333</v>
      </c>
      <c r="EK230" t="s">
        <v>207</v>
      </c>
      <c r="EL230" t="s">
        <v>1595</v>
      </c>
      <c r="EM230" t="s">
        <v>4779</v>
      </c>
      <c r="EN230" t="s">
        <v>1317</v>
      </c>
      <c r="EO230" t="s">
        <v>6052</v>
      </c>
      <c r="EP230" t="s">
        <v>950</v>
      </c>
      <c r="EQ230" t="s">
        <v>5417</v>
      </c>
      <c r="ER230" t="s">
        <v>207</v>
      </c>
      <c r="ES230" t="s">
        <v>6053</v>
      </c>
      <c r="ET230" t="s">
        <v>2206</v>
      </c>
      <c r="EU230" t="s">
        <v>1317</v>
      </c>
      <c r="EV230" t="s">
        <v>6054</v>
      </c>
      <c r="EW230" t="s">
        <v>6055</v>
      </c>
      <c r="EX230" t="s">
        <v>643</v>
      </c>
      <c r="EY230" t="s">
        <v>207</v>
      </c>
      <c r="EZ230" t="s">
        <v>6056</v>
      </c>
      <c r="FA230" t="s">
        <v>5151</v>
      </c>
      <c r="FB230" t="s">
        <v>942</v>
      </c>
    </row>
    <row r="231" spans="1:158">
      <c r="A231" t="s">
        <v>471</v>
      </c>
      <c r="B231" t="s">
        <v>211</v>
      </c>
      <c r="C231" t="s">
        <v>472</v>
      </c>
      <c r="D231" t="s">
        <v>473</v>
      </c>
      <c r="E231" t="s">
        <v>6057</v>
      </c>
      <c r="F231" t="s">
        <v>6058</v>
      </c>
      <c r="G231">
        <v>7757024583</v>
      </c>
      <c r="H231" t="s">
        <v>164</v>
      </c>
      <c r="I231" t="s">
        <v>6059</v>
      </c>
      <c r="J231" t="s">
        <v>166</v>
      </c>
      <c r="K231" t="s">
        <v>434</v>
      </c>
      <c r="L231" t="s">
        <v>6060</v>
      </c>
      <c r="M231" t="s">
        <v>6061</v>
      </c>
      <c r="N231" t="s">
        <v>170</v>
      </c>
      <c r="AI231" t="s">
        <v>6062</v>
      </c>
      <c r="AJ231" t="s">
        <v>6063</v>
      </c>
      <c r="AK231" t="s">
        <v>6064</v>
      </c>
      <c r="AL231">
        <v>60</v>
      </c>
      <c r="AN231">
        <v>1999</v>
      </c>
      <c r="AO231" t="s">
        <v>170</v>
      </c>
      <c r="AV231" t="s">
        <v>174</v>
      </c>
      <c r="AW231" t="s">
        <v>486</v>
      </c>
      <c r="AX231" t="s">
        <v>6065</v>
      </c>
      <c r="AY231" t="s">
        <v>551</v>
      </c>
      <c r="AZ231">
        <v>64.67</v>
      </c>
      <c r="BB231">
        <v>2006</v>
      </c>
      <c r="BC231" t="s">
        <v>174</v>
      </c>
      <c r="BD231" t="s">
        <v>6066</v>
      </c>
      <c r="BE231" t="s">
        <v>6067</v>
      </c>
      <c r="BF231" t="s">
        <v>486</v>
      </c>
      <c r="BG231">
        <v>61.93</v>
      </c>
      <c r="BI231">
        <v>2009</v>
      </c>
      <c r="BJ231">
        <v>2</v>
      </c>
      <c r="BL231">
        <v>9</v>
      </c>
      <c r="BN231" t="s">
        <v>174</v>
      </c>
      <c r="BO231" t="s">
        <v>6066</v>
      </c>
      <c r="BP231" t="s">
        <v>6068</v>
      </c>
      <c r="BQ231" t="s">
        <v>3088</v>
      </c>
      <c r="BR231">
        <v>70.5</v>
      </c>
      <c r="BT231">
        <v>2014</v>
      </c>
      <c r="BU231">
        <v>14</v>
      </c>
      <c r="BW231">
        <v>47</v>
      </c>
      <c r="BY231" t="s">
        <v>170</v>
      </c>
      <c r="CF231" t="s">
        <v>174</v>
      </c>
      <c r="CG231" t="s">
        <v>6069</v>
      </c>
      <c r="CH231" t="s">
        <v>6070</v>
      </c>
      <c r="CI231" t="s">
        <v>193</v>
      </c>
      <c r="CJ231">
        <v>2024</v>
      </c>
      <c r="CL231" t="s">
        <v>174</v>
      </c>
      <c r="CM231" t="s">
        <v>6071</v>
      </c>
      <c r="CN231" t="s">
        <v>170</v>
      </c>
      <c r="CP231" t="s">
        <v>6072</v>
      </c>
      <c r="CQ231" t="s">
        <v>170</v>
      </c>
      <c r="CV231" t="s">
        <v>170</v>
      </c>
      <c r="CZ231" t="s">
        <v>170</v>
      </c>
      <c r="DB231" t="s">
        <v>6073</v>
      </c>
      <c r="DC231" t="s">
        <v>6074</v>
      </c>
      <c r="DD231" t="s">
        <v>170</v>
      </c>
      <c r="DF231" t="s">
        <v>174</v>
      </c>
      <c r="DG231">
        <v>4</v>
      </c>
      <c r="DH231">
        <v>0</v>
      </c>
      <c r="DI231" t="s">
        <v>6075</v>
      </c>
      <c r="DJ231" t="s">
        <v>6076</v>
      </c>
      <c r="DK231">
        <v>5</v>
      </c>
      <c r="DL231" t="s">
        <v>174</v>
      </c>
      <c r="DM231" t="s">
        <v>6077</v>
      </c>
      <c r="DN231" t="s">
        <v>170</v>
      </c>
      <c r="DP231" t="s">
        <v>6078</v>
      </c>
      <c r="DQ231" t="str">
        <f>HYPERLINK("https://nconnect.nicmar.ac.in/storage/profile/69981b278ea8b.png","Download")</f>
        <v>0</v>
      </c>
      <c r="DR231" t="str">
        <f>HYPERLINK("https://nconnect.nicmar.ac.in/pdf/344_resume_1771595659.pdf/Y2FyZWVy","View Resume")</f>
        <v>0</v>
      </c>
      <c r="DS231" t="s">
        <v>978</v>
      </c>
      <c r="DT231" t="s">
        <v>6079</v>
      </c>
      <c r="DU231" t="s">
        <v>508</v>
      </c>
      <c r="DV231" t="s">
        <v>6080</v>
      </c>
      <c r="DW231" t="s">
        <v>246</v>
      </c>
      <c r="DX231" t="s">
        <v>501</v>
      </c>
      <c r="DY231" t="s">
        <v>209</v>
      </c>
      <c r="DZ231" t="s">
        <v>502</v>
      </c>
      <c r="EA231" t="s">
        <v>6081</v>
      </c>
      <c r="EB231" t="s">
        <v>1283</v>
      </c>
      <c r="EC231" t="s">
        <v>6082</v>
      </c>
      <c r="ED231" t="s">
        <v>246</v>
      </c>
      <c r="EE231" t="s">
        <v>2135</v>
      </c>
      <c r="EF231" t="s">
        <v>1392</v>
      </c>
      <c r="EG231" t="s">
        <v>2430</v>
      </c>
    </row>
    <row r="232" spans="1:158">
      <c r="A232" t="s">
        <v>471</v>
      </c>
      <c r="B232" t="s">
        <v>211</v>
      </c>
      <c r="C232" t="s">
        <v>472</v>
      </c>
      <c r="D232" t="s">
        <v>473</v>
      </c>
      <c r="E232" t="s">
        <v>6083</v>
      </c>
      <c r="F232" t="s">
        <v>6084</v>
      </c>
      <c r="G232">
        <v>7807326550</v>
      </c>
      <c r="H232" t="s">
        <v>164</v>
      </c>
      <c r="I232" t="s">
        <v>6085</v>
      </c>
      <c r="J232" t="s">
        <v>166</v>
      </c>
      <c r="K232" t="s">
        <v>2324</v>
      </c>
      <c r="L232" t="s">
        <v>6086</v>
      </c>
      <c r="M232" t="s">
        <v>6087</v>
      </c>
      <c r="N232" t="s">
        <v>170</v>
      </c>
      <c r="AI232" t="s">
        <v>6088</v>
      </c>
      <c r="AJ232" t="s">
        <v>1930</v>
      </c>
      <c r="AK232" t="s">
        <v>6089</v>
      </c>
      <c r="AL232">
        <v>90</v>
      </c>
      <c r="AM232">
        <v>9.0</v>
      </c>
      <c r="AN232">
        <v>2013</v>
      </c>
      <c r="AO232" t="s">
        <v>174</v>
      </c>
      <c r="AP232" t="s">
        <v>6090</v>
      </c>
      <c r="AQ232" t="s">
        <v>1930</v>
      </c>
      <c r="AR232" t="s">
        <v>6091</v>
      </c>
      <c r="AS232">
        <v>82</v>
      </c>
      <c r="AU232">
        <v>2013</v>
      </c>
      <c r="AV232" t="s">
        <v>170</v>
      </c>
      <c r="BC232" t="s">
        <v>174</v>
      </c>
      <c r="BD232" t="s">
        <v>6092</v>
      </c>
      <c r="BE232" t="s">
        <v>6093</v>
      </c>
      <c r="BF232" t="s">
        <v>486</v>
      </c>
      <c r="BG232">
        <v>96.8</v>
      </c>
      <c r="BH232">
        <v>9.68</v>
      </c>
      <c r="BI232">
        <v>2017</v>
      </c>
      <c r="BJ232">
        <v>1</v>
      </c>
      <c r="BL232">
        <v>9</v>
      </c>
      <c r="BN232" t="s">
        <v>174</v>
      </c>
      <c r="BO232" t="s">
        <v>3616</v>
      </c>
      <c r="BP232" t="s">
        <v>6094</v>
      </c>
      <c r="BQ232" t="s">
        <v>5303</v>
      </c>
      <c r="BR232">
        <v>87.9</v>
      </c>
      <c r="BS232">
        <v>8.79</v>
      </c>
      <c r="BT232">
        <v>2021</v>
      </c>
      <c r="BU232">
        <v>31</v>
      </c>
      <c r="BV232" t="s">
        <v>6095</v>
      </c>
      <c r="BW232">
        <v>50</v>
      </c>
      <c r="BY232" t="s">
        <v>170</v>
      </c>
      <c r="BZ232" t="s">
        <v>3616</v>
      </c>
      <c r="CA232" t="s">
        <v>6094</v>
      </c>
      <c r="CB232" t="s">
        <v>2102</v>
      </c>
      <c r="CF232" t="s">
        <v>174</v>
      </c>
      <c r="CG232" t="s">
        <v>2102</v>
      </c>
      <c r="CH232" t="s">
        <v>3616</v>
      </c>
      <c r="CI232" t="s">
        <v>373</v>
      </c>
      <c r="CK232" t="s">
        <v>174</v>
      </c>
      <c r="CL232" t="s">
        <v>174</v>
      </c>
      <c r="CM232" t="s">
        <v>6096</v>
      </c>
      <c r="CN232" t="s">
        <v>174</v>
      </c>
      <c r="CO232" t="s">
        <v>6097</v>
      </c>
      <c r="CP232" t="s">
        <v>6098</v>
      </c>
      <c r="CQ232" t="s">
        <v>174</v>
      </c>
      <c r="CR232" t="s">
        <v>679</v>
      </c>
      <c r="CS232" t="s">
        <v>679</v>
      </c>
      <c r="CT232" t="s">
        <v>6099</v>
      </c>
      <c r="CU232" t="s">
        <v>6100</v>
      </c>
      <c r="CV232" t="s">
        <v>174</v>
      </c>
      <c r="CW232" t="s">
        <v>6101</v>
      </c>
      <c r="CX232" t="s">
        <v>373</v>
      </c>
      <c r="CZ232" t="s">
        <v>170</v>
      </c>
      <c r="DB232" t="s">
        <v>6102</v>
      </c>
      <c r="DC232" t="s">
        <v>6103</v>
      </c>
      <c r="DD232" t="s">
        <v>174</v>
      </c>
      <c r="DE232" t="s">
        <v>6104</v>
      </c>
      <c r="DF232" t="s">
        <v>170</v>
      </c>
      <c r="DG232" t="s">
        <v>6105</v>
      </c>
      <c r="DH232" t="s">
        <v>6106</v>
      </c>
      <c r="DI232" t="s">
        <v>6107</v>
      </c>
      <c r="DJ232" t="s">
        <v>6108</v>
      </c>
      <c r="DL232" t="s">
        <v>174</v>
      </c>
      <c r="DM232" t="s">
        <v>6109</v>
      </c>
      <c r="DN232" t="s">
        <v>174</v>
      </c>
      <c r="DO232" t="s">
        <v>6110</v>
      </c>
      <c r="DP232" t="s">
        <v>6111</v>
      </c>
      <c r="DQ232" t="s">
        <v>202</v>
      </c>
      <c r="DR232" t="str">
        <f>HYPERLINK("https://nconnect.nicmar.ac.in/pdf/384_resume_1771598413.pdf/Y2FyZWVy","View Resume")</f>
        <v>0</v>
      </c>
      <c r="DS232" t="s">
        <v>292</v>
      </c>
    </row>
    <row r="233" spans="1:158">
      <c r="A233" t="s">
        <v>507</v>
      </c>
      <c r="B233" t="s">
        <v>508</v>
      </c>
      <c r="C233" t="s">
        <v>267</v>
      </c>
      <c r="D233" t="s">
        <v>509</v>
      </c>
      <c r="E233" t="s">
        <v>6112</v>
      </c>
      <c r="F233" t="s">
        <v>6113</v>
      </c>
      <c r="G233">
        <v>9920697494</v>
      </c>
      <c r="H233" t="s">
        <v>271</v>
      </c>
      <c r="I233" t="s">
        <v>6114</v>
      </c>
      <c r="J233" t="s">
        <v>166</v>
      </c>
      <c r="K233" t="s">
        <v>702</v>
      </c>
      <c r="L233" t="s">
        <v>6115</v>
      </c>
      <c r="M233" t="s">
        <v>6116</v>
      </c>
      <c r="N233" t="s">
        <v>170</v>
      </c>
      <c r="AI233" t="s">
        <v>6117</v>
      </c>
      <c r="AJ233" t="s">
        <v>333</v>
      </c>
      <c r="AK233" t="s">
        <v>6118</v>
      </c>
      <c r="AL233">
        <v>86.14</v>
      </c>
      <c r="AN233">
        <v>1992</v>
      </c>
      <c r="AO233" t="s">
        <v>174</v>
      </c>
      <c r="AP233" t="s">
        <v>6119</v>
      </c>
      <c r="AQ233" t="s">
        <v>333</v>
      </c>
      <c r="AR233" t="s">
        <v>6120</v>
      </c>
      <c r="AS233">
        <v>70.67</v>
      </c>
      <c r="AU233">
        <v>1994</v>
      </c>
      <c r="AV233" t="s">
        <v>170</v>
      </c>
      <c r="BC233" t="s">
        <v>174</v>
      </c>
      <c r="BD233" t="s">
        <v>6119</v>
      </c>
      <c r="BE233" t="s">
        <v>333</v>
      </c>
      <c r="BF233" t="s">
        <v>6121</v>
      </c>
      <c r="BG233">
        <v>65</v>
      </c>
      <c r="BI233">
        <v>1997</v>
      </c>
      <c r="BJ233">
        <v>19</v>
      </c>
      <c r="BK233" t="s">
        <v>6122</v>
      </c>
      <c r="BL233">
        <v>53</v>
      </c>
      <c r="BM233" t="s">
        <v>6123</v>
      </c>
      <c r="BN233" t="s">
        <v>174</v>
      </c>
      <c r="BO233" t="s">
        <v>6124</v>
      </c>
      <c r="BP233" t="s">
        <v>333</v>
      </c>
      <c r="BQ233" t="s">
        <v>6125</v>
      </c>
      <c r="BR233">
        <v>62.25</v>
      </c>
      <c r="BT233">
        <v>2000</v>
      </c>
      <c r="BU233">
        <v>31</v>
      </c>
      <c r="BV233" t="s">
        <v>6126</v>
      </c>
      <c r="BW233">
        <v>53</v>
      </c>
      <c r="BX233" t="s">
        <v>6123</v>
      </c>
      <c r="BY233" t="s">
        <v>170</v>
      </c>
      <c r="CF233" t="s">
        <v>174</v>
      </c>
      <c r="CG233" t="s">
        <v>2742</v>
      </c>
      <c r="CH233" t="s">
        <v>6127</v>
      </c>
      <c r="CI233" t="s">
        <v>193</v>
      </c>
      <c r="CJ233">
        <v>2018</v>
      </c>
      <c r="CL233" t="s">
        <v>174</v>
      </c>
      <c r="CM233" t="s">
        <v>6128</v>
      </c>
      <c r="CN233" t="s">
        <v>174</v>
      </c>
      <c r="CO233" t="s">
        <v>6129</v>
      </c>
      <c r="CP233" t="s">
        <v>409</v>
      </c>
      <c r="CQ233" t="s">
        <v>174</v>
      </c>
      <c r="CR233">
        <v>1</v>
      </c>
      <c r="CS233">
        <v>1</v>
      </c>
      <c r="CT233">
        <v>13</v>
      </c>
      <c r="CV233" t="s">
        <v>170</v>
      </c>
      <c r="CZ233" t="s">
        <v>170</v>
      </c>
      <c r="DB233" t="s">
        <v>6130</v>
      </c>
      <c r="DC233" t="s">
        <v>6131</v>
      </c>
      <c r="DD233" t="s">
        <v>174</v>
      </c>
      <c r="DE233" t="s">
        <v>6132</v>
      </c>
      <c r="DF233" t="s">
        <v>170</v>
      </c>
      <c r="DL233" t="s">
        <v>170</v>
      </c>
      <c r="DN233" t="s">
        <v>170</v>
      </c>
      <c r="DP233" t="s">
        <v>6133</v>
      </c>
      <c r="DQ233" t="s">
        <v>202</v>
      </c>
      <c r="DR233" t="str">
        <f>HYPERLINK("https://nconnect.nicmar.ac.in/pdf/385_resume_1771599371.pdf/Y2FyZWVy","View Resume")</f>
        <v>0</v>
      </c>
      <c r="DS233" t="s">
        <v>3225</v>
      </c>
      <c r="DT233" t="s">
        <v>6134</v>
      </c>
      <c r="DU233" t="s">
        <v>6135</v>
      </c>
      <c r="DV233" t="s">
        <v>819</v>
      </c>
      <c r="DW233" t="s">
        <v>207</v>
      </c>
      <c r="DX233" t="s">
        <v>825</v>
      </c>
      <c r="DY233" t="s">
        <v>209</v>
      </c>
      <c r="DZ233" t="s">
        <v>698</v>
      </c>
      <c r="EA233" t="s">
        <v>6136</v>
      </c>
      <c r="EB233" t="s">
        <v>6137</v>
      </c>
      <c r="EC233" t="s">
        <v>819</v>
      </c>
      <c r="ED233" t="s">
        <v>207</v>
      </c>
      <c r="EE233" t="s">
        <v>3107</v>
      </c>
      <c r="EF233" t="s">
        <v>505</v>
      </c>
      <c r="EG233" t="s">
        <v>942</v>
      </c>
      <c r="EH233" t="s">
        <v>6138</v>
      </c>
      <c r="EI233" t="s">
        <v>211</v>
      </c>
      <c r="EJ233" t="s">
        <v>819</v>
      </c>
      <c r="EK233" t="s">
        <v>246</v>
      </c>
      <c r="EL233" t="s">
        <v>5002</v>
      </c>
      <c r="EM233" t="s">
        <v>2319</v>
      </c>
      <c r="EN233" t="s">
        <v>6139</v>
      </c>
    </row>
    <row r="234" spans="1:158">
      <c r="A234" t="s">
        <v>5302</v>
      </c>
      <c r="B234" t="s">
        <v>508</v>
      </c>
      <c r="C234" t="s">
        <v>160</v>
      </c>
      <c r="D234" t="s">
        <v>5303</v>
      </c>
      <c r="E234" t="s">
        <v>6015</v>
      </c>
      <c r="F234" t="s">
        <v>6016</v>
      </c>
      <c r="G234">
        <v>9819001025</v>
      </c>
      <c r="H234" t="s">
        <v>271</v>
      </c>
      <c r="I234" t="s">
        <v>6017</v>
      </c>
      <c r="J234" t="s">
        <v>166</v>
      </c>
      <c r="K234" t="s">
        <v>6018</v>
      </c>
      <c r="L234" t="s">
        <v>6019</v>
      </c>
      <c r="M234" t="s">
        <v>6020</v>
      </c>
      <c r="N234" t="s">
        <v>170</v>
      </c>
      <c r="AI234" t="s">
        <v>6021</v>
      </c>
      <c r="AJ234" t="s">
        <v>6022</v>
      </c>
      <c r="AK234" t="s">
        <v>6023</v>
      </c>
      <c r="AL234">
        <v>71</v>
      </c>
      <c r="AN234">
        <v>1995</v>
      </c>
      <c r="AO234" t="s">
        <v>174</v>
      </c>
      <c r="AP234" t="s">
        <v>6024</v>
      </c>
      <c r="AQ234" t="s">
        <v>6022</v>
      </c>
      <c r="AR234" t="s">
        <v>6025</v>
      </c>
      <c r="AS234">
        <v>52</v>
      </c>
      <c r="AU234">
        <v>1997</v>
      </c>
      <c r="AV234" t="s">
        <v>174</v>
      </c>
      <c r="AW234" t="s">
        <v>486</v>
      </c>
      <c r="AX234" t="s">
        <v>6026</v>
      </c>
      <c r="AY234" t="s">
        <v>6027</v>
      </c>
      <c r="AZ234">
        <v>78</v>
      </c>
      <c r="BB234">
        <v>1998</v>
      </c>
      <c r="BC234" t="s">
        <v>174</v>
      </c>
      <c r="BD234" t="s">
        <v>6028</v>
      </c>
      <c r="BE234" t="s">
        <v>6029</v>
      </c>
      <c r="BF234" t="s">
        <v>6030</v>
      </c>
      <c r="BG234">
        <v>68</v>
      </c>
      <c r="BI234">
        <v>2003</v>
      </c>
      <c r="BJ234">
        <v>8</v>
      </c>
      <c r="BL234">
        <v>2</v>
      </c>
      <c r="BN234" t="s">
        <v>174</v>
      </c>
      <c r="BO234" t="s">
        <v>1674</v>
      </c>
      <c r="BP234" t="s">
        <v>6031</v>
      </c>
      <c r="BQ234" t="s">
        <v>6032</v>
      </c>
      <c r="BR234">
        <v>80</v>
      </c>
      <c r="BS234">
        <v>7.77</v>
      </c>
      <c r="BT234">
        <v>2006</v>
      </c>
      <c r="BU234">
        <v>31</v>
      </c>
      <c r="BV234" t="s">
        <v>6033</v>
      </c>
      <c r="BW234">
        <v>53</v>
      </c>
      <c r="BX234" t="s">
        <v>6034</v>
      </c>
      <c r="BY234" t="s">
        <v>170</v>
      </c>
      <c r="CF234" t="s">
        <v>174</v>
      </c>
      <c r="CG234" t="s">
        <v>161</v>
      </c>
      <c r="CH234" t="s">
        <v>6035</v>
      </c>
      <c r="CI234" t="s">
        <v>193</v>
      </c>
      <c r="CJ234">
        <v>2025</v>
      </c>
      <c r="CL234" t="s">
        <v>170</v>
      </c>
      <c r="CN234" t="s">
        <v>174</v>
      </c>
      <c r="CO234" t="s">
        <v>6036</v>
      </c>
      <c r="CP234" t="s">
        <v>6037</v>
      </c>
      <c r="CQ234" t="s">
        <v>174</v>
      </c>
      <c r="CR234">
        <v>6</v>
      </c>
      <c r="CS234">
        <v>6</v>
      </c>
      <c r="CT234">
        <v>5</v>
      </c>
      <c r="CU234" t="s">
        <v>6038</v>
      </c>
      <c r="CV234" t="s">
        <v>174</v>
      </c>
      <c r="CW234" t="s">
        <v>6039</v>
      </c>
      <c r="CX234" t="s">
        <v>193</v>
      </c>
      <c r="CY234">
        <v>2024</v>
      </c>
      <c r="CZ234" t="s">
        <v>170</v>
      </c>
      <c r="DC234" t="s">
        <v>6040</v>
      </c>
      <c r="DD234" t="s">
        <v>174</v>
      </c>
      <c r="DE234" t="s">
        <v>6041</v>
      </c>
      <c r="DF234" t="s">
        <v>174</v>
      </c>
      <c r="DG234" t="s">
        <v>6042</v>
      </c>
      <c r="DH234" t="s">
        <v>6043</v>
      </c>
      <c r="DI234" t="s">
        <v>6044</v>
      </c>
      <c r="DJ234" t="s">
        <v>2681</v>
      </c>
      <c r="DK234">
        <v>8</v>
      </c>
      <c r="DL234" t="s">
        <v>174</v>
      </c>
      <c r="DM234" t="s">
        <v>6045</v>
      </c>
      <c r="DN234" t="s">
        <v>170</v>
      </c>
      <c r="DP234" t="s">
        <v>6140</v>
      </c>
      <c r="DQ234" t="str">
        <f>HYPERLINK("https://nconnect.nicmar.ac.in/storage/profile/6997f77159e20.png","Download")</f>
        <v>0</v>
      </c>
      <c r="DR234" t="str">
        <f>HYPERLINK("https://nconnect.nicmar.ac.in/pdf/312_resume_1771596245.pdf/Y2FyZWVy","View Resume")</f>
        <v>0</v>
      </c>
      <c r="DS234" t="s">
        <v>4591</v>
      </c>
      <c r="DT234" t="s">
        <v>6047</v>
      </c>
      <c r="DU234" t="s">
        <v>508</v>
      </c>
      <c r="DV234" t="s">
        <v>819</v>
      </c>
      <c r="DW234" t="s">
        <v>246</v>
      </c>
      <c r="DX234" t="s">
        <v>1025</v>
      </c>
      <c r="DY234" t="s">
        <v>209</v>
      </c>
      <c r="DZ234" t="s">
        <v>3511</v>
      </c>
      <c r="EA234" t="s">
        <v>6048</v>
      </c>
      <c r="EB234" t="s">
        <v>6049</v>
      </c>
      <c r="EC234" t="s">
        <v>819</v>
      </c>
      <c r="ED234" t="s">
        <v>207</v>
      </c>
      <c r="EE234" t="s">
        <v>1243</v>
      </c>
      <c r="EF234" t="s">
        <v>5186</v>
      </c>
      <c r="EG234" t="s">
        <v>380</v>
      </c>
      <c r="EH234" t="s">
        <v>6050</v>
      </c>
      <c r="EI234" t="s">
        <v>6051</v>
      </c>
      <c r="EJ234" t="s">
        <v>333</v>
      </c>
      <c r="EK234" t="s">
        <v>207</v>
      </c>
      <c r="EL234" t="s">
        <v>1595</v>
      </c>
      <c r="EM234" t="s">
        <v>4779</v>
      </c>
      <c r="EN234" t="s">
        <v>1317</v>
      </c>
      <c r="EO234" t="s">
        <v>6052</v>
      </c>
      <c r="EP234" t="s">
        <v>950</v>
      </c>
      <c r="EQ234" t="s">
        <v>5417</v>
      </c>
      <c r="ER234" t="s">
        <v>207</v>
      </c>
      <c r="ES234" t="s">
        <v>6053</v>
      </c>
      <c r="ET234" t="s">
        <v>2206</v>
      </c>
      <c r="EU234" t="s">
        <v>1317</v>
      </c>
      <c r="EV234" t="s">
        <v>6054</v>
      </c>
      <c r="EW234" t="s">
        <v>6055</v>
      </c>
      <c r="EX234" t="s">
        <v>643</v>
      </c>
      <c r="EY234" t="s">
        <v>207</v>
      </c>
      <c r="EZ234" t="s">
        <v>6056</v>
      </c>
      <c r="FA234" t="s">
        <v>5151</v>
      </c>
      <c r="FB234" t="s">
        <v>942</v>
      </c>
    </row>
    <row r="235" spans="1:158">
      <c r="A235" t="s">
        <v>1779</v>
      </c>
      <c r="B235" t="s">
        <v>159</v>
      </c>
      <c r="C235" t="s">
        <v>160</v>
      </c>
      <c r="D235" t="s">
        <v>1780</v>
      </c>
      <c r="E235" t="s">
        <v>6015</v>
      </c>
      <c r="F235" t="s">
        <v>6016</v>
      </c>
      <c r="G235">
        <v>9819001025</v>
      </c>
      <c r="H235" t="s">
        <v>271</v>
      </c>
      <c r="I235" t="s">
        <v>6017</v>
      </c>
      <c r="J235" t="s">
        <v>166</v>
      </c>
      <c r="K235" t="s">
        <v>6018</v>
      </c>
      <c r="L235" t="s">
        <v>6019</v>
      </c>
      <c r="M235" t="s">
        <v>6020</v>
      </c>
      <c r="N235" t="s">
        <v>170</v>
      </c>
      <c r="AI235" t="s">
        <v>6021</v>
      </c>
      <c r="AJ235" t="s">
        <v>6022</v>
      </c>
      <c r="AK235" t="s">
        <v>6023</v>
      </c>
      <c r="AL235">
        <v>71</v>
      </c>
      <c r="AN235">
        <v>1995</v>
      </c>
      <c r="AO235" t="s">
        <v>174</v>
      </c>
      <c r="AP235" t="s">
        <v>6024</v>
      </c>
      <c r="AQ235" t="s">
        <v>6022</v>
      </c>
      <c r="AR235" t="s">
        <v>6025</v>
      </c>
      <c r="AS235">
        <v>52</v>
      </c>
      <c r="AU235">
        <v>1997</v>
      </c>
      <c r="AV235" t="s">
        <v>174</v>
      </c>
      <c r="AW235" t="s">
        <v>486</v>
      </c>
      <c r="AX235" t="s">
        <v>6026</v>
      </c>
      <c r="AY235" t="s">
        <v>6027</v>
      </c>
      <c r="AZ235">
        <v>78</v>
      </c>
      <c r="BB235">
        <v>1998</v>
      </c>
      <c r="BC235" t="s">
        <v>174</v>
      </c>
      <c r="BD235" t="s">
        <v>6028</v>
      </c>
      <c r="BE235" t="s">
        <v>6029</v>
      </c>
      <c r="BF235" t="s">
        <v>6030</v>
      </c>
      <c r="BG235">
        <v>68</v>
      </c>
      <c r="BI235">
        <v>2003</v>
      </c>
      <c r="BJ235">
        <v>8</v>
      </c>
      <c r="BL235">
        <v>2</v>
      </c>
      <c r="BN235" t="s">
        <v>174</v>
      </c>
      <c r="BO235" t="s">
        <v>1674</v>
      </c>
      <c r="BP235" t="s">
        <v>6031</v>
      </c>
      <c r="BQ235" t="s">
        <v>6032</v>
      </c>
      <c r="BR235">
        <v>80</v>
      </c>
      <c r="BS235">
        <v>7.77</v>
      </c>
      <c r="BT235">
        <v>2006</v>
      </c>
      <c r="BU235">
        <v>31</v>
      </c>
      <c r="BV235" t="s">
        <v>6033</v>
      </c>
      <c r="BW235">
        <v>53</v>
      </c>
      <c r="BX235" t="s">
        <v>6034</v>
      </c>
      <c r="BY235" t="s">
        <v>170</v>
      </c>
      <c r="CF235" t="s">
        <v>174</v>
      </c>
      <c r="CG235" t="s">
        <v>161</v>
      </c>
      <c r="CH235" t="s">
        <v>6035</v>
      </c>
      <c r="CI235" t="s">
        <v>193</v>
      </c>
      <c r="CJ235">
        <v>2025</v>
      </c>
      <c r="CL235" t="s">
        <v>170</v>
      </c>
      <c r="CN235" t="s">
        <v>174</v>
      </c>
      <c r="CO235" t="s">
        <v>6036</v>
      </c>
      <c r="CP235" t="s">
        <v>6037</v>
      </c>
      <c r="CQ235" t="s">
        <v>174</v>
      </c>
      <c r="CR235">
        <v>6</v>
      </c>
      <c r="CS235">
        <v>6</v>
      </c>
      <c r="CT235">
        <v>5</v>
      </c>
      <c r="CU235" t="s">
        <v>6038</v>
      </c>
      <c r="CV235" t="s">
        <v>174</v>
      </c>
      <c r="CW235" t="s">
        <v>6039</v>
      </c>
      <c r="CX235" t="s">
        <v>193</v>
      </c>
      <c r="CY235">
        <v>2024</v>
      </c>
      <c r="CZ235" t="s">
        <v>170</v>
      </c>
      <c r="DC235" t="s">
        <v>6040</v>
      </c>
      <c r="DD235" t="s">
        <v>174</v>
      </c>
      <c r="DE235" t="s">
        <v>6041</v>
      </c>
      <c r="DF235" t="s">
        <v>174</v>
      </c>
      <c r="DG235" t="s">
        <v>6042</v>
      </c>
      <c r="DH235" t="s">
        <v>6043</v>
      </c>
      <c r="DI235" t="s">
        <v>6044</v>
      </c>
      <c r="DJ235" t="s">
        <v>2681</v>
      </c>
      <c r="DK235">
        <v>8</v>
      </c>
      <c r="DL235" t="s">
        <v>174</v>
      </c>
      <c r="DM235" t="s">
        <v>6045</v>
      </c>
      <c r="DN235" t="s">
        <v>170</v>
      </c>
      <c r="DP235" t="s">
        <v>6141</v>
      </c>
      <c r="DQ235" t="str">
        <f>HYPERLINK("https://nconnect.nicmar.ac.in/storage/profile/6997f77159e20.png","Download")</f>
        <v>0</v>
      </c>
      <c r="DR235" t="str">
        <f>HYPERLINK("https://nconnect.nicmar.ac.in/pdf/312_resume_1771596245.pdf/Y2FyZWVy","View Resume")</f>
        <v>0</v>
      </c>
      <c r="DS235" t="s">
        <v>4591</v>
      </c>
      <c r="DT235" t="s">
        <v>6047</v>
      </c>
      <c r="DU235" t="s">
        <v>508</v>
      </c>
      <c r="DV235" t="s">
        <v>819</v>
      </c>
      <c r="DW235" t="s">
        <v>246</v>
      </c>
      <c r="DX235" t="s">
        <v>1025</v>
      </c>
      <c r="DY235" t="s">
        <v>209</v>
      </c>
      <c r="DZ235" t="s">
        <v>3511</v>
      </c>
      <c r="EA235" t="s">
        <v>6048</v>
      </c>
      <c r="EB235" t="s">
        <v>6049</v>
      </c>
      <c r="EC235" t="s">
        <v>819</v>
      </c>
      <c r="ED235" t="s">
        <v>207</v>
      </c>
      <c r="EE235" t="s">
        <v>1243</v>
      </c>
      <c r="EF235" t="s">
        <v>5186</v>
      </c>
      <c r="EG235" t="s">
        <v>380</v>
      </c>
      <c r="EH235" t="s">
        <v>6050</v>
      </c>
      <c r="EI235" t="s">
        <v>6051</v>
      </c>
      <c r="EJ235" t="s">
        <v>333</v>
      </c>
      <c r="EK235" t="s">
        <v>207</v>
      </c>
      <c r="EL235" t="s">
        <v>1595</v>
      </c>
      <c r="EM235" t="s">
        <v>4779</v>
      </c>
      <c r="EN235" t="s">
        <v>1317</v>
      </c>
      <c r="EO235" t="s">
        <v>6052</v>
      </c>
      <c r="EP235" t="s">
        <v>950</v>
      </c>
      <c r="EQ235" t="s">
        <v>5417</v>
      </c>
      <c r="ER235" t="s">
        <v>207</v>
      </c>
      <c r="ES235" t="s">
        <v>6053</v>
      </c>
      <c r="ET235" t="s">
        <v>2206</v>
      </c>
      <c r="EU235" t="s">
        <v>1317</v>
      </c>
      <c r="EV235" t="s">
        <v>6054</v>
      </c>
      <c r="EW235" t="s">
        <v>6055</v>
      </c>
      <c r="EX235" t="s">
        <v>643</v>
      </c>
      <c r="EY235" t="s">
        <v>207</v>
      </c>
      <c r="EZ235" t="s">
        <v>6056</v>
      </c>
      <c r="FA235" t="s">
        <v>5151</v>
      </c>
      <c r="FB235" t="s">
        <v>942</v>
      </c>
    </row>
    <row r="236" spans="1:158">
      <c r="A236" t="s">
        <v>266</v>
      </c>
      <c r="B236" t="s">
        <v>211</v>
      </c>
      <c r="C236" t="s">
        <v>267</v>
      </c>
      <c r="D236" t="s">
        <v>268</v>
      </c>
      <c r="E236" t="s">
        <v>6142</v>
      </c>
      <c r="F236" t="s">
        <v>6143</v>
      </c>
      <c r="G236">
        <v>9458606284</v>
      </c>
      <c r="H236" t="s">
        <v>164</v>
      </c>
      <c r="I236" t="s">
        <v>6144</v>
      </c>
      <c r="J236" t="s">
        <v>166</v>
      </c>
      <c r="K236" t="s">
        <v>6145</v>
      </c>
      <c r="L236" t="s">
        <v>6146</v>
      </c>
      <c r="M236" t="s">
        <v>6147</v>
      </c>
      <c r="N236" t="s">
        <v>170</v>
      </c>
      <c r="AI236" t="s">
        <v>6148</v>
      </c>
      <c r="AJ236" t="s">
        <v>6149</v>
      </c>
      <c r="AK236" t="s">
        <v>6150</v>
      </c>
      <c r="AL236">
        <v>52</v>
      </c>
      <c r="AN236">
        <v>1986</v>
      </c>
      <c r="AO236" t="s">
        <v>174</v>
      </c>
      <c r="AP236" t="s">
        <v>6151</v>
      </c>
      <c r="AQ236" t="s">
        <v>6152</v>
      </c>
      <c r="AR236" t="s">
        <v>6153</v>
      </c>
      <c r="AS236">
        <v>44</v>
      </c>
      <c r="AU236">
        <v>1988</v>
      </c>
      <c r="AV236" t="s">
        <v>170</v>
      </c>
      <c r="BC236" t="s">
        <v>174</v>
      </c>
      <c r="BD236" t="s">
        <v>6154</v>
      </c>
      <c r="BE236" t="s">
        <v>6154</v>
      </c>
      <c r="BF236" t="s">
        <v>1668</v>
      </c>
      <c r="BG236">
        <v>52</v>
      </c>
      <c r="BI236">
        <v>1997</v>
      </c>
      <c r="BJ236">
        <v>19</v>
      </c>
      <c r="BK236" t="s">
        <v>6155</v>
      </c>
      <c r="BL236">
        <v>53</v>
      </c>
      <c r="BM236" t="s">
        <v>6156</v>
      </c>
      <c r="BN236" t="s">
        <v>174</v>
      </c>
      <c r="BO236" t="s">
        <v>6157</v>
      </c>
      <c r="BP236" t="s">
        <v>6158</v>
      </c>
      <c r="BQ236" t="s">
        <v>6159</v>
      </c>
      <c r="BR236">
        <v>94.7</v>
      </c>
      <c r="BS236">
        <v>9.47</v>
      </c>
      <c r="BT236">
        <v>2004</v>
      </c>
      <c r="BU236">
        <v>31</v>
      </c>
      <c r="BV236" t="s">
        <v>6160</v>
      </c>
      <c r="BW236">
        <v>32</v>
      </c>
      <c r="BY236" t="s">
        <v>170</v>
      </c>
      <c r="CF236" t="s">
        <v>174</v>
      </c>
      <c r="CG236" t="s">
        <v>6161</v>
      </c>
      <c r="CH236" t="s">
        <v>6162</v>
      </c>
      <c r="CI236" t="s">
        <v>193</v>
      </c>
      <c r="CJ236">
        <v>2012</v>
      </c>
      <c r="CL236" t="s">
        <v>174</v>
      </c>
      <c r="CM236" t="s">
        <v>6163</v>
      </c>
      <c r="CN236" t="s">
        <v>174</v>
      </c>
      <c r="CO236" t="s">
        <v>6164</v>
      </c>
      <c r="CP236" t="s">
        <v>6165</v>
      </c>
      <c r="CQ236" t="s">
        <v>174</v>
      </c>
      <c r="CR236">
        <v>0</v>
      </c>
      <c r="CS236">
        <v>0</v>
      </c>
      <c r="CT236">
        <v>6</v>
      </c>
      <c r="CV236" t="s">
        <v>170</v>
      </c>
      <c r="CZ236" t="s">
        <v>174</v>
      </c>
      <c r="DA236" t="s">
        <v>6166</v>
      </c>
      <c r="DB236" t="s">
        <v>6167</v>
      </c>
      <c r="DC236" t="s">
        <v>6168</v>
      </c>
      <c r="DD236" t="s">
        <v>174</v>
      </c>
      <c r="DE236" t="s">
        <v>5426</v>
      </c>
      <c r="DF236" t="s">
        <v>174</v>
      </c>
      <c r="DG236" t="s">
        <v>677</v>
      </c>
      <c r="DH236">
        <v>0</v>
      </c>
      <c r="DI236">
        <v>1</v>
      </c>
      <c r="DJ236">
        <v>0</v>
      </c>
      <c r="DK236">
        <v>8</v>
      </c>
      <c r="DL236" t="s">
        <v>174</v>
      </c>
      <c r="DM236" t="s">
        <v>6164</v>
      </c>
      <c r="DN236" t="s">
        <v>170</v>
      </c>
      <c r="DP236" t="s">
        <v>6169</v>
      </c>
      <c r="DQ236" t="s">
        <v>202</v>
      </c>
      <c r="DR236" t="str">
        <f>HYPERLINK("https://nconnect.nicmar.ac.in/pdf/388_resume_1771602657.pdf/Y2FyZWVy","View Resume")</f>
        <v>0</v>
      </c>
      <c r="DS236" t="s">
        <v>817</v>
      </c>
      <c r="DT236" t="s">
        <v>6170</v>
      </c>
      <c r="DU236" t="s">
        <v>6171</v>
      </c>
      <c r="DV236" t="s">
        <v>418</v>
      </c>
      <c r="DW236" t="s">
        <v>246</v>
      </c>
      <c r="DX236" t="s">
        <v>2858</v>
      </c>
      <c r="DY236" t="s">
        <v>209</v>
      </c>
      <c r="DZ236" t="s">
        <v>817</v>
      </c>
    </row>
    <row r="237" spans="1:158">
      <c r="A237" t="s">
        <v>210</v>
      </c>
      <c r="B237" t="s">
        <v>211</v>
      </c>
      <c r="C237" t="s">
        <v>212</v>
      </c>
      <c r="D237" t="s">
        <v>213</v>
      </c>
      <c r="E237" t="s">
        <v>6172</v>
      </c>
      <c r="F237" t="s">
        <v>6173</v>
      </c>
      <c r="G237">
        <v>9981320732</v>
      </c>
      <c r="H237" t="s">
        <v>164</v>
      </c>
      <c r="I237" t="s">
        <v>6174</v>
      </c>
      <c r="J237" t="s">
        <v>217</v>
      </c>
      <c r="K237" t="s">
        <v>6175</v>
      </c>
      <c r="L237" t="s">
        <v>6176</v>
      </c>
      <c r="M237" t="s">
        <v>6177</v>
      </c>
      <c r="N237" t="s">
        <v>170</v>
      </c>
      <c r="AI237" t="s">
        <v>6178</v>
      </c>
      <c r="AJ237" t="s">
        <v>6179</v>
      </c>
      <c r="AK237" t="s">
        <v>6180</v>
      </c>
      <c r="AL237">
        <v>77.2</v>
      </c>
      <c r="AN237">
        <v>2007</v>
      </c>
      <c r="AO237" t="s">
        <v>174</v>
      </c>
      <c r="AP237" t="s">
        <v>6178</v>
      </c>
      <c r="AQ237" t="s">
        <v>6179</v>
      </c>
      <c r="AR237" t="s">
        <v>1075</v>
      </c>
      <c r="AS237">
        <v>76.8</v>
      </c>
      <c r="AU237">
        <v>2009</v>
      </c>
      <c r="AV237" t="s">
        <v>170</v>
      </c>
      <c r="BC237" t="s">
        <v>174</v>
      </c>
      <c r="BD237" t="s">
        <v>6181</v>
      </c>
      <c r="BE237" t="s">
        <v>6182</v>
      </c>
      <c r="BF237" t="s">
        <v>486</v>
      </c>
      <c r="BG237">
        <v>74.53</v>
      </c>
      <c r="BI237">
        <v>2013</v>
      </c>
      <c r="BJ237">
        <v>2</v>
      </c>
      <c r="BL237">
        <v>9</v>
      </c>
      <c r="BN237" t="s">
        <v>174</v>
      </c>
      <c r="BO237" t="s">
        <v>6181</v>
      </c>
      <c r="BP237" t="s">
        <v>6183</v>
      </c>
      <c r="BQ237" t="s">
        <v>213</v>
      </c>
      <c r="BR237">
        <v>81.7</v>
      </c>
      <c r="BS237">
        <v>8.17</v>
      </c>
      <c r="BT237">
        <v>2016</v>
      </c>
      <c r="BU237">
        <v>14</v>
      </c>
      <c r="BW237">
        <v>47</v>
      </c>
      <c r="BY237" t="s">
        <v>170</v>
      </c>
      <c r="CF237" t="s">
        <v>174</v>
      </c>
      <c r="CG237" t="s">
        <v>213</v>
      </c>
      <c r="CH237" t="s">
        <v>6184</v>
      </c>
      <c r="CI237" t="s">
        <v>193</v>
      </c>
      <c r="CJ237">
        <v>2022</v>
      </c>
      <c r="CL237" t="s">
        <v>170</v>
      </c>
      <c r="CN237" t="s">
        <v>174</v>
      </c>
      <c r="CO237" t="s">
        <v>6185</v>
      </c>
      <c r="CP237" t="s">
        <v>6186</v>
      </c>
      <c r="CQ237" t="s">
        <v>174</v>
      </c>
      <c r="CR237">
        <v>15</v>
      </c>
      <c r="CS237">
        <v>0</v>
      </c>
      <c r="CT237">
        <v>0</v>
      </c>
      <c r="CV237" t="s">
        <v>170</v>
      </c>
      <c r="CZ237" t="s">
        <v>170</v>
      </c>
      <c r="DB237" t="s">
        <v>6187</v>
      </c>
      <c r="DC237" t="s">
        <v>1492</v>
      </c>
      <c r="DD237" t="s">
        <v>170</v>
      </c>
      <c r="DF237" t="s">
        <v>170</v>
      </c>
      <c r="DL237" t="s">
        <v>174</v>
      </c>
      <c r="DM237" t="s">
        <v>6188</v>
      </c>
      <c r="DN237" t="s">
        <v>174</v>
      </c>
      <c r="DO237" t="s">
        <v>6189</v>
      </c>
      <c r="DP237" t="s">
        <v>6190</v>
      </c>
      <c r="DQ237" t="str">
        <f>HYPERLINK("https://nconnect.nicmar.ac.in/storage/profile/699878afe5346.png","Download")</f>
        <v>0</v>
      </c>
      <c r="DR237" t="str">
        <f>HYPERLINK("https://nconnect.nicmar.ac.in/pdf/390_resume_1771602758.pdf/Y2FyZWVy","View Resume")</f>
        <v>0</v>
      </c>
      <c r="DS237" t="s">
        <v>898</v>
      </c>
      <c r="DT237" t="s">
        <v>1751</v>
      </c>
      <c r="DU237" t="s">
        <v>211</v>
      </c>
      <c r="DV237" t="s">
        <v>538</v>
      </c>
      <c r="DW237" t="s">
        <v>246</v>
      </c>
      <c r="DX237" t="s">
        <v>2858</v>
      </c>
      <c r="DY237" t="s">
        <v>900</v>
      </c>
      <c r="DZ237" t="s">
        <v>865</v>
      </c>
      <c r="EA237" t="s">
        <v>6191</v>
      </c>
      <c r="EB237" t="s">
        <v>2884</v>
      </c>
      <c r="EC237" t="s">
        <v>6192</v>
      </c>
      <c r="ED237" t="s">
        <v>246</v>
      </c>
      <c r="EE237" t="s">
        <v>1094</v>
      </c>
      <c r="EF237" t="s">
        <v>209</v>
      </c>
      <c r="EG237" t="s">
        <v>1689</v>
      </c>
    </row>
    <row r="238" spans="1:158">
      <c r="A238" t="s">
        <v>507</v>
      </c>
      <c r="B238" t="s">
        <v>508</v>
      </c>
      <c r="C238" t="s">
        <v>267</v>
      </c>
      <c r="D238" t="s">
        <v>509</v>
      </c>
      <c r="E238" t="s">
        <v>6193</v>
      </c>
      <c r="F238" t="s">
        <v>6194</v>
      </c>
      <c r="G238">
        <v>9921052717</v>
      </c>
      <c r="H238" t="s">
        <v>164</v>
      </c>
      <c r="I238" t="s">
        <v>6195</v>
      </c>
      <c r="J238" t="s">
        <v>217</v>
      </c>
      <c r="K238" t="s">
        <v>763</v>
      </c>
      <c r="L238" t="s">
        <v>6196</v>
      </c>
      <c r="M238" t="s">
        <v>6197</v>
      </c>
      <c r="N238" t="s">
        <v>170</v>
      </c>
      <c r="AI238" t="s">
        <v>6198</v>
      </c>
      <c r="AJ238" t="s">
        <v>6199</v>
      </c>
      <c r="AK238" t="s">
        <v>6200</v>
      </c>
      <c r="AL238">
        <v>60</v>
      </c>
      <c r="AN238">
        <v>2006</v>
      </c>
      <c r="AO238" t="s">
        <v>174</v>
      </c>
      <c r="AP238" t="s">
        <v>6201</v>
      </c>
      <c r="AQ238" t="s">
        <v>6199</v>
      </c>
      <c r="AR238" t="s">
        <v>599</v>
      </c>
      <c r="AS238">
        <v>74</v>
      </c>
      <c r="AU238">
        <v>2008</v>
      </c>
      <c r="AV238" t="s">
        <v>170</v>
      </c>
      <c r="BC238" t="s">
        <v>174</v>
      </c>
      <c r="BD238" t="s">
        <v>6202</v>
      </c>
      <c r="BE238" t="s">
        <v>6203</v>
      </c>
      <c r="BF238" t="s">
        <v>599</v>
      </c>
      <c r="BG238">
        <v>70</v>
      </c>
      <c r="BI238">
        <v>2011</v>
      </c>
      <c r="BJ238">
        <v>19</v>
      </c>
      <c r="BK238" t="s">
        <v>6204</v>
      </c>
      <c r="BL238">
        <v>53</v>
      </c>
      <c r="BM238" t="s">
        <v>599</v>
      </c>
      <c r="BN238" t="s">
        <v>174</v>
      </c>
      <c r="BO238" t="s">
        <v>6203</v>
      </c>
      <c r="BP238" t="s">
        <v>6203</v>
      </c>
      <c r="BQ238" t="s">
        <v>599</v>
      </c>
      <c r="BR238">
        <v>66</v>
      </c>
      <c r="BT238">
        <v>2013</v>
      </c>
      <c r="BU238">
        <v>31</v>
      </c>
      <c r="BV238" t="s">
        <v>6205</v>
      </c>
      <c r="BW238">
        <v>53</v>
      </c>
      <c r="BX238" t="s">
        <v>2710</v>
      </c>
      <c r="BY238" t="s">
        <v>170</v>
      </c>
      <c r="CF238" t="s">
        <v>174</v>
      </c>
      <c r="CG238" t="s">
        <v>599</v>
      </c>
      <c r="CH238" t="s">
        <v>6206</v>
      </c>
      <c r="CI238" t="s">
        <v>193</v>
      </c>
      <c r="CJ238">
        <v>2020</v>
      </c>
      <c r="CL238" t="s">
        <v>170</v>
      </c>
      <c r="CN238" t="s">
        <v>174</v>
      </c>
      <c r="CO238" t="s">
        <v>6207</v>
      </c>
      <c r="CP238" t="s">
        <v>612</v>
      </c>
      <c r="CQ238" t="s">
        <v>170</v>
      </c>
      <c r="CV238" t="s">
        <v>170</v>
      </c>
      <c r="CZ238" t="s">
        <v>170</v>
      </c>
      <c r="DB238" t="s">
        <v>3130</v>
      </c>
      <c r="DC238" t="s">
        <v>5371</v>
      </c>
      <c r="DD238" t="s">
        <v>174</v>
      </c>
      <c r="DE238" t="s">
        <v>6208</v>
      </c>
      <c r="DF238" t="s">
        <v>170</v>
      </c>
      <c r="DL238" t="s">
        <v>170</v>
      </c>
      <c r="DN238" t="s">
        <v>170</v>
      </c>
      <c r="DP238" t="s">
        <v>6209</v>
      </c>
      <c r="DQ238" t="s">
        <v>202</v>
      </c>
      <c r="DR238" t="str">
        <f>HYPERLINK("https://nconnect.nicmar.ac.in/pdf/392_resume_1771603368.pdf/Y2FyZWVy","View Resume")</f>
        <v>0</v>
      </c>
      <c r="DS238" t="s">
        <v>6210</v>
      </c>
      <c r="DT238" t="s">
        <v>6211</v>
      </c>
      <c r="DU238" t="s">
        <v>1629</v>
      </c>
      <c r="DV238" t="s">
        <v>6203</v>
      </c>
      <c r="DW238" t="s">
        <v>246</v>
      </c>
      <c r="DX238" t="s">
        <v>3868</v>
      </c>
      <c r="DY238" t="s">
        <v>209</v>
      </c>
      <c r="DZ238" t="s">
        <v>6210</v>
      </c>
    </row>
    <row r="239" spans="1:158">
      <c r="A239" t="s">
        <v>1348</v>
      </c>
      <c r="B239" t="s">
        <v>211</v>
      </c>
      <c r="C239" t="s">
        <v>267</v>
      </c>
      <c r="D239" t="s">
        <v>1349</v>
      </c>
      <c r="E239" t="s">
        <v>6212</v>
      </c>
      <c r="F239" t="s">
        <v>6213</v>
      </c>
      <c r="G239">
        <v>9601131110</v>
      </c>
      <c r="H239" t="s">
        <v>164</v>
      </c>
      <c r="I239" t="s">
        <v>6214</v>
      </c>
      <c r="J239" t="s">
        <v>217</v>
      </c>
      <c r="K239" t="s">
        <v>6215</v>
      </c>
      <c r="L239" t="s">
        <v>6216</v>
      </c>
      <c r="M239" t="s">
        <v>6217</v>
      </c>
      <c r="N239" t="s">
        <v>170</v>
      </c>
      <c r="AI239" t="s">
        <v>6218</v>
      </c>
      <c r="AJ239" t="s">
        <v>6219</v>
      </c>
      <c r="AK239" t="s">
        <v>6220</v>
      </c>
      <c r="AL239">
        <v>71</v>
      </c>
      <c r="AM239">
        <v>7</v>
      </c>
      <c r="AN239">
        <v>2012</v>
      </c>
      <c r="AO239" t="s">
        <v>174</v>
      </c>
      <c r="AP239" t="s">
        <v>6221</v>
      </c>
      <c r="AQ239" t="s">
        <v>6219</v>
      </c>
      <c r="AR239" t="s">
        <v>2296</v>
      </c>
      <c r="AS239">
        <v>70</v>
      </c>
      <c r="AT239">
        <v>7</v>
      </c>
      <c r="AU239">
        <v>2014</v>
      </c>
      <c r="AV239" t="s">
        <v>170</v>
      </c>
      <c r="BC239" t="s">
        <v>174</v>
      </c>
      <c r="BD239" t="s">
        <v>441</v>
      </c>
      <c r="BE239" t="s">
        <v>6222</v>
      </c>
      <c r="BF239" t="s">
        <v>1794</v>
      </c>
      <c r="BG239">
        <v>80</v>
      </c>
      <c r="BH239">
        <v>8</v>
      </c>
      <c r="BI239">
        <v>2021</v>
      </c>
      <c r="BJ239">
        <v>8</v>
      </c>
      <c r="BL239">
        <v>3</v>
      </c>
      <c r="BN239" t="s">
        <v>174</v>
      </c>
      <c r="BO239" t="s">
        <v>6223</v>
      </c>
      <c r="BP239" t="s">
        <v>6224</v>
      </c>
      <c r="BQ239" t="s">
        <v>6225</v>
      </c>
      <c r="BR239">
        <v>75</v>
      </c>
      <c r="BS239">
        <v>7.5</v>
      </c>
      <c r="BT239">
        <v>2024</v>
      </c>
      <c r="BU239">
        <v>31</v>
      </c>
      <c r="BV239" t="s">
        <v>6226</v>
      </c>
      <c r="BW239">
        <v>53</v>
      </c>
      <c r="BX239" t="s">
        <v>6225</v>
      </c>
      <c r="BY239" t="s">
        <v>170</v>
      </c>
      <c r="CF239" t="s">
        <v>170</v>
      </c>
      <c r="CG239" t="s">
        <v>6227</v>
      </c>
      <c r="CI239" t="s">
        <v>373</v>
      </c>
      <c r="CK239" t="s">
        <v>170</v>
      </c>
      <c r="CL239" t="s">
        <v>170</v>
      </c>
      <c r="CN239" t="s">
        <v>170</v>
      </c>
      <c r="CP239" t="s">
        <v>6228</v>
      </c>
      <c r="CQ239" t="s">
        <v>174</v>
      </c>
      <c r="CR239">
        <v>0</v>
      </c>
      <c r="CS239">
        <v>1</v>
      </c>
      <c r="CU239" t="s">
        <v>6229</v>
      </c>
      <c r="CV239" t="s">
        <v>170</v>
      </c>
      <c r="CZ239" t="s">
        <v>170</v>
      </c>
      <c r="DB239" t="s">
        <v>378</v>
      </c>
      <c r="DC239" t="s">
        <v>6230</v>
      </c>
      <c r="DD239" t="s">
        <v>174</v>
      </c>
      <c r="DE239" t="s">
        <v>6231</v>
      </c>
      <c r="DF239" t="s">
        <v>170</v>
      </c>
      <c r="DL239" t="s">
        <v>170</v>
      </c>
      <c r="DN239" t="s">
        <v>174</v>
      </c>
      <c r="DO239" t="s">
        <v>6232</v>
      </c>
      <c r="DP239" t="s">
        <v>6233</v>
      </c>
      <c r="DQ239" t="str">
        <f>HYPERLINK("https://nconnect.nicmar.ac.in/storage/profile/699885bc52325.png","Download")</f>
        <v>0</v>
      </c>
      <c r="DR239" t="str">
        <f>HYPERLINK("https://nconnect.nicmar.ac.in/pdf/393_resume_1771605206.pdf/Y2FyZWVy","View Resume")</f>
        <v>0</v>
      </c>
      <c r="DS239" t="s">
        <v>535</v>
      </c>
      <c r="DT239" t="s">
        <v>6234</v>
      </c>
      <c r="DU239" t="s">
        <v>6235</v>
      </c>
      <c r="DV239" t="s">
        <v>6236</v>
      </c>
      <c r="DW239" t="s">
        <v>207</v>
      </c>
      <c r="DX239" t="s">
        <v>3389</v>
      </c>
      <c r="DY239" t="s">
        <v>209</v>
      </c>
      <c r="DZ239" t="s">
        <v>1388</v>
      </c>
      <c r="EA239" t="s">
        <v>6237</v>
      </c>
      <c r="EB239" t="s">
        <v>5244</v>
      </c>
      <c r="EC239" t="s">
        <v>2037</v>
      </c>
      <c r="ED239" t="s">
        <v>207</v>
      </c>
      <c r="EE239" t="s">
        <v>1094</v>
      </c>
      <c r="EF239" t="s">
        <v>3389</v>
      </c>
      <c r="EG239" t="s">
        <v>380</v>
      </c>
      <c r="EH239" t="s">
        <v>6238</v>
      </c>
      <c r="EI239" t="s">
        <v>6235</v>
      </c>
      <c r="EJ239" t="s">
        <v>819</v>
      </c>
      <c r="EK239" t="s">
        <v>207</v>
      </c>
      <c r="EL239" t="s">
        <v>1548</v>
      </c>
      <c r="EM239" t="s">
        <v>1322</v>
      </c>
      <c r="EN239" t="s">
        <v>248</v>
      </c>
      <c r="EO239" t="s">
        <v>6239</v>
      </c>
      <c r="EP239" t="s">
        <v>6240</v>
      </c>
      <c r="EQ239" t="s">
        <v>3833</v>
      </c>
      <c r="ER239" t="s">
        <v>207</v>
      </c>
      <c r="ES239" t="s">
        <v>4306</v>
      </c>
      <c r="ET239" t="s">
        <v>1548</v>
      </c>
      <c r="EU239" t="s">
        <v>1388</v>
      </c>
    </row>
    <row r="240" spans="1:158">
      <c r="A240" t="s">
        <v>210</v>
      </c>
      <c r="B240" t="s">
        <v>211</v>
      </c>
      <c r="C240" t="s">
        <v>212</v>
      </c>
      <c r="D240" t="s">
        <v>213</v>
      </c>
      <c r="E240" t="s">
        <v>6241</v>
      </c>
      <c r="F240" t="s">
        <v>6242</v>
      </c>
      <c r="G240">
        <v>9475177489</v>
      </c>
      <c r="H240" t="s">
        <v>271</v>
      </c>
      <c r="I240" t="s">
        <v>6243</v>
      </c>
      <c r="J240" t="s">
        <v>166</v>
      </c>
      <c r="K240" t="s">
        <v>5513</v>
      </c>
      <c r="L240" t="s">
        <v>6244</v>
      </c>
      <c r="M240" t="s">
        <v>6245</v>
      </c>
      <c r="N240" t="s">
        <v>170</v>
      </c>
      <c r="AI240" t="s">
        <v>6246</v>
      </c>
      <c r="AJ240" t="s">
        <v>6247</v>
      </c>
      <c r="AK240" t="s">
        <v>6248</v>
      </c>
      <c r="AL240">
        <v>72.67</v>
      </c>
      <c r="AN240">
        <v>2005</v>
      </c>
      <c r="AO240" t="s">
        <v>174</v>
      </c>
      <c r="AP240" t="s">
        <v>6246</v>
      </c>
      <c r="AQ240" t="s">
        <v>6247</v>
      </c>
      <c r="AR240" t="s">
        <v>6249</v>
      </c>
      <c r="AS240">
        <v>71</v>
      </c>
      <c r="AU240">
        <v>2007</v>
      </c>
      <c r="AV240" t="s">
        <v>170</v>
      </c>
      <c r="BC240" t="s">
        <v>174</v>
      </c>
      <c r="BD240" t="s">
        <v>6250</v>
      </c>
      <c r="BE240" t="s">
        <v>6250</v>
      </c>
      <c r="BF240" t="s">
        <v>486</v>
      </c>
      <c r="BG240">
        <v>76.4</v>
      </c>
      <c r="BH240">
        <v>7.64</v>
      </c>
      <c r="BI240">
        <v>2011</v>
      </c>
      <c r="BJ240">
        <v>1</v>
      </c>
      <c r="BL240">
        <v>7</v>
      </c>
      <c r="BN240" t="s">
        <v>174</v>
      </c>
      <c r="BO240" t="s">
        <v>6251</v>
      </c>
      <c r="BP240" t="s">
        <v>6252</v>
      </c>
      <c r="BQ240" t="s">
        <v>213</v>
      </c>
      <c r="BR240">
        <v>83.7</v>
      </c>
      <c r="BT240">
        <v>2013</v>
      </c>
      <c r="BU240">
        <v>14</v>
      </c>
      <c r="BW240">
        <v>47</v>
      </c>
      <c r="BY240" t="s">
        <v>170</v>
      </c>
      <c r="CF240" t="s">
        <v>174</v>
      </c>
      <c r="CG240" t="s">
        <v>6253</v>
      </c>
      <c r="CH240" t="s">
        <v>6254</v>
      </c>
      <c r="CI240" t="s">
        <v>193</v>
      </c>
      <c r="CJ240">
        <v>2021</v>
      </c>
      <c r="CL240" t="s">
        <v>170</v>
      </c>
      <c r="CN240" t="s">
        <v>174</v>
      </c>
      <c r="CO240" t="s">
        <v>6255</v>
      </c>
      <c r="CP240" t="s">
        <v>6256</v>
      </c>
      <c r="CQ240" t="s">
        <v>174</v>
      </c>
      <c r="CR240">
        <v>7</v>
      </c>
      <c r="CS240">
        <v>0</v>
      </c>
      <c r="CT240">
        <v>0</v>
      </c>
      <c r="CU240" t="s">
        <v>6257</v>
      </c>
      <c r="CV240" t="s">
        <v>170</v>
      </c>
      <c r="CZ240" t="s">
        <v>170</v>
      </c>
      <c r="DB240" t="s">
        <v>6258</v>
      </c>
      <c r="DC240" t="s">
        <v>3620</v>
      </c>
      <c r="DD240" t="s">
        <v>174</v>
      </c>
      <c r="DE240" t="s">
        <v>6259</v>
      </c>
      <c r="DF240" t="s">
        <v>174</v>
      </c>
      <c r="DG240">
        <v>2</v>
      </c>
      <c r="DH240">
        <v>0</v>
      </c>
      <c r="DI240">
        <v>0</v>
      </c>
      <c r="DJ240" t="s">
        <v>170</v>
      </c>
      <c r="DK240">
        <v>10</v>
      </c>
      <c r="DL240" t="s">
        <v>174</v>
      </c>
      <c r="DM240" t="s">
        <v>6260</v>
      </c>
      <c r="DN240" t="s">
        <v>174</v>
      </c>
      <c r="DO240" t="s">
        <v>6261</v>
      </c>
      <c r="DP240" t="s">
        <v>6262</v>
      </c>
      <c r="DQ240" t="str">
        <f>HYPERLINK("https://nconnect.nicmar.ac.in/storage/profile/6998825e9374f.png","Download")</f>
        <v>0</v>
      </c>
      <c r="DR240" t="str">
        <f>HYPERLINK("https://nconnect.nicmar.ac.in/pdf/395_resume_1771607790.pdf/Y2FyZWVy","View Resume")</f>
        <v>0</v>
      </c>
      <c r="DS240" t="s">
        <v>985</v>
      </c>
      <c r="DT240" t="s">
        <v>6263</v>
      </c>
      <c r="DU240" t="s">
        <v>6264</v>
      </c>
      <c r="DV240" t="s">
        <v>2284</v>
      </c>
      <c r="DW240" t="s">
        <v>246</v>
      </c>
      <c r="DX240" t="s">
        <v>424</v>
      </c>
      <c r="DY240" t="s">
        <v>209</v>
      </c>
      <c r="DZ240" t="s">
        <v>420</v>
      </c>
      <c r="EA240" t="s">
        <v>4145</v>
      </c>
      <c r="EB240" t="s">
        <v>6265</v>
      </c>
      <c r="EC240" t="s">
        <v>6266</v>
      </c>
      <c r="ED240" t="s">
        <v>246</v>
      </c>
      <c r="EE240" t="s">
        <v>4306</v>
      </c>
      <c r="EF240" t="s">
        <v>1544</v>
      </c>
      <c r="EG240" t="s">
        <v>1388</v>
      </c>
      <c r="EH240" t="s">
        <v>6267</v>
      </c>
      <c r="EI240" t="s">
        <v>6268</v>
      </c>
      <c r="EJ240" t="s">
        <v>6269</v>
      </c>
      <c r="EK240" t="s">
        <v>207</v>
      </c>
      <c r="EL240" t="s">
        <v>1983</v>
      </c>
      <c r="EM240" t="s">
        <v>4306</v>
      </c>
      <c r="EN240" t="s">
        <v>461</v>
      </c>
      <c r="EO240" t="s">
        <v>6270</v>
      </c>
      <c r="EP240" t="s">
        <v>211</v>
      </c>
      <c r="EQ240" t="s">
        <v>6271</v>
      </c>
      <c r="ER240" t="s">
        <v>246</v>
      </c>
      <c r="ES240" t="s">
        <v>993</v>
      </c>
      <c r="ET240" t="s">
        <v>580</v>
      </c>
      <c r="EU240" t="s">
        <v>380</v>
      </c>
      <c r="EV240" t="s">
        <v>6272</v>
      </c>
      <c r="EW240" t="s">
        <v>4748</v>
      </c>
      <c r="EX240" t="s">
        <v>6271</v>
      </c>
      <c r="EY240" t="s">
        <v>246</v>
      </c>
      <c r="EZ240" t="s">
        <v>1590</v>
      </c>
      <c r="FA240" t="s">
        <v>993</v>
      </c>
      <c r="FB240" t="s">
        <v>908</v>
      </c>
    </row>
    <row r="241" spans="1:158">
      <c r="A241" t="s">
        <v>582</v>
      </c>
      <c r="B241" t="s">
        <v>211</v>
      </c>
      <c r="C241" t="s">
        <v>472</v>
      </c>
      <c r="D241" t="s">
        <v>583</v>
      </c>
      <c r="E241" t="s">
        <v>6241</v>
      </c>
      <c r="F241" t="s">
        <v>6242</v>
      </c>
      <c r="G241">
        <v>9475177489</v>
      </c>
      <c r="H241" t="s">
        <v>271</v>
      </c>
      <c r="I241" t="s">
        <v>6243</v>
      </c>
      <c r="J241" t="s">
        <v>166</v>
      </c>
      <c r="K241" t="s">
        <v>5513</v>
      </c>
      <c r="L241" t="s">
        <v>6244</v>
      </c>
      <c r="M241" t="s">
        <v>6245</v>
      </c>
      <c r="N241" t="s">
        <v>170</v>
      </c>
      <c r="AI241" t="s">
        <v>6246</v>
      </c>
      <c r="AJ241" t="s">
        <v>6247</v>
      </c>
      <c r="AK241" t="s">
        <v>6248</v>
      </c>
      <c r="AL241">
        <v>72.67</v>
      </c>
      <c r="AN241">
        <v>2005</v>
      </c>
      <c r="AO241" t="s">
        <v>174</v>
      </c>
      <c r="AP241" t="s">
        <v>6246</v>
      </c>
      <c r="AQ241" t="s">
        <v>6247</v>
      </c>
      <c r="AR241" t="s">
        <v>6249</v>
      </c>
      <c r="AS241">
        <v>71</v>
      </c>
      <c r="AU241">
        <v>2007</v>
      </c>
      <c r="AV241" t="s">
        <v>170</v>
      </c>
      <c r="BC241" t="s">
        <v>174</v>
      </c>
      <c r="BD241" t="s">
        <v>6250</v>
      </c>
      <c r="BE241" t="s">
        <v>6250</v>
      </c>
      <c r="BF241" t="s">
        <v>486</v>
      </c>
      <c r="BG241">
        <v>76.4</v>
      </c>
      <c r="BH241">
        <v>7.64</v>
      </c>
      <c r="BI241">
        <v>2011</v>
      </c>
      <c r="BJ241">
        <v>1</v>
      </c>
      <c r="BL241">
        <v>7</v>
      </c>
      <c r="BN241" t="s">
        <v>174</v>
      </c>
      <c r="BO241" t="s">
        <v>6251</v>
      </c>
      <c r="BP241" t="s">
        <v>6252</v>
      </c>
      <c r="BQ241" t="s">
        <v>213</v>
      </c>
      <c r="BR241">
        <v>83.7</v>
      </c>
      <c r="BT241">
        <v>2013</v>
      </c>
      <c r="BU241">
        <v>14</v>
      </c>
      <c r="BW241">
        <v>47</v>
      </c>
      <c r="BY241" t="s">
        <v>170</v>
      </c>
      <c r="CF241" t="s">
        <v>174</v>
      </c>
      <c r="CG241" t="s">
        <v>6253</v>
      </c>
      <c r="CH241" t="s">
        <v>6254</v>
      </c>
      <c r="CI241" t="s">
        <v>193</v>
      </c>
      <c r="CJ241">
        <v>2021</v>
      </c>
      <c r="CL241" t="s">
        <v>170</v>
      </c>
      <c r="CN241" t="s">
        <v>174</v>
      </c>
      <c r="CO241" t="s">
        <v>6255</v>
      </c>
      <c r="CP241" t="s">
        <v>6256</v>
      </c>
      <c r="CQ241" t="s">
        <v>174</v>
      </c>
      <c r="CR241">
        <v>7</v>
      </c>
      <c r="CS241">
        <v>0</v>
      </c>
      <c r="CT241">
        <v>0</v>
      </c>
      <c r="CU241" t="s">
        <v>6257</v>
      </c>
      <c r="CV241" t="s">
        <v>170</v>
      </c>
      <c r="CZ241" t="s">
        <v>170</v>
      </c>
      <c r="DB241" t="s">
        <v>6258</v>
      </c>
      <c r="DC241" t="s">
        <v>3620</v>
      </c>
      <c r="DD241" t="s">
        <v>174</v>
      </c>
      <c r="DE241" t="s">
        <v>6259</v>
      </c>
      <c r="DF241" t="s">
        <v>174</v>
      </c>
      <c r="DG241">
        <v>2</v>
      </c>
      <c r="DH241">
        <v>0</v>
      </c>
      <c r="DI241">
        <v>0</v>
      </c>
      <c r="DJ241" t="s">
        <v>170</v>
      </c>
      <c r="DK241">
        <v>10</v>
      </c>
      <c r="DL241" t="s">
        <v>174</v>
      </c>
      <c r="DM241" t="s">
        <v>6260</v>
      </c>
      <c r="DN241" t="s">
        <v>174</v>
      </c>
      <c r="DO241" t="s">
        <v>6261</v>
      </c>
      <c r="DP241" t="s">
        <v>6273</v>
      </c>
      <c r="DQ241" t="str">
        <f>HYPERLINK("https://nconnect.nicmar.ac.in/storage/profile/6998825e9374f.png","Download")</f>
        <v>0</v>
      </c>
      <c r="DR241" t="str">
        <f>HYPERLINK("https://nconnect.nicmar.ac.in/pdf/395_resume_1771607790.pdf/Y2FyZWVy","View Resume")</f>
        <v>0</v>
      </c>
      <c r="DS241" t="s">
        <v>985</v>
      </c>
      <c r="DT241" t="s">
        <v>6263</v>
      </c>
      <c r="DU241" t="s">
        <v>6264</v>
      </c>
      <c r="DV241" t="s">
        <v>2284</v>
      </c>
      <c r="DW241" t="s">
        <v>246</v>
      </c>
      <c r="DX241" t="s">
        <v>424</v>
      </c>
      <c r="DY241" t="s">
        <v>209</v>
      </c>
      <c r="DZ241" t="s">
        <v>420</v>
      </c>
      <c r="EA241" t="s">
        <v>4145</v>
      </c>
      <c r="EB241" t="s">
        <v>6265</v>
      </c>
      <c r="EC241" t="s">
        <v>6266</v>
      </c>
      <c r="ED241" t="s">
        <v>246</v>
      </c>
      <c r="EE241" t="s">
        <v>4306</v>
      </c>
      <c r="EF241" t="s">
        <v>1544</v>
      </c>
      <c r="EG241" t="s">
        <v>1388</v>
      </c>
      <c r="EH241" t="s">
        <v>6267</v>
      </c>
      <c r="EI241" t="s">
        <v>6268</v>
      </c>
      <c r="EJ241" t="s">
        <v>6269</v>
      </c>
      <c r="EK241" t="s">
        <v>207</v>
      </c>
      <c r="EL241" t="s">
        <v>1983</v>
      </c>
      <c r="EM241" t="s">
        <v>4306</v>
      </c>
      <c r="EN241" t="s">
        <v>461</v>
      </c>
      <c r="EO241" t="s">
        <v>6270</v>
      </c>
      <c r="EP241" t="s">
        <v>211</v>
      </c>
      <c r="EQ241" t="s">
        <v>6271</v>
      </c>
      <c r="ER241" t="s">
        <v>246</v>
      </c>
      <c r="ES241" t="s">
        <v>993</v>
      </c>
      <c r="ET241" t="s">
        <v>580</v>
      </c>
      <c r="EU241" t="s">
        <v>380</v>
      </c>
      <c r="EV241" t="s">
        <v>6272</v>
      </c>
      <c r="EW241" t="s">
        <v>4748</v>
      </c>
      <c r="EX241" t="s">
        <v>6271</v>
      </c>
      <c r="EY241" t="s">
        <v>246</v>
      </c>
      <c r="EZ241" t="s">
        <v>1590</v>
      </c>
      <c r="FA241" t="s">
        <v>993</v>
      </c>
      <c r="FB241" t="s">
        <v>908</v>
      </c>
    </row>
    <row r="242" spans="1:158">
      <c r="A242" t="s">
        <v>471</v>
      </c>
      <c r="B242" t="s">
        <v>211</v>
      </c>
      <c r="C242" t="s">
        <v>472</v>
      </c>
      <c r="D242" t="s">
        <v>473</v>
      </c>
      <c r="E242" t="s">
        <v>6241</v>
      </c>
      <c r="F242" t="s">
        <v>6242</v>
      </c>
      <c r="G242">
        <v>9475177489</v>
      </c>
      <c r="H242" t="s">
        <v>271</v>
      </c>
      <c r="I242" t="s">
        <v>6243</v>
      </c>
      <c r="J242" t="s">
        <v>166</v>
      </c>
      <c r="K242" t="s">
        <v>5513</v>
      </c>
      <c r="L242" t="s">
        <v>6244</v>
      </c>
      <c r="M242" t="s">
        <v>6245</v>
      </c>
      <c r="N242" t="s">
        <v>170</v>
      </c>
      <c r="AI242" t="s">
        <v>6246</v>
      </c>
      <c r="AJ242" t="s">
        <v>6247</v>
      </c>
      <c r="AK242" t="s">
        <v>6248</v>
      </c>
      <c r="AL242">
        <v>72.67</v>
      </c>
      <c r="AN242">
        <v>2005</v>
      </c>
      <c r="AO242" t="s">
        <v>174</v>
      </c>
      <c r="AP242" t="s">
        <v>6246</v>
      </c>
      <c r="AQ242" t="s">
        <v>6247</v>
      </c>
      <c r="AR242" t="s">
        <v>6249</v>
      </c>
      <c r="AS242">
        <v>71</v>
      </c>
      <c r="AU242">
        <v>2007</v>
      </c>
      <c r="AV242" t="s">
        <v>170</v>
      </c>
      <c r="BC242" t="s">
        <v>174</v>
      </c>
      <c r="BD242" t="s">
        <v>6250</v>
      </c>
      <c r="BE242" t="s">
        <v>6250</v>
      </c>
      <c r="BF242" t="s">
        <v>486</v>
      </c>
      <c r="BG242">
        <v>76.4</v>
      </c>
      <c r="BH242">
        <v>7.64</v>
      </c>
      <c r="BI242">
        <v>2011</v>
      </c>
      <c r="BJ242">
        <v>1</v>
      </c>
      <c r="BL242">
        <v>7</v>
      </c>
      <c r="BN242" t="s">
        <v>174</v>
      </c>
      <c r="BO242" t="s">
        <v>6251</v>
      </c>
      <c r="BP242" t="s">
        <v>6252</v>
      </c>
      <c r="BQ242" t="s">
        <v>213</v>
      </c>
      <c r="BR242">
        <v>83.7</v>
      </c>
      <c r="BT242">
        <v>2013</v>
      </c>
      <c r="BU242">
        <v>14</v>
      </c>
      <c r="BW242">
        <v>47</v>
      </c>
      <c r="BY242" t="s">
        <v>170</v>
      </c>
      <c r="CF242" t="s">
        <v>174</v>
      </c>
      <c r="CG242" t="s">
        <v>6253</v>
      </c>
      <c r="CH242" t="s">
        <v>6254</v>
      </c>
      <c r="CI242" t="s">
        <v>193</v>
      </c>
      <c r="CJ242">
        <v>2021</v>
      </c>
      <c r="CL242" t="s">
        <v>170</v>
      </c>
      <c r="CN242" t="s">
        <v>174</v>
      </c>
      <c r="CO242" t="s">
        <v>6255</v>
      </c>
      <c r="CP242" t="s">
        <v>6256</v>
      </c>
      <c r="CQ242" t="s">
        <v>174</v>
      </c>
      <c r="CR242">
        <v>7</v>
      </c>
      <c r="CS242">
        <v>0</v>
      </c>
      <c r="CT242">
        <v>0</v>
      </c>
      <c r="CU242" t="s">
        <v>6257</v>
      </c>
      <c r="CV242" t="s">
        <v>170</v>
      </c>
      <c r="CZ242" t="s">
        <v>170</v>
      </c>
      <c r="DB242" t="s">
        <v>6258</v>
      </c>
      <c r="DC242" t="s">
        <v>3620</v>
      </c>
      <c r="DD242" t="s">
        <v>174</v>
      </c>
      <c r="DE242" t="s">
        <v>6259</v>
      </c>
      <c r="DF242" t="s">
        <v>174</v>
      </c>
      <c r="DG242">
        <v>2</v>
      </c>
      <c r="DH242">
        <v>0</v>
      </c>
      <c r="DI242">
        <v>0</v>
      </c>
      <c r="DJ242" t="s">
        <v>170</v>
      </c>
      <c r="DK242">
        <v>10</v>
      </c>
      <c r="DL242" t="s">
        <v>174</v>
      </c>
      <c r="DM242" t="s">
        <v>6260</v>
      </c>
      <c r="DN242" t="s">
        <v>174</v>
      </c>
      <c r="DO242" t="s">
        <v>6261</v>
      </c>
      <c r="DP242" t="s">
        <v>6274</v>
      </c>
      <c r="DQ242" t="str">
        <f>HYPERLINK("https://nconnect.nicmar.ac.in/storage/profile/6998825e9374f.png","Download")</f>
        <v>0</v>
      </c>
      <c r="DR242" t="str">
        <f>HYPERLINK("https://nconnect.nicmar.ac.in/pdf/395_resume_1771607790.pdf/Y2FyZWVy","View Resume")</f>
        <v>0</v>
      </c>
      <c r="DS242" t="s">
        <v>985</v>
      </c>
      <c r="DT242" t="s">
        <v>6263</v>
      </c>
      <c r="DU242" t="s">
        <v>6264</v>
      </c>
      <c r="DV242" t="s">
        <v>2284</v>
      </c>
      <c r="DW242" t="s">
        <v>246</v>
      </c>
      <c r="DX242" t="s">
        <v>424</v>
      </c>
      <c r="DY242" t="s">
        <v>209</v>
      </c>
      <c r="DZ242" t="s">
        <v>420</v>
      </c>
      <c r="EA242" t="s">
        <v>4145</v>
      </c>
      <c r="EB242" t="s">
        <v>6265</v>
      </c>
      <c r="EC242" t="s">
        <v>6266</v>
      </c>
      <c r="ED242" t="s">
        <v>246</v>
      </c>
      <c r="EE242" t="s">
        <v>4306</v>
      </c>
      <c r="EF242" t="s">
        <v>1544</v>
      </c>
      <c r="EG242" t="s">
        <v>1388</v>
      </c>
      <c r="EH242" t="s">
        <v>6267</v>
      </c>
      <c r="EI242" t="s">
        <v>6268</v>
      </c>
      <c r="EJ242" t="s">
        <v>6269</v>
      </c>
      <c r="EK242" t="s">
        <v>207</v>
      </c>
      <c r="EL242" t="s">
        <v>1983</v>
      </c>
      <c r="EM242" t="s">
        <v>4306</v>
      </c>
      <c r="EN242" t="s">
        <v>461</v>
      </c>
      <c r="EO242" t="s">
        <v>6270</v>
      </c>
      <c r="EP242" t="s">
        <v>211</v>
      </c>
      <c r="EQ242" t="s">
        <v>6271</v>
      </c>
      <c r="ER242" t="s">
        <v>246</v>
      </c>
      <c r="ES242" t="s">
        <v>993</v>
      </c>
      <c r="ET242" t="s">
        <v>580</v>
      </c>
      <c r="EU242" t="s">
        <v>380</v>
      </c>
      <c r="EV242" t="s">
        <v>6272</v>
      </c>
      <c r="EW242" t="s">
        <v>4748</v>
      </c>
      <c r="EX242" t="s">
        <v>6271</v>
      </c>
      <c r="EY242" t="s">
        <v>246</v>
      </c>
      <c r="EZ242" t="s">
        <v>1590</v>
      </c>
      <c r="FA242" t="s">
        <v>993</v>
      </c>
      <c r="FB242" t="s">
        <v>908</v>
      </c>
    </row>
    <row r="243" spans="1:158">
      <c r="A243" t="s">
        <v>210</v>
      </c>
      <c r="B243" t="s">
        <v>211</v>
      </c>
      <c r="C243" t="s">
        <v>212</v>
      </c>
      <c r="D243" t="s">
        <v>213</v>
      </c>
      <c r="E243" t="s">
        <v>6275</v>
      </c>
      <c r="F243" t="s">
        <v>6276</v>
      </c>
      <c r="G243">
        <v>8011269069</v>
      </c>
      <c r="H243" t="s">
        <v>164</v>
      </c>
      <c r="I243" t="s">
        <v>6277</v>
      </c>
      <c r="J243" t="s">
        <v>166</v>
      </c>
      <c r="K243" t="s">
        <v>6278</v>
      </c>
      <c r="L243" t="s">
        <v>6279</v>
      </c>
      <c r="M243" t="s">
        <v>6280</v>
      </c>
      <c r="N243" t="s">
        <v>170</v>
      </c>
      <c r="AI243" t="s">
        <v>6281</v>
      </c>
      <c r="AJ243" t="s">
        <v>6282</v>
      </c>
      <c r="AK243" t="s">
        <v>6283</v>
      </c>
      <c r="AL243">
        <v>85.2</v>
      </c>
      <c r="AN243">
        <v>2002</v>
      </c>
      <c r="AO243" t="s">
        <v>174</v>
      </c>
      <c r="AP243" t="s">
        <v>6281</v>
      </c>
      <c r="AQ243" t="s">
        <v>6282</v>
      </c>
      <c r="AR243" t="s">
        <v>6284</v>
      </c>
      <c r="AS243">
        <v>84</v>
      </c>
      <c r="AU243">
        <v>2004</v>
      </c>
      <c r="AV243" t="s">
        <v>170</v>
      </c>
      <c r="BC243" t="s">
        <v>174</v>
      </c>
      <c r="BD243" t="s">
        <v>6285</v>
      </c>
      <c r="BE243" t="s">
        <v>6286</v>
      </c>
      <c r="BF243" t="s">
        <v>486</v>
      </c>
      <c r="BG243">
        <v>79.8</v>
      </c>
      <c r="BH243">
        <v>7.98</v>
      </c>
      <c r="BI243">
        <v>2008</v>
      </c>
      <c r="BJ243">
        <v>1</v>
      </c>
      <c r="BL243">
        <v>9</v>
      </c>
      <c r="BN243" t="s">
        <v>174</v>
      </c>
      <c r="BO243" t="s">
        <v>490</v>
      </c>
      <c r="BP243" t="s">
        <v>6287</v>
      </c>
      <c r="BQ243" t="s">
        <v>213</v>
      </c>
      <c r="BR243">
        <v>74.9</v>
      </c>
      <c r="BS243">
        <v>7.49</v>
      </c>
      <c r="BT243">
        <v>2013</v>
      </c>
      <c r="BU243">
        <v>14</v>
      </c>
      <c r="BW243">
        <v>47</v>
      </c>
      <c r="BY243" t="s">
        <v>170</v>
      </c>
      <c r="CF243" t="s">
        <v>174</v>
      </c>
      <c r="CG243" t="s">
        <v>4144</v>
      </c>
      <c r="CH243" t="s">
        <v>490</v>
      </c>
      <c r="CI243" t="s">
        <v>193</v>
      </c>
      <c r="CJ243">
        <v>2021</v>
      </c>
      <c r="CL243" t="s">
        <v>170</v>
      </c>
      <c r="CN243" t="s">
        <v>174</v>
      </c>
      <c r="CO243" t="s">
        <v>6288</v>
      </c>
      <c r="CP243" t="s">
        <v>6289</v>
      </c>
      <c r="CQ243" t="s">
        <v>174</v>
      </c>
      <c r="CR243">
        <v>2</v>
      </c>
      <c r="CS243">
        <v>0</v>
      </c>
      <c r="CT243">
        <v>0</v>
      </c>
      <c r="CV243" t="s">
        <v>170</v>
      </c>
      <c r="CZ243" t="s">
        <v>170</v>
      </c>
      <c r="DB243" t="s">
        <v>6290</v>
      </c>
      <c r="DC243" t="s">
        <v>6291</v>
      </c>
      <c r="DD243" t="s">
        <v>170</v>
      </c>
      <c r="DF243" t="s">
        <v>170</v>
      </c>
      <c r="DL243" t="s">
        <v>170</v>
      </c>
      <c r="DN243" t="s">
        <v>170</v>
      </c>
      <c r="DP243" t="s">
        <v>6292</v>
      </c>
      <c r="DQ243" t="str">
        <f>HYPERLINK("https://nconnect.nicmar.ac.in/storage/profile/6998936bcb16a.png","Download")</f>
        <v>0</v>
      </c>
      <c r="DR243" t="str">
        <f>HYPERLINK("https://nconnect.nicmar.ac.in/pdf/29_resume_1771831168.pdf/Y2FyZWVy","View Resume")</f>
        <v>0</v>
      </c>
      <c r="DS243" t="s">
        <v>203</v>
      </c>
      <c r="DT243" t="s">
        <v>503</v>
      </c>
      <c r="DU243" t="s">
        <v>6293</v>
      </c>
      <c r="DV243" t="s">
        <v>504</v>
      </c>
      <c r="DW243" t="s">
        <v>246</v>
      </c>
      <c r="DX243" t="s">
        <v>996</v>
      </c>
      <c r="DY243" t="s">
        <v>209</v>
      </c>
      <c r="DZ243" t="s">
        <v>2054</v>
      </c>
      <c r="EA243" t="s">
        <v>503</v>
      </c>
      <c r="EB243" t="s">
        <v>6293</v>
      </c>
      <c r="EC243" t="s">
        <v>504</v>
      </c>
      <c r="ED243" t="s">
        <v>246</v>
      </c>
      <c r="EE243" t="s">
        <v>995</v>
      </c>
      <c r="EF243" t="s">
        <v>3389</v>
      </c>
      <c r="EG243" t="s">
        <v>1388</v>
      </c>
      <c r="EH243" t="s">
        <v>503</v>
      </c>
      <c r="EI243" t="s">
        <v>6293</v>
      </c>
      <c r="EJ243" t="s">
        <v>504</v>
      </c>
      <c r="EK243" t="s">
        <v>246</v>
      </c>
      <c r="EL243" t="s">
        <v>758</v>
      </c>
      <c r="EM243" t="s">
        <v>821</v>
      </c>
      <c r="EN243" t="s">
        <v>1388</v>
      </c>
      <c r="EO243" t="s">
        <v>6294</v>
      </c>
      <c r="EP243" t="s">
        <v>6293</v>
      </c>
      <c r="EQ243" t="s">
        <v>6295</v>
      </c>
      <c r="ER243" t="s">
        <v>246</v>
      </c>
      <c r="ES243" t="s">
        <v>2858</v>
      </c>
      <c r="ET243" t="s">
        <v>825</v>
      </c>
      <c r="EU243" t="s">
        <v>945</v>
      </c>
      <c r="EV243" t="s">
        <v>6294</v>
      </c>
      <c r="EW243" t="s">
        <v>6293</v>
      </c>
      <c r="EX243" t="s">
        <v>6295</v>
      </c>
      <c r="EY243" t="s">
        <v>246</v>
      </c>
      <c r="EZ243" t="s">
        <v>1718</v>
      </c>
      <c r="FA243" t="s">
        <v>539</v>
      </c>
      <c r="FB243" t="s">
        <v>1388</v>
      </c>
    </row>
    <row r="244" spans="1:158">
      <c r="A244" t="s">
        <v>210</v>
      </c>
      <c r="B244" t="s">
        <v>211</v>
      </c>
      <c r="C244" t="s">
        <v>212</v>
      </c>
      <c r="D244" t="s">
        <v>213</v>
      </c>
      <c r="E244" t="s">
        <v>6296</v>
      </c>
      <c r="F244" t="s">
        <v>6297</v>
      </c>
      <c r="G244">
        <v>7989550471</v>
      </c>
      <c r="H244" t="s">
        <v>164</v>
      </c>
      <c r="I244" t="s">
        <v>6298</v>
      </c>
      <c r="J244" t="s">
        <v>217</v>
      </c>
      <c r="K244" t="s">
        <v>361</v>
      </c>
      <c r="L244" t="s">
        <v>6299</v>
      </c>
      <c r="M244" t="s">
        <v>6300</v>
      </c>
      <c r="N244" t="s">
        <v>170</v>
      </c>
      <c r="AI244" t="s">
        <v>6301</v>
      </c>
      <c r="AJ244" t="s">
        <v>6302</v>
      </c>
      <c r="AK244" t="s">
        <v>6303</v>
      </c>
      <c r="AL244">
        <v>79</v>
      </c>
      <c r="AN244">
        <v>2008</v>
      </c>
      <c r="AO244" t="s">
        <v>174</v>
      </c>
      <c r="AP244" t="s">
        <v>6304</v>
      </c>
      <c r="AQ244" t="s">
        <v>1227</v>
      </c>
      <c r="AR244" t="s">
        <v>283</v>
      </c>
      <c r="AS244">
        <v>94.1</v>
      </c>
      <c r="AU244">
        <v>2010</v>
      </c>
      <c r="AV244" t="s">
        <v>170</v>
      </c>
      <c r="BC244" t="s">
        <v>174</v>
      </c>
      <c r="BD244" t="s">
        <v>6305</v>
      </c>
      <c r="BE244" t="s">
        <v>6306</v>
      </c>
      <c r="BF244" t="s">
        <v>6307</v>
      </c>
      <c r="BG244">
        <v>76</v>
      </c>
      <c r="BI244">
        <v>2014</v>
      </c>
      <c r="BJ244">
        <v>2</v>
      </c>
      <c r="BL244">
        <v>7</v>
      </c>
      <c r="BN244" t="s">
        <v>174</v>
      </c>
      <c r="BO244" t="s">
        <v>6305</v>
      </c>
      <c r="BP244" t="s">
        <v>6305</v>
      </c>
      <c r="BQ244" t="s">
        <v>6308</v>
      </c>
      <c r="BR244">
        <v>81.8</v>
      </c>
      <c r="BT244">
        <v>2017</v>
      </c>
      <c r="BU244">
        <v>14</v>
      </c>
      <c r="BW244">
        <v>7</v>
      </c>
      <c r="BY244" t="s">
        <v>170</v>
      </c>
      <c r="CF244" t="s">
        <v>174</v>
      </c>
      <c r="CG244" t="s">
        <v>213</v>
      </c>
      <c r="CH244" t="s">
        <v>6309</v>
      </c>
      <c r="CI244" t="s">
        <v>193</v>
      </c>
      <c r="CJ244">
        <v>2026</v>
      </c>
      <c r="CL244" t="s">
        <v>174</v>
      </c>
      <c r="CM244" t="s">
        <v>6310</v>
      </c>
      <c r="CN244" t="s">
        <v>174</v>
      </c>
      <c r="CO244" t="s">
        <v>6311</v>
      </c>
      <c r="CP244" t="s">
        <v>6312</v>
      </c>
      <c r="CQ244" t="s">
        <v>174</v>
      </c>
      <c r="CR244">
        <v>2</v>
      </c>
      <c r="CS244">
        <v>10</v>
      </c>
      <c r="CT244">
        <v>3</v>
      </c>
      <c r="CU244" t="s">
        <v>6313</v>
      </c>
      <c r="CV244" t="s">
        <v>174</v>
      </c>
      <c r="CW244" t="s">
        <v>6314</v>
      </c>
      <c r="CX244" t="s">
        <v>193</v>
      </c>
      <c r="CY244">
        <v>2026</v>
      </c>
      <c r="CZ244" t="s">
        <v>170</v>
      </c>
      <c r="DB244" t="s">
        <v>6315</v>
      </c>
      <c r="DC244" t="s">
        <v>6316</v>
      </c>
      <c r="DD244" t="s">
        <v>174</v>
      </c>
      <c r="DE244" t="s">
        <v>6317</v>
      </c>
      <c r="DF244" t="s">
        <v>174</v>
      </c>
      <c r="DG244">
        <v>2</v>
      </c>
      <c r="DH244">
        <v>1</v>
      </c>
      <c r="DI244">
        <v>2</v>
      </c>
      <c r="DJ244">
        <v>3</v>
      </c>
      <c r="DK244">
        <v>8</v>
      </c>
      <c r="DL244" t="s">
        <v>174</v>
      </c>
      <c r="DM244" t="s">
        <v>6311</v>
      </c>
      <c r="DN244" t="s">
        <v>174</v>
      </c>
      <c r="DO244" t="s">
        <v>6318</v>
      </c>
      <c r="DP244" t="s">
        <v>6319</v>
      </c>
      <c r="DQ244" t="str">
        <f>HYPERLINK("https://nconnect.nicmar.ac.in/storage/profile/69989e0a5053c.png","Download")</f>
        <v>0</v>
      </c>
      <c r="DR244" t="str">
        <f>HYPERLINK("https://nconnect.nicmar.ac.in/pdf/398_resume_1771612001.pdf/Y2FyZWVy","View Resume")</f>
        <v>0</v>
      </c>
      <c r="DS244" t="s">
        <v>898</v>
      </c>
      <c r="DT244" t="s">
        <v>6320</v>
      </c>
      <c r="DU244" t="s">
        <v>211</v>
      </c>
      <c r="DV244" t="s">
        <v>6321</v>
      </c>
      <c r="DW244" t="s">
        <v>246</v>
      </c>
      <c r="DX244" t="s">
        <v>5566</v>
      </c>
      <c r="DY244" t="s">
        <v>1634</v>
      </c>
      <c r="DZ244" t="s">
        <v>898</v>
      </c>
    </row>
    <row r="245" spans="1:158">
      <c r="A245" t="s">
        <v>1898</v>
      </c>
      <c r="B245" t="s">
        <v>211</v>
      </c>
      <c r="C245" t="s">
        <v>267</v>
      </c>
      <c r="D245" t="s">
        <v>1899</v>
      </c>
      <c r="E245" t="s">
        <v>6322</v>
      </c>
      <c r="F245" t="s">
        <v>6323</v>
      </c>
      <c r="G245">
        <v>8015898207</v>
      </c>
      <c r="H245" t="s">
        <v>271</v>
      </c>
      <c r="I245" t="s">
        <v>6324</v>
      </c>
      <c r="J245" t="s">
        <v>166</v>
      </c>
      <c r="K245" t="s">
        <v>6325</v>
      </c>
      <c r="L245" t="s">
        <v>6326</v>
      </c>
      <c r="M245" t="s">
        <v>6327</v>
      </c>
      <c r="N245" t="s">
        <v>170</v>
      </c>
      <c r="AI245" t="s">
        <v>6328</v>
      </c>
      <c r="AJ245" t="s">
        <v>2384</v>
      </c>
      <c r="AK245" t="s">
        <v>6329</v>
      </c>
      <c r="AL245">
        <v>77.2</v>
      </c>
      <c r="AN245">
        <v>2005</v>
      </c>
      <c r="AO245" t="s">
        <v>174</v>
      </c>
      <c r="AP245" t="s">
        <v>6330</v>
      </c>
      <c r="AQ245" t="s">
        <v>2384</v>
      </c>
      <c r="AR245" t="s">
        <v>6331</v>
      </c>
      <c r="AS245">
        <v>84.5</v>
      </c>
      <c r="AU245">
        <v>2017</v>
      </c>
      <c r="AV245" t="s">
        <v>170</v>
      </c>
      <c r="BC245" t="s">
        <v>174</v>
      </c>
      <c r="BD245" t="s">
        <v>1909</v>
      </c>
      <c r="BE245" t="s">
        <v>6332</v>
      </c>
      <c r="BF245" t="s">
        <v>528</v>
      </c>
      <c r="BG245">
        <v>67.6</v>
      </c>
      <c r="BI245">
        <v>2010</v>
      </c>
      <c r="BJ245">
        <v>19</v>
      </c>
      <c r="BK245" t="s">
        <v>6333</v>
      </c>
      <c r="BL245">
        <v>23</v>
      </c>
      <c r="BN245" t="s">
        <v>174</v>
      </c>
      <c r="BO245" t="s">
        <v>6334</v>
      </c>
      <c r="BP245" t="s">
        <v>6335</v>
      </c>
      <c r="BQ245" t="s">
        <v>528</v>
      </c>
      <c r="BR245">
        <v>7.84</v>
      </c>
      <c r="BS245">
        <v>7.84</v>
      </c>
      <c r="BT245">
        <v>2012</v>
      </c>
      <c r="BU245">
        <v>31</v>
      </c>
      <c r="BV245" t="s">
        <v>5171</v>
      </c>
      <c r="BW245">
        <v>23</v>
      </c>
      <c r="BY245" t="s">
        <v>174</v>
      </c>
      <c r="BZ245" t="s">
        <v>185</v>
      </c>
      <c r="CA245" t="s">
        <v>185</v>
      </c>
      <c r="CB245" t="s">
        <v>6336</v>
      </c>
      <c r="CC245">
        <v>74</v>
      </c>
      <c r="CE245">
        <v>2023</v>
      </c>
      <c r="CF245" t="s">
        <v>170</v>
      </c>
      <c r="CL245" t="s">
        <v>174</v>
      </c>
      <c r="CN245" t="s">
        <v>174</v>
      </c>
      <c r="CO245" t="s">
        <v>6337</v>
      </c>
      <c r="CP245" t="s">
        <v>6338</v>
      </c>
      <c r="CQ245" t="s">
        <v>170</v>
      </c>
      <c r="CV245" t="s">
        <v>170</v>
      </c>
      <c r="CZ245" t="s">
        <v>170</v>
      </c>
      <c r="DC245" t="s">
        <v>6339</v>
      </c>
      <c r="DD245" t="s">
        <v>170</v>
      </c>
      <c r="DE245" t="s">
        <v>6340</v>
      </c>
      <c r="DF245" t="s">
        <v>170</v>
      </c>
      <c r="DL245" t="s">
        <v>170</v>
      </c>
      <c r="DN245" t="s">
        <v>170</v>
      </c>
      <c r="DP245" t="s">
        <v>6341</v>
      </c>
      <c r="DQ245" t="s">
        <v>202</v>
      </c>
      <c r="DR245" t="str">
        <f>HYPERLINK("https://nconnect.nicmar.ac.in/pdf/401_resume_1771612617.pdf/Y2FyZWVy","View Resume")</f>
        <v>0</v>
      </c>
      <c r="DS245" t="s">
        <v>1498</v>
      </c>
      <c r="DT245" t="s">
        <v>6342</v>
      </c>
      <c r="DU245" t="s">
        <v>6340</v>
      </c>
      <c r="DV245" t="s">
        <v>6010</v>
      </c>
      <c r="DW245" t="s">
        <v>207</v>
      </c>
      <c r="DX245" t="s">
        <v>948</v>
      </c>
      <c r="DY245" t="s">
        <v>6343</v>
      </c>
      <c r="DZ245" t="s">
        <v>1498</v>
      </c>
    </row>
    <row r="246" spans="1:158">
      <c r="A246" t="s">
        <v>295</v>
      </c>
      <c r="B246" t="s">
        <v>211</v>
      </c>
      <c r="C246" t="s">
        <v>267</v>
      </c>
      <c r="D246" t="s">
        <v>296</v>
      </c>
      <c r="E246" t="s">
        <v>6322</v>
      </c>
      <c r="F246" t="s">
        <v>6323</v>
      </c>
      <c r="G246">
        <v>8015898207</v>
      </c>
      <c r="H246" t="s">
        <v>271</v>
      </c>
      <c r="I246" t="s">
        <v>6324</v>
      </c>
      <c r="J246" t="s">
        <v>166</v>
      </c>
      <c r="K246" t="s">
        <v>6325</v>
      </c>
      <c r="L246" t="s">
        <v>6326</v>
      </c>
      <c r="M246" t="s">
        <v>6327</v>
      </c>
      <c r="N246" t="s">
        <v>170</v>
      </c>
      <c r="AI246" t="s">
        <v>6328</v>
      </c>
      <c r="AJ246" t="s">
        <v>2384</v>
      </c>
      <c r="AK246" t="s">
        <v>6329</v>
      </c>
      <c r="AL246">
        <v>77.2</v>
      </c>
      <c r="AN246">
        <v>2005</v>
      </c>
      <c r="AO246" t="s">
        <v>174</v>
      </c>
      <c r="AP246" t="s">
        <v>6330</v>
      </c>
      <c r="AQ246" t="s">
        <v>2384</v>
      </c>
      <c r="AR246" t="s">
        <v>6331</v>
      </c>
      <c r="AS246">
        <v>84.5</v>
      </c>
      <c r="AU246">
        <v>2017</v>
      </c>
      <c r="AV246" t="s">
        <v>170</v>
      </c>
      <c r="BC246" t="s">
        <v>174</v>
      </c>
      <c r="BD246" t="s">
        <v>1909</v>
      </c>
      <c r="BE246" t="s">
        <v>6332</v>
      </c>
      <c r="BF246" t="s">
        <v>528</v>
      </c>
      <c r="BG246">
        <v>67.6</v>
      </c>
      <c r="BI246">
        <v>2010</v>
      </c>
      <c r="BJ246">
        <v>19</v>
      </c>
      <c r="BK246" t="s">
        <v>6333</v>
      </c>
      <c r="BL246">
        <v>23</v>
      </c>
      <c r="BN246" t="s">
        <v>174</v>
      </c>
      <c r="BO246" t="s">
        <v>6334</v>
      </c>
      <c r="BP246" t="s">
        <v>6335</v>
      </c>
      <c r="BQ246" t="s">
        <v>528</v>
      </c>
      <c r="BR246">
        <v>7.84</v>
      </c>
      <c r="BS246">
        <v>7.84</v>
      </c>
      <c r="BT246">
        <v>2012</v>
      </c>
      <c r="BU246">
        <v>31</v>
      </c>
      <c r="BV246" t="s">
        <v>5171</v>
      </c>
      <c r="BW246">
        <v>23</v>
      </c>
      <c r="BY246" t="s">
        <v>174</v>
      </c>
      <c r="BZ246" t="s">
        <v>185</v>
      </c>
      <c r="CA246" t="s">
        <v>185</v>
      </c>
      <c r="CB246" t="s">
        <v>6336</v>
      </c>
      <c r="CC246">
        <v>74</v>
      </c>
      <c r="CE246">
        <v>2023</v>
      </c>
      <c r="CF246" t="s">
        <v>170</v>
      </c>
      <c r="CL246" t="s">
        <v>174</v>
      </c>
      <c r="CN246" t="s">
        <v>174</v>
      </c>
      <c r="CO246" t="s">
        <v>6337</v>
      </c>
      <c r="CP246" t="s">
        <v>6338</v>
      </c>
      <c r="CQ246" t="s">
        <v>170</v>
      </c>
      <c r="CV246" t="s">
        <v>170</v>
      </c>
      <c r="CZ246" t="s">
        <v>170</v>
      </c>
      <c r="DC246" t="s">
        <v>6339</v>
      </c>
      <c r="DD246" t="s">
        <v>170</v>
      </c>
      <c r="DE246" t="s">
        <v>6340</v>
      </c>
      <c r="DF246" t="s">
        <v>170</v>
      </c>
      <c r="DL246" t="s">
        <v>170</v>
      </c>
      <c r="DN246" t="s">
        <v>170</v>
      </c>
      <c r="DP246" t="s">
        <v>6344</v>
      </c>
      <c r="DQ246" t="s">
        <v>202</v>
      </c>
      <c r="DR246" t="str">
        <f>HYPERLINK("https://nconnect.nicmar.ac.in/pdf/401_resume_1771612617.pdf/Y2FyZWVy","View Resume")</f>
        <v>0</v>
      </c>
      <c r="DS246" t="s">
        <v>1498</v>
      </c>
      <c r="DT246" t="s">
        <v>6342</v>
      </c>
      <c r="DU246" t="s">
        <v>6340</v>
      </c>
      <c r="DV246" t="s">
        <v>6010</v>
      </c>
      <c r="DW246" t="s">
        <v>207</v>
      </c>
      <c r="DX246" t="s">
        <v>948</v>
      </c>
      <c r="DY246" t="s">
        <v>6343</v>
      </c>
      <c r="DZ246" t="s">
        <v>1498</v>
      </c>
    </row>
    <row r="247" spans="1:158">
      <c r="A247" t="s">
        <v>356</v>
      </c>
      <c r="B247" t="s">
        <v>211</v>
      </c>
      <c r="C247" t="s">
        <v>267</v>
      </c>
      <c r="D247" t="s">
        <v>357</v>
      </c>
      <c r="E247" t="s">
        <v>6322</v>
      </c>
      <c r="F247" t="s">
        <v>6323</v>
      </c>
      <c r="G247">
        <v>8015898207</v>
      </c>
      <c r="H247" t="s">
        <v>271</v>
      </c>
      <c r="I247" t="s">
        <v>6324</v>
      </c>
      <c r="J247" t="s">
        <v>166</v>
      </c>
      <c r="K247" t="s">
        <v>6325</v>
      </c>
      <c r="L247" t="s">
        <v>6326</v>
      </c>
      <c r="M247" t="s">
        <v>6327</v>
      </c>
      <c r="N247" t="s">
        <v>170</v>
      </c>
      <c r="AI247" t="s">
        <v>6328</v>
      </c>
      <c r="AJ247" t="s">
        <v>2384</v>
      </c>
      <c r="AK247" t="s">
        <v>6329</v>
      </c>
      <c r="AL247">
        <v>77.2</v>
      </c>
      <c r="AN247">
        <v>2005</v>
      </c>
      <c r="AO247" t="s">
        <v>174</v>
      </c>
      <c r="AP247" t="s">
        <v>6330</v>
      </c>
      <c r="AQ247" t="s">
        <v>2384</v>
      </c>
      <c r="AR247" t="s">
        <v>6331</v>
      </c>
      <c r="AS247">
        <v>84.5</v>
      </c>
      <c r="AU247">
        <v>2017</v>
      </c>
      <c r="AV247" t="s">
        <v>170</v>
      </c>
      <c r="BC247" t="s">
        <v>174</v>
      </c>
      <c r="BD247" t="s">
        <v>1909</v>
      </c>
      <c r="BE247" t="s">
        <v>6332</v>
      </c>
      <c r="BF247" t="s">
        <v>528</v>
      </c>
      <c r="BG247">
        <v>67.6</v>
      </c>
      <c r="BI247">
        <v>2010</v>
      </c>
      <c r="BJ247">
        <v>19</v>
      </c>
      <c r="BK247" t="s">
        <v>6333</v>
      </c>
      <c r="BL247">
        <v>23</v>
      </c>
      <c r="BN247" t="s">
        <v>174</v>
      </c>
      <c r="BO247" t="s">
        <v>6334</v>
      </c>
      <c r="BP247" t="s">
        <v>6335</v>
      </c>
      <c r="BQ247" t="s">
        <v>528</v>
      </c>
      <c r="BR247">
        <v>7.84</v>
      </c>
      <c r="BS247">
        <v>7.84</v>
      </c>
      <c r="BT247">
        <v>2012</v>
      </c>
      <c r="BU247">
        <v>31</v>
      </c>
      <c r="BV247" t="s">
        <v>5171</v>
      </c>
      <c r="BW247">
        <v>23</v>
      </c>
      <c r="BY247" t="s">
        <v>174</v>
      </c>
      <c r="BZ247" t="s">
        <v>185</v>
      </c>
      <c r="CA247" t="s">
        <v>185</v>
      </c>
      <c r="CB247" t="s">
        <v>6336</v>
      </c>
      <c r="CC247">
        <v>74</v>
      </c>
      <c r="CE247">
        <v>2023</v>
      </c>
      <c r="CF247" t="s">
        <v>170</v>
      </c>
      <c r="CL247" t="s">
        <v>174</v>
      </c>
      <c r="CN247" t="s">
        <v>174</v>
      </c>
      <c r="CO247" t="s">
        <v>6337</v>
      </c>
      <c r="CP247" t="s">
        <v>6338</v>
      </c>
      <c r="CQ247" t="s">
        <v>170</v>
      </c>
      <c r="CV247" t="s">
        <v>170</v>
      </c>
      <c r="CZ247" t="s">
        <v>170</v>
      </c>
      <c r="DC247" t="s">
        <v>6339</v>
      </c>
      <c r="DD247" t="s">
        <v>170</v>
      </c>
      <c r="DE247" t="s">
        <v>6340</v>
      </c>
      <c r="DF247" t="s">
        <v>170</v>
      </c>
      <c r="DL247" t="s">
        <v>170</v>
      </c>
      <c r="DN247" t="s">
        <v>170</v>
      </c>
      <c r="DP247" t="s">
        <v>6344</v>
      </c>
      <c r="DQ247" t="s">
        <v>202</v>
      </c>
      <c r="DR247" t="str">
        <f>HYPERLINK("https://nconnect.nicmar.ac.in/pdf/401_resume_1771612617.pdf/Y2FyZWVy","View Resume")</f>
        <v>0</v>
      </c>
      <c r="DS247" t="s">
        <v>1498</v>
      </c>
      <c r="DT247" t="s">
        <v>6342</v>
      </c>
      <c r="DU247" t="s">
        <v>6340</v>
      </c>
      <c r="DV247" t="s">
        <v>6010</v>
      </c>
      <c r="DW247" t="s">
        <v>207</v>
      </c>
      <c r="DX247" t="s">
        <v>948</v>
      </c>
      <c r="DY247" t="s">
        <v>6343</v>
      </c>
      <c r="DZ247" t="s">
        <v>1498</v>
      </c>
    </row>
    <row r="248" spans="1:158">
      <c r="A248" t="s">
        <v>587</v>
      </c>
      <c r="B248" t="s">
        <v>159</v>
      </c>
      <c r="C248" t="s">
        <v>267</v>
      </c>
      <c r="D248" t="s">
        <v>357</v>
      </c>
      <c r="E248" t="s">
        <v>6322</v>
      </c>
      <c r="F248" t="s">
        <v>6323</v>
      </c>
      <c r="G248">
        <v>8015898207</v>
      </c>
      <c r="H248" t="s">
        <v>271</v>
      </c>
      <c r="I248" t="s">
        <v>6324</v>
      </c>
      <c r="J248" t="s">
        <v>166</v>
      </c>
      <c r="K248" t="s">
        <v>6325</v>
      </c>
      <c r="L248" t="s">
        <v>6326</v>
      </c>
      <c r="M248" t="s">
        <v>6327</v>
      </c>
      <c r="N248" t="s">
        <v>170</v>
      </c>
      <c r="AI248" t="s">
        <v>6328</v>
      </c>
      <c r="AJ248" t="s">
        <v>2384</v>
      </c>
      <c r="AK248" t="s">
        <v>6329</v>
      </c>
      <c r="AL248">
        <v>77.2</v>
      </c>
      <c r="AN248">
        <v>2005</v>
      </c>
      <c r="AO248" t="s">
        <v>174</v>
      </c>
      <c r="AP248" t="s">
        <v>6330</v>
      </c>
      <c r="AQ248" t="s">
        <v>2384</v>
      </c>
      <c r="AR248" t="s">
        <v>6331</v>
      </c>
      <c r="AS248">
        <v>84.5</v>
      </c>
      <c r="AU248">
        <v>2017</v>
      </c>
      <c r="AV248" t="s">
        <v>170</v>
      </c>
      <c r="BC248" t="s">
        <v>174</v>
      </c>
      <c r="BD248" t="s">
        <v>1909</v>
      </c>
      <c r="BE248" t="s">
        <v>6332</v>
      </c>
      <c r="BF248" t="s">
        <v>528</v>
      </c>
      <c r="BG248">
        <v>67.6</v>
      </c>
      <c r="BI248">
        <v>2010</v>
      </c>
      <c r="BJ248">
        <v>19</v>
      </c>
      <c r="BK248" t="s">
        <v>6333</v>
      </c>
      <c r="BL248">
        <v>23</v>
      </c>
      <c r="BN248" t="s">
        <v>174</v>
      </c>
      <c r="BO248" t="s">
        <v>6334</v>
      </c>
      <c r="BP248" t="s">
        <v>6335</v>
      </c>
      <c r="BQ248" t="s">
        <v>528</v>
      </c>
      <c r="BR248">
        <v>7.84</v>
      </c>
      <c r="BS248">
        <v>7.84</v>
      </c>
      <c r="BT248">
        <v>2012</v>
      </c>
      <c r="BU248">
        <v>31</v>
      </c>
      <c r="BV248" t="s">
        <v>5171</v>
      </c>
      <c r="BW248">
        <v>23</v>
      </c>
      <c r="BY248" t="s">
        <v>174</v>
      </c>
      <c r="BZ248" t="s">
        <v>185</v>
      </c>
      <c r="CA248" t="s">
        <v>185</v>
      </c>
      <c r="CB248" t="s">
        <v>6336</v>
      </c>
      <c r="CC248">
        <v>74</v>
      </c>
      <c r="CE248">
        <v>2023</v>
      </c>
      <c r="CF248" t="s">
        <v>170</v>
      </c>
      <c r="CL248" t="s">
        <v>174</v>
      </c>
      <c r="CN248" t="s">
        <v>174</v>
      </c>
      <c r="CO248" t="s">
        <v>6337</v>
      </c>
      <c r="CP248" t="s">
        <v>6338</v>
      </c>
      <c r="CQ248" t="s">
        <v>170</v>
      </c>
      <c r="CV248" t="s">
        <v>170</v>
      </c>
      <c r="CZ248" t="s">
        <v>170</v>
      </c>
      <c r="DC248" t="s">
        <v>6339</v>
      </c>
      <c r="DD248" t="s">
        <v>170</v>
      </c>
      <c r="DE248" t="s">
        <v>6340</v>
      </c>
      <c r="DF248" t="s">
        <v>170</v>
      </c>
      <c r="DL248" t="s">
        <v>170</v>
      </c>
      <c r="DN248" t="s">
        <v>170</v>
      </c>
      <c r="DP248" t="s">
        <v>6344</v>
      </c>
      <c r="DQ248" t="s">
        <v>202</v>
      </c>
      <c r="DR248" t="str">
        <f>HYPERLINK("https://nconnect.nicmar.ac.in/pdf/401_resume_1771612617.pdf/Y2FyZWVy","View Resume")</f>
        <v>0</v>
      </c>
      <c r="DS248" t="s">
        <v>1498</v>
      </c>
      <c r="DT248" t="s">
        <v>6342</v>
      </c>
      <c r="DU248" t="s">
        <v>6340</v>
      </c>
      <c r="DV248" t="s">
        <v>6010</v>
      </c>
      <c r="DW248" t="s">
        <v>207</v>
      </c>
      <c r="DX248" t="s">
        <v>948</v>
      </c>
      <c r="DY248" t="s">
        <v>6343</v>
      </c>
      <c r="DZ248" t="s">
        <v>1498</v>
      </c>
    </row>
    <row r="249" spans="1:158">
      <c r="A249" t="s">
        <v>1348</v>
      </c>
      <c r="B249" t="s">
        <v>211</v>
      </c>
      <c r="C249" t="s">
        <v>267</v>
      </c>
      <c r="D249" t="s">
        <v>1349</v>
      </c>
      <c r="E249" t="s">
        <v>6322</v>
      </c>
      <c r="F249" t="s">
        <v>6323</v>
      </c>
      <c r="G249">
        <v>8015898207</v>
      </c>
      <c r="H249" t="s">
        <v>271</v>
      </c>
      <c r="I249" t="s">
        <v>6324</v>
      </c>
      <c r="J249" t="s">
        <v>166</v>
      </c>
      <c r="K249" t="s">
        <v>6325</v>
      </c>
      <c r="L249" t="s">
        <v>6326</v>
      </c>
      <c r="M249" t="s">
        <v>6327</v>
      </c>
      <c r="N249" t="s">
        <v>170</v>
      </c>
      <c r="AI249" t="s">
        <v>6328</v>
      </c>
      <c r="AJ249" t="s">
        <v>2384</v>
      </c>
      <c r="AK249" t="s">
        <v>6329</v>
      </c>
      <c r="AL249">
        <v>77.2</v>
      </c>
      <c r="AN249">
        <v>2005</v>
      </c>
      <c r="AO249" t="s">
        <v>174</v>
      </c>
      <c r="AP249" t="s">
        <v>6330</v>
      </c>
      <c r="AQ249" t="s">
        <v>2384</v>
      </c>
      <c r="AR249" t="s">
        <v>6331</v>
      </c>
      <c r="AS249">
        <v>84.5</v>
      </c>
      <c r="AU249">
        <v>2017</v>
      </c>
      <c r="AV249" t="s">
        <v>170</v>
      </c>
      <c r="BC249" t="s">
        <v>174</v>
      </c>
      <c r="BD249" t="s">
        <v>1909</v>
      </c>
      <c r="BE249" t="s">
        <v>6332</v>
      </c>
      <c r="BF249" t="s">
        <v>528</v>
      </c>
      <c r="BG249">
        <v>67.6</v>
      </c>
      <c r="BI249">
        <v>2010</v>
      </c>
      <c r="BJ249">
        <v>19</v>
      </c>
      <c r="BK249" t="s">
        <v>6333</v>
      </c>
      <c r="BL249">
        <v>23</v>
      </c>
      <c r="BN249" t="s">
        <v>174</v>
      </c>
      <c r="BO249" t="s">
        <v>6334</v>
      </c>
      <c r="BP249" t="s">
        <v>6335</v>
      </c>
      <c r="BQ249" t="s">
        <v>528</v>
      </c>
      <c r="BR249">
        <v>7.84</v>
      </c>
      <c r="BS249">
        <v>7.84</v>
      </c>
      <c r="BT249">
        <v>2012</v>
      </c>
      <c r="BU249">
        <v>31</v>
      </c>
      <c r="BV249" t="s">
        <v>5171</v>
      </c>
      <c r="BW249">
        <v>23</v>
      </c>
      <c r="BY249" t="s">
        <v>174</v>
      </c>
      <c r="BZ249" t="s">
        <v>185</v>
      </c>
      <c r="CA249" t="s">
        <v>185</v>
      </c>
      <c r="CB249" t="s">
        <v>6336</v>
      </c>
      <c r="CC249">
        <v>74</v>
      </c>
      <c r="CE249">
        <v>2023</v>
      </c>
      <c r="CF249" t="s">
        <v>170</v>
      </c>
      <c r="CL249" t="s">
        <v>174</v>
      </c>
      <c r="CN249" t="s">
        <v>174</v>
      </c>
      <c r="CO249" t="s">
        <v>6337</v>
      </c>
      <c r="CP249" t="s">
        <v>6338</v>
      </c>
      <c r="CQ249" t="s">
        <v>170</v>
      </c>
      <c r="CV249" t="s">
        <v>170</v>
      </c>
      <c r="CZ249" t="s">
        <v>170</v>
      </c>
      <c r="DC249" t="s">
        <v>6339</v>
      </c>
      <c r="DD249" t="s">
        <v>170</v>
      </c>
      <c r="DE249" t="s">
        <v>6340</v>
      </c>
      <c r="DF249" t="s">
        <v>170</v>
      </c>
      <c r="DL249" t="s">
        <v>170</v>
      </c>
      <c r="DN249" t="s">
        <v>170</v>
      </c>
      <c r="DP249" t="s">
        <v>6345</v>
      </c>
      <c r="DQ249" t="s">
        <v>202</v>
      </c>
      <c r="DR249" t="str">
        <f>HYPERLINK("https://nconnect.nicmar.ac.in/pdf/401_resume_1771612617.pdf/Y2FyZWVy","View Resume")</f>
        <v>0</v>
      </c>
      <c r="DS249" t="s">
        <v>1498</v>
      </c>
      <c r="DT249" t="s">
        <v>6342</v>
      </c>
      <c r="DU249" t="s">
        <v>6340</v>
      </c>
      <c r="DV249" t="s">
        <v>6010</v>
      </c>
      <c r="DW249" t="s">
        <v>207</v>
      </c>
      <c r="DX249" t="s">
        <v>948</v>
      </c>
      <c r="DY249" t="s">
        <v>6343</v>
      </c>
      <c r="DZ249" t="s">
        <v>1498</v>
      </c>
    </row>
    <row r="250" spans="1:158">
      <c r="A250" t="s">
        <v>158</v>
      </c>
      <c r="B250" t="s">
        <v>159</v>
      </c>
      <c r="C250" t="s">
        <v>160</v>
      </c>
      <c r="D250" t="s">
        <v>161</v>
      </c>
      <c r="E250" t="s">
        <v>6322</v>
      </c>
      <c r="F250" t="s">
        <v>6323</v>
      </c>
      <c r="G250">
        <v>8015898207</v>
      </c>
      <c r="H250" t="s">
        <v>271</v>
      </c>
      <c r="I250" t="s">
        <v>6324</v>
      </c>
      <c r="J250" t="s">
        <v>166</v>
      </c>
      <c r="K250" t="s">
        <v>6325</v>
      </c>
      <c r="L250" t="s">
        <v>6326</v>
      </c>
      <c r="M250" t="s">
        <v>6327</v>
      </c>
      <c r="N250" t="s">
        <v>170</v>
      </c>
      <c r="AI250" t="s">
        <v>6328</v>
      </c>
      <c r="AJ250" t="s">
        <v>2384</v>
      </c>
      <c r="AK250" t="s">
        <v>6329</v>
      </c>
      <c r="AL250">
        <v>77.2</v>
      </c>
      <c r="AN250">
        <v>2005</v>
      </c>
      <c r="AO250" t="s">
        <v>174</v>
      </c>
      <c r="AP250" t="s">
        <v>6330</v>
      </c>
      <c r="AQ250" t="s">
        <v>2384</v>
      </c>
      <c r="AR250" t="s">
        <v>6331</v>
      </c>
      <c r="AS250">
        <v>84.5</v>
      </c>
      <c r="AU250">
        <v>2017</v>
      </c>
      <c r="AV250" t="s">
        <v>170</v>
      </c>
      <c r="BC250" t="s">
        <v>174</v>
      </c>
      <c r="BD250" t="s">
        <v>1909</v>
      </c>
      <c r="BE250" t="s">
        <v>6332</v>
      </c>
      <c r="BF250" t="s">
        <v>528</v>
      </c>
      <c r="BG250">
        <v>67.6</v>
      </c>
      <c r="BI250">
        <v>2010</v>
      </c>
      <c r="BJ250">
        <v>19</v>
      </c>
      <c r="BK250" t="s">
        <v>6333</v>
      </c>
      <c r="BL250">
        <v>23</v>
      </c>
      <c r="BN250" t="s">
        <v>174</v>
      </c>
      <c r="BO250" t="s">
        <v>6334</v>
      </c>
      <c r="BP250" t="s">
        <v>6335</v>
      </c>
      <c r="BQ250" t="s">
        <v>528</v>
      </c>
      <c r="BR250">
        <v>7.84</v>
      </c>
      <c r="BS250">
        <v>7.84</v>
      </c>
      <c r="BT250">
        <v>2012</v>
      </c>
      <c r="BU250">
        <v>31</v>
      </c>
      <c r="BV250" t="s">
        <v>5171</v>
      </c>
      <c r="BW250">
        <v>23</v>
      </c>
      <c r="BY250" t="s">
        <v>174</v>
      </c>
      <c r="BZ250" t="s">
        <v>185</v>
      </c>
      <c r="CA250" t="s">
        <v>185</v>
      </c>
      <c r="CB250" t="s">
        <v>6336</v>
      </c>
      <c r="CC250">
        <v>74</v>
      </c>
      <c r="CE250">
        <v>2023</v>
      </c>
      <c r="CF250" t="s">
        <v>170</v>
      </c>
      <c r="CL250" t="s">
        <v>174</v>
      </c>
      <c r="CN250" t="s">
        <v>174</v>
      </c>
      <c r="CO250" t="s">
        <v>6337</v>
      </c>
      <c r="CP250" t="s">
        <v>6338</v>
      </c>
      <c r="CQ250" t="s">
        <v>170</v>
      </c>
      <c r="CV250" t="s">
        <v>170</v>
      </c>
      <c r="CZ250" t="s">
        <v>170</v>
      </c>
      <c r="DC250" t="s">
        <v>6339</v>
      </c>
      <c r="DD250" t="s">
        <v>170</v>
      </c>
      <c r="DE250" t="s">
        <v>6340</v>
      </c>
      <c r="DF250" t="s">
        <v>170</v>
      </c>
      <c r="DL250" t="s">
        <v>170</v>
      </c>
      <c r="DN250" t="s">
        <v>170</v>
      </c>
      <c r="DP250" t="s">
        <v>6346</v>
      </c>
      <c r="DQ250" t="s">
        <v>202</v>
      </c>
      <c r="DR250" t="str">
        <f>HYPERLINK("https://nconnect.nicmar.ac.in/pdf/401_resume_1771612617.pdf/Y2FyZWVy","View Resume")</f>
        <v>0</v>
      </c>
      <c r="DS250" t="s">
        <v>1498</v>
      </c>
      <c r="DT250" t="s">
        <v>6342</v>
      </c>
      <c r="DU250" t="s">
        <v>6340</v>
      </c>
      <c r="DV250" t="s">
        <v>6010</v>
      </c>
      <c r="DW250" t="s">
        <v>207</v>
      </c>
      <c r="DX250" t="s">
        <v>948</v>
      </c>
      <c r="DY250" t="s">
        <v>6343</v>
      </c>
      <c r="DZ250" t="s">
        <v>1498</v>
      </c>
    </row>
    <row r="251" spans="1:158">
      <c r="A251" t="s">
        <v>587</v>
      </c>
      <c r="B251" t="s">
        <v>159</v>
      </c>
      <c r="C251" t="s">
        <v>267</v>
      </c>
      <c r="D251" t="s">
        <v>357</v>
      </c>
      <c r="E251" t="s">
        <v>6347</v>
      </c>
      <c r="F251" t="s">
        <v>6348</v>
      </c>
      <c r="G251">
        <v>9869686053</v>
      </c>
      <c r="H251" t="s">
        <v>164</v>
      </c>
      <c r="I251" t="s">
        <v>6349</v>
      </c>
      <c r="J251" t="s">
        <v>166</v>
      </c>
      <c r="K251" t="s">
        <v>1600</v>
      </c>
      <c r="L251" t="s">
        <v>6350</v>
      </c>
      <c r="M251" t="s">
        <v>6351</v>
      </c>
      <c r="N251" t="s">
        <v>170</v>
      </c>
      <c r="AI251" t="s">
        <v>6352</v>
      </c>
      <c r="AJ251" t="s">
        <v>6353</v>
      </c>
      <c r="AK251" t="s">
        <v>6354</v>
      </c>
      <c r="AL251">
        <v>65.57</v>
      </c>
      <c r="AN251">
        <v>1981</v>
      </c>
      <c r="AO251" t="s">
        <v>174</v>
      </c>
      <c r="AP251" t="s">
        <v>6355</v>
      </c>
      <c r="AQ251" t="s">
        <v>6353</v>
      </c>
      <c r="AR251" t="s">
        <v>6356</v>
      </c>
      <c r="AS251">
        <v>58</v>
      </c>
      <c r="AU251">
        <v>1983</v>
      </c>
      <c r="AV251" t="s">
        <v>170</v>
      </c>
      <c r="BC251" t="s">
        <v>174</v>
      </c>
      <c r="BD251" t="s">
        <v>6357</v>
      </c>
      <c r="BE251" t="s">
        <v>6358</v>
      </c>
      <c r="BF251" t="s">
        <v>6359</v>
      </c>
      <c r="BG251">
        <v>62.5</v>
      </c>
      <c r="BI251">
        <v>1987</v>
      </c>
      <c r="BJ251">
        <v>19</v>
      </c>
      <c r="BK251" t="s">
        <v>6204</v>
      </c>
      <c r="BL251">
        <v>23</v>
      </c>
      <c r="BN251" t="s">
        <v>174</v>
      </c>
      <c r="BO251" t="s">
        <v>6357</v>
      </c>
      <c r="BP251" t="s">
        <v>6360</v>
      </c>
      <c r="BQ251" t="s">
        <v>6361</v>
      </c>
      <c r="BR251">
        <v>66.56</v>
      </c>
      <c r="BT251">
        <v>1989</v>
      </c>
      <c r="BU251">
        <v>31</v>
      </c>
      <c r="BV251" t="s">
        <v>6362</v>
      </c>
      <c r="BW251">
        <v>53</v>
      </c>
      <c r="BX251" t="s">
        <v>6363</v>
      </c>
      <c r="BY251" t="s">
        <v>174</v>
      </c>
      <c r="BZ251" t="s">
        <v>6364</v>
      </c>
      <c r="CA251" t="s">
        <v>6365</v>
      </c>
      <c r="CB251" t="s">
        <v>6366</v>
      </c>
      <c r="CC251">
        <v>72.12</v>
      </c>
      <c r="CE251">
        <v>2003</v>
      </c>
      <c r="CF251" t="s">
        <v>170</v>
      </c>
      <c r="CL251" t="s">
        <v>174</v>
      </c>
      <c r="CM251" t="s">
        <v>6367</v>
      </c>
      <c r="CN251" t="s">
        <v>174</v>
      </c>
      <c r="CO251" t="s">
        <v>6368</v>
      </c>
      <c r="CP251" t="s">
        <v>6369</v>
      </c>
      <c r="CQ251" t="s">
        <v>170</v>
      </c>
      <c r="CV251" t="s">
        <v>170</v>
      </c>
      <c r="CZ251" t="s">
        <v>170</v>
      </c>
      <c r="DB251" t="s">
        <v>6370</v>
      </c>
      <c r="DC251" t="s">
        <v>6371</v>
      </c>
      <c r="DD251" t="s">
        <v>174</v>
      </c>
      <c r="DE251" t="s">
        <v>6372</v>
      </c>
      <c r="DF251" t="s">
        <v>170</v>
      </c>
      <c r="DL251" t="s">
        <v>174</v>
      </c>
      <c r="DM251" t="s">
        <v>6373</v>
      </c>
      <c r="DN251" t="s">
        <v>174</v>
      </c>
      <c r="DO251" t="s">
        <v>6374</v>
      </c>
      <c r="DP251" t="s">
        <v>6375</v>
      </c>
      <c r="DQ251" t="str">
        <f>HYPERLINK("https://nconnect.nicmar.ac.in/storage/profile/6999033619ff0.png","Download")</f>
        <v>0</v>
      </c>
      <c r="DR251" t="str">
        <f>HYPERLINK("https://nconnect.nicmar.ac.in/pdf/54_resume_1771474998.pdf/Y2FyZWVy","View Resume")</f>
        <v>0</v>
      </c>
      <c r="DS251" t="s">
        <v>6376</v>
      </c>
      <c r="DT251" t="s">
        <v>6377</v>
      </c>
      <c r="DU251" t="s">
        <v>6378</v>
      </c>
      <c r="DV251" t="s">
        <v>6203</v>
      </c>
      <c r="DW251" t="s">
        <v>207</v>
      </c>
      <c r="DX251" t="s">
        <v>6379</v>
      </c>
      <c r="DY251" t="s">
        <v>981</v>
      </c>
      <c r="DZ251" t="s">
        <v>6380</v>
      </c>
      <c r="EA251" t="s">
        <v>6381</v>
      </c>
      <c r="EB251" t="s">
        <v>6382</v>
      </c>
      <c r="EC251" t="s">
        <v>6203</v>
      </c>
      <c r="ED251" t="s">
        <v>246</v>
      </c>
      <c r="EE251" t="s">
        <v>469</v>
      </c>
      <c r="EF251" t="s">
        <v>209</v>
      </c>
      <c r="EG251" t="s">
        <v>470</v>
      </c>
      <c r="EH251" t="s">
        <v>6383</v>
      </c>
      <c r="EI251" t="s">
        <v>6384</v>
      </c>
      <c r="EJ251" t="s">
        <v>6203</v>
      </c>
      <c r="EK251" t="s">
        <v>246</v>
      </c>
      <c r="EL251" t="s">
        <v>424</v>
      </c>
      <c r="EM251" t="s">
        <v>501</v>
      </c>
      <c r="EN251" t="s">
        <v>461</v>
      </c>
    </row>
    <row r="252" spans="1:158">
      <c r="A252" t="s">
        <v>158</v>
      </c>
      <c r="B252" t="s">
        <v>159</v>
      </c>
      <c r="C252" t="s">
        <v>160</v>
      </c>
      <c r="D252" t="s">
        <v>161</v>
      </c>
      <c r="E252" t="s">
        <v>6347</v>
      </c>
      <c r="F252" t="s">
        <v>6348</v>
      </c>
      <c r="G252">
        <v>9869686053</v>
      </c>
      <c r="H252" t="s">
        <v>164</v>
      </c>
      <c r="I252" t="s">
        <v>6349</v>
      </c>
      <c r="J252" t="s">
        <v>166</v>
      </c>
      <c r="K252" t="s">
        <v>1600</v>
      </c>
      <c r="L252" t="s">
        <v>6350</v>
      </c>
      <c r="M252" t="s">
        <v>6351</v>
      </c>
      <c r="N252" t="s">
        <v>170</v>
      </c>
      <c r="AI252" t="s">
        <v>6352</v>
      </c>
      <c r="AJ252" t="s">
        <v>6353</v>
      </c>
      <c r="AK252" t="s">
        <v>6354</v>
      </c>
      <c r="AL252">
        <v>65.57</v>
      </c>
      <c r="AN252">
        <v>1981</v>
      </c>
      <c r="AO252" t="s">
        <v>174</v>
      </c>
      <c r="AP252" t="s">
        <v>6355</v>
      </c>
      <c r="AQ252" t="s">
        <v>6353</v>
      </c>
      <c r="AR252" t="s">
        <v>6356</v>
      </c>
      <c r="AS252">
        <v>58</v>
      </c>
      <c r="AU252">
        <v>1983</v>
      </c>
      <c r="AV252" t="s">
        <v>170</v>
      </c>
      <c r="BC252" t="s">
        <v>174</v>
      </c>
      <c r="BD252" t="s">
        <v>6357</v>
      </c>
      <c r="BE252" t="s">
        <v>6358</v>
      </c>
      <c r="BF252" t="s">
        <v>6359</v>
      </c>
      <c r="BG252">
        <v>62.5</v>
      </c>
      <c r="BI252">
        <v>1987</v>
      </c>
      <c r="BJ252">
        <v>19</v>
      </c>
      <c r="BK252" t="s">
        <v>6204</v>
      </c>
      <c r="BL252">
        <v>23</v>
      </c>
      <c r="BN252" t="s">
        <v>174</v>
      </c>
      <c r="BO252" t="s">
        <v>6357</v>
      </c>
      <c r="BP252" t="s">
        <v>6360</v>
      </c>
      <c r="BQ252" t="s">
        <v>6361</v>
      </c>
      <c r="BR252">
        <v>66.56</v>
      </c>
      <c r="BT252">
        <v>1989</v>
      </c>
      <c r="BU252">
        <v>31</v>
      </c>
      <c r="BV252" t="s">
        <v>6362</v>
      </c>
      <c r="BW252">
        <v>53</v>
      </c>
      <c r="BX252" t="s">
        <v>6363</v>
      </c>
      <c r="BY252" t="s">
        <v>174</v>
      </c>
      <c r="BZ252" t="s">
        <v>6364</v>
      </c>
      <c r="CA252" t="s">
        <v>6365</v>
      </c>
      <c r="CB252" t="s">
        <v>6366</v>
      </c>
      <c r="CC252">
        <v>72.12</v>
      </c>
      <c r="CE252">
        <v>2003</v>
      </c>
      <c r="CF252" t="s">
        <v>170</v>
      </c>
      <c r="CL252" t="s">
        <v>174</v>
      </c>
      <c r="CM252" t="s">
        <v>6367</v>
      </c>
      <c r="CN252" t="s">
        <v>174</v>
      </c>
      <c r="CO252" t="s">
        <v>6368</v>
      </c>
      <c r="CP252" t="s">
        <v>6369</v>
      </c>
      <c r="CQ252" t="s">
        <v>170</v>
      </c>
      <c r="CV252" t="s">
        <v>170</v>
      </c>
      <c r="CZ252" t="s">
        <v>170</v>
      </c>
      <c r="DB252" t="s">
        <v>6370</v>
      </c>
      <c r="DC252" t="s">
        <v>6371</v>
      </c>
      <c r="DD252" t="s">
        <v>174</v>
      </c>
      <c r="DE252" t="s">
        <v>6372</v>
      </c>
      <c r="DF252" t="s">
        <v>170</v>
      </c>
      <c r="DL252" t="s">
        <v>174</v>
      </c>
      <c r="DM252" t="s">
        <v>6373</v>
      </c>
      <c r="DN252" t="s">
        <v>174</v>
      </c>
      <c r="DO252" t="s">
        <v>6374</v>
      </c>
      <c r="DP252" t="s">
        <v>6385</v>
      </c>
      <c r="DQ252" t="str">
        <f>HYPERLINK("https://nconnect.nicmar.ac.in/storage/profile/6999033619ff0.png","Download")</f>
        <v>0</v>
      </c>
      <c r="DR252" t="str">
        <f>HYPERLINK("https://nconnect.nicmar.ac.in/pdf/54_resume_1771474998.pdf/Y2FyZWVy","View Resume")</f>
        <v>0</v>
      </c>
      <c r="DS252" t="s">
        <v>6376</v>
      </c>
      <c r="DT252" t="s">
        <v>6377</v>
      </c>
      <c r="DU252" t="s">
        <v>6378</v>
      </c>
      <c r="DV252" t="s">
        <v>6203</v>
      </c>
      <c r="DW252" t="s">
        <v>207</v>
      </c>
      <c r="DX252" t="s">
        <v>6379</v>
      </c>
      <c r="DY252" t="s">
        <v>981</v>
      </c>
      <c r="DZ252" t="s">
        <v>6380</v>
      </c>
      <c r="EA252" t="s">
        <v>6381</v>
      </c>
      <c r="EB252" t="s">
        <v>6382</v>
      </c>
      <c r="EC252" t="s">
        <v>6203</v>
      </c>
      <c r="ED252" t="s">
        <v>246</v>
      </c>
      <c r="EE252" t="s">
        <v>469</v>
      </c>
      <c r="EF252" t="s">
        <v>209</v>
      </c>
      <c r="EG252" t="s">
        <v>470</v>
      </c>
      <c r="EH252" t="s">
        <v>6383</v>
      </c>
      <c r="EI252" t="s">
        <v>6384</v>
      </c>
      <c r="EJ252" t="s">
        <v>6203</v>
      </c>
      <c r="EK252" t="s">
        <v>246</v>
      </c>
      <c r="EL252" t="s">
        <v>424</v>
      </c>
      <c r="EM252" t="s">
        <v>501</v>
      </c>
      <c r="EN252" t="s">
        <v>461</v>
      </c>
    </row>
    <row r="253" spans="1:158">
      <c r="A253" t="s">
        <v>356</v>
      </c>
      <c r="B253" t="s">
        <v>211</v>
      </c>
      <c r="C253" t="s">
        <v>267</v>
      </c>
      <c r="D253" t="s">
        <v>357</v>
      </c>
      <c r="E253" t="s">
        <v>6386</v>
      </c>
      <c r="F253" t="s">
        <v>6387</v>
      </c>
      <c r="G253">
        <v>7410573037</v>
      </c>
      <c r="H253" t="s">
        <v>164</v>
      </c>
      <c r="I253" t="s">
        <v>6388</v>
      </c>
      <c r="J253" t="s">
        <v>166</v>
      </c>
      <c r="K253" t="s">
        <v>6389</v>
      </c>
      <c r="L253" t="s">
        <v>6390</v>
      </c>
      <c r="M253" t="s">
        <v>6391</v>
      </c>
      <c r="N253" t="s">
        <v>170</v>
      </c>
      <c r="AI253" t="s">
        <v>6392</v>
      </c>
      <c r="AJ253" t="s">
        <v>6393</v>
      </c>
      <c r="AK253" t="s">
        <v>6394</v>
      </c>
      <c r="AL253">
        <v>72</v>
      </c>
      <c r="AN253">
        <v>1999</v>
      </c>
      <c r="AO253" t="s">
        <v>174</v>
      </c>
      <c r="AP253" t="s">
        <v>6395</v>
      </c>
      <c r="AQ253" t="s">
        <v>6396</v>
      </c>
      <c r="AR253" t="s">
        <v>1258</v>
      </c>
      <c r="AS253">
        <v>67</v>
      </c>
      <c r="AU253">
        <v>2001</v>
      </c>
      <c r="AV253" t="s">
        <v>170</v>
      </c>
      <c r="BC253" t="s">
        <v>174</v>
      </c>
      <c r="BD253" t="s">
        <v>6397</v>
      </c>
      <c r="BE253" t="s">
        <v>6395</v>
      </c>
      <c r="BF253" t="s">
        <v>6398</v>
      </c>
      <c r="BG253">
        <v>70</v>
      </c>
      <c r="BI253">
        <v>2004</v>
      </c>
      <c r="BJ253">
        <v>19</v>
      </c>
      <c r="BK253" t="s">
        <v>444</v>
      </c>
      <c r="BL253">
        <v>53</v>
      </c>
      <c r="BM253" t="s">
        <v>6398</v>
      </c>
      <c r="BN253" t="s">
        <v>174</v>
      </c>
      <c r="BO253" t="s">
        <v>6399</v>
      </c>
      <c r="BP253" t="s">
        <v>6400</v>
      </c>
      <c r="BQ253" t="s">
        <v>6401</v>
      </c>
      <c r="BR253">
        <v>67</v>
      </c>
      <c r="BT253">
        <v>2010</v>
      </c>
      <c r="BU253">
        <v>31</v>
      </c>
      <c r="BV253" t="s">
        <v>1565</v>
      </c>
      <c r="BW253">
        <v>53</v>
      </c>
      <c r="BX253" t="s">
        <v>6402</v>
      </c>
      <c r="BY253" t="s">
        <v>174</v>
      </c>
      <c r="BZ253" t="s">
        <v>6397</v>
      </c>
      <c r="CA253" t="s">
        <v>6397</v>
      </c>
      <c r="CB253" t="s">
        <v>6403</v>
      </c>
      <c r="CC253">
        <v>56</v>
      </c>
      <c r="CE253">
        <v>2012</v>
      </c>
      <c r="CF253" t="s">
        <v>170</v>
      </c>
      <c r="CL253" t="s">
        <v>170</v>
      </c>
      <c r="CN253" t="s">
        <v>170</v>
      </c>
      <c r="CP253" t="s">
        <v>670</v>
      </c>
      <c r="CQ253" t="s">
        <v>170</v>
      </c>
      <c r="CV253" t="s">
        <v>170</v>
      </c>
      <c r="CZ253" t="s">
        <v>170</v>
      </c>
      <c r="DC253" t="s">
        <v>2879</v>
      </c>
      <c r="DD253" t="s">
        <v>170</v>
      </c>
      <c r="DF253" t="s">
        <v>170</v>
      </c>
      <c r="DL253" t="s">
        <v>170</v>
      </c>
      <c r="DN253" t="s">
        <v>170</v>
      </c>
      <c r="DP253" t="s">
        <v>6404</v>
      </c>
      <c r="DQ253" t="s">
        <v>202</v>
      </c>
      <c r="DR253" t="str">
        <f>HYPERLINK("https://nconnect.nicmar.ac.in/pdf/409_resume_1771646879.pdf/Y2FyZWVy","View Resume")</f>
        <v>0</v>
      </c>
      <c r="DS253" t="s">
        <v>2527</v>
      </c>
      <c r="DT253" t="s">
        <v>6405</v>
      </c>
      <c r="DU253" t="s">
        <v>6406</v>
      </c>
      <c r="DV253" t="s">
        <v>4948</v>
      </c>
      <c r="DW253" t="s">
        <v>207</v>
      </c>
      <c r="DX253" t="s">
        <v>4274</v>
      </c>
      <c r="DY253" t="s">
        <v>209</v>
      </c>
      <c r="DZ253" t="s">
        <v>2527</v>
      </c>
    </row>
    <row r="254" spans="1:158">
      <c r="A254" t="s">
        <v>210</v>
      </c>
      <c r="B254" t="s">
        <v>211</v>
      </c>
      <c r="C254" t="s">
        <v>212</v>
      </c>
      <c r="D254" t="s">
        <v>213</v>
      </c>
      <c r="E254" t="s">
        <v>6407</v>
      </c>
      <c r="F254" t="s">
        <v>6408</v>
      </c>
      <c r="G254">
        <v>9094434240</v>
      </c>
      <c r="H254" t="s">
        <v>271</v>
      </c>
      <c r="I254" t="s">
        <v>6409</v>
      </c>
      <c r="J254" t="s">
        <v>217</v>
      </c>
      <c r="K254" t="s">
        <v>6410</v>
      </c>
      <c r="L254" t="s">
        <v>6411</v>
      </c>
      <c r="M254" t="s">
        <v>6412</v>
      </c>
      <c r="N254" t="s">
        <v>170</v>
      </c>
      <c r="AI254" t="s">
        <v>6413</v>
      </c>
      <c r="AJ254" t="s">
        <v>6414</v>
      </c>
      <c r="AK254" t="s">
        <v>6415</v>
      </c>
      <c r="AL254">
        <v>93</v>
      </c>
      <c r="AN254">
        <v>2014</v>
      </c>
      <c r="AO254" t="s">
        <v>174</v>
      </c>
      <c r="AP254" t="s">
        <v>6413</v>
      </c>
      <c r="AQ254" t="s">
        <v>6414</v>
      </c>
      <c r="AR254" t="s">
        <v>6416</v>
      </c>
      <c r="AS254">
        <v>84</v>
      </c>
      <c r="AU254">
        <v>2016</v>
      </c>
      <c r="AV254" t="s">
        <v>170</v>
      </c>
      <c r="BC254" t="s">
        <v>174</v>
      </c>
      <c r="BD254" t="s">
        <v>1519</v>
      </c>
      <c r="BE254" t="s">
        <v>6417</v>
      </c>
      <c r="BF254" t="s">
        <v>6418</v>
      </c>
      <c r="BG254">
        <v>78</v>
      </c>
      <c r="BI254">
        <v>2020</v>
      </c>
      <c r="BJ254">
        <v>2</v>
      </c>
      <c r="BL254">
        <v>9</v>
      </c>
      <c r="BN254" t="s">
        <v>174</v>
      </c>
      <c r="BO254" t="s">
        <v>1519</v>
      </c>
      <c r="BP254" t="s">
        <v>6419</v>
      </c>
      <c r="BQ254" t="s">
        <v>6420</v>
      </c>
      <c r="BR254">
        <v>94</v>
      </c>
      <c r="BT254">
        <v>2022</v>
      </c>
      <c r="BU254">
        <v>14</v>
      </c>
      <c r="BW254">
        <v>47</v>
      </c>
      <c r="BY254" t="s">
        <v>170</v>
      </c>
      <c r="CF254" t="s">
        <v>174</v>
      </c>
      <c r="CG254" t="s">
        <v>6421</v>
      </c>
      <c r="CH254" t="s">
        <v>6422</v>
      </c>
      <c r="CI254" t="s">
        <v>373</v>
      </c>
      <c r="CK254" t="s">
        <v>170</v>
      </c>
      <c r="CL254" t="s">
        <v>170</v>
      </c>
      <c r="CN254" t="s">
        <v>174</v>
      </c>
      <c r="CO254" t="s">
        <v>6423</v>
      </c>
      <c r="CP254" t="s">
        <v>6424</v>
      </c>
      <c r="CQ254" t="s">
        <v>174</v>
      </c>
      <c r="CR254">
        <v>3</v>
      </c>
      <c r="CS254">
        <v>0</v>
      </c>
      <c r="CT254">
        <v>1</v>
      </c>
      <c r="CU254" t="s">
        <v>6425</v>
      </c>
      <c r="CV254" t="s">
        <v>170</v>
      </c>
      <c r="CZ254" t="s">
        <v>170</v>
      </c>
      <c r="DB254" t="s">
        <v>2681</v>
      </c>
      <c r="DC254" t="s">
        <v>6426</v>
      </c>
      <c r="DD254" t="s">
        <v>174</v>
      </c>
      <c r="DE254" t="s">
        <v>6427</v>
      </c>
      <c r="DF254" t="s">
        <v>174</v>
      </c>
      <c r="DG254">
        <v>1</v>
      </c>
      <c r="DH254">
        <v>0</v>
      </c>
      <c r="DI254">
        <v>0</v>
      </c>
      <c r="DJ254">
        <v>0</v>
      </c>
      <c r="DK254">
        <v>0</v>
      </c>
      <c r="DL254" t="s">
        <v>170</v>
      </c>
      <c r="DN254" t="s">
        <v>170</v>
      </c>
      <c r="DP254" t="s">
        <v>6428</v>
      </c>
      <c r="DQ254" t="str">
        <f>HYPERLINK("https://nconnect.nicmar.ac.in/storage/profile/69980691afcdf.png","Download")</f>
        <v>0</v>
      </c>
      <c r="DR254" t="str">
        <f>HYPERLINK("https://nconnect.nicmar.ac.in/pdf/354_resume_1771650754.pdf/Y2FyZWVy","View Resume")</f>
        <v>0</v>
      </c>
      <c r="DS254" t="s">
        <v>898</v>
      </c>
      <c r="DT254" t="s">
        <v>6422</v>
      </c>
      <c r="DU254" t="s">
        <v>6429</v>
      </c>
      <c r="DV254" t="s">
        <v>1812</v>
      </c>
      <c r="DW254" t="s">
        <v>246</v>
      </c>
      <c r="DX254" t="s">
        <v>904</v>
      </c>
      <c r="DY254" t="s">
        <v>2285</v>
      </c>
      <c r="DZ254" t="s">
        <v>898</v>
      </c>
    </row>
    <row r="255" spans="1:158">
      <c r="A255" t="s">
        <v>293</v>
      </c>
      <c r="B255" t="s">
        <v>211</v>
      </c>
      <c r="C255" t="s">
        <v>212</v>
      </c>
      <c r="D255" t="s">
        <v>294</v>
      </c>
      <c r="E255" t="s">
        <v>6430</v>
      </c>
      <c r="F255" t="s">
        <v>6431</v>
      </c>
      <c r="G255">
        <v>7387425814</v>
      </c>
      <c r="H255" t="s">
        <v>271</v>
      </c>
      <c r="I255" t="s">
        <v>6432</v>
      </c>
      <c r="J255" t="s">
        <v>166</v>
      </c>
      <c r="K255" t="s">
        <v>763</v>
      </c>
      <c r="L255" t="s">
        <v>6433</v>
      </c>
      <c r="M255" t="s">
        <v>6434</v>
      </c>
      <c r="N255" t="s">
        <v>170</v>
      </c>
      <c r="AI255" t="s">
        <v>6435</v>
      </c>
      <c r="AJ255" t="s">
        <v>6436</v>
      </c>
      <c r="AK255" t="s">
        <v>6437</v>
      </c>
      <c r="AL255">
        <v>86.6</v>
      </c>
      <c r="AM255">
        <v>9.11</v>
      </c>
      <c r="AN255">
        <v>2003</v>
      </c>
      <c r="AO255" t="s">
        <v>174</v>
      </c>
      <c r="AP255" t="s">
        <v>6435</v>
      </c>
      <c r="AQ255" t="s">
        <v>6436</v>
      </c>
      <c r="AR255" t="s">
        <v>6438</v>
      </c>
      <c r="AS255">
        <v>86</v>
      </c>
      <c r="AT255">
        <v>9.05</v>
      </c>
      <c r="AU255">
        <v>2005</v>
      </c>
      <c r="AV255" t="s">
        <v>170</v>
      </c>
      <c r="BC255" t="s">
        <v>174</v>
      </c>
      <c r="BD255" t="s">
        <v>6439</v>
      </c>
      <c r="BE255" t="s">
        <v>6440</v>
      </c>
      <c r="BF255" t="s">
        <v>2385</v>
      </c>
      <c r="BG255">
        <v>82.23</v>
      </c>
      <c r="BH255">
        <v>8.65</v>
      </c>
      <c r="BI255">
        <v>2008</v>
      </c>
      <c r="BJ255">
        <v>19</v>
      </c>
      <c r="BK255" t="s">
        <v>6441</v>
      </c>
      <c r="BL255">
        <v>53</v>
      </c>
      <c r="BM255" t="s">
        <v>443</v>
      </c>
      <c r="BN255" t="s">
        <v>174</v>
      </c>
      <c r="BO255" t="s">
        <v>6439</v>
      </c>
      <c r="BP255" t="s">
        <v>6440</v>
      </c>
      <c r="BQ255" t="s">
        <v>443</v>
      </c>
      <c r="BR255">
        <v>92.6</v>
      </c>
      <c r="BS255">
        <v>9.7</v>
      </c>
      <c r="BT255">
        <v>2010</v>
      </c>
      <c r="BU255">
        <v>31</v>
      </c>
      <c r="BV255" t="s">
        <v>1009</v>
      </c>
      <c r="BW255">
        <v>53</v>
      </c>
      <c r="BX255" t="s">
        <v>443</v>
      </c>
      <c r="BY255" t="s">
        <v>174</v>
      </c>
      <c r="BZ255" t="s">
        <v>6439</v>
      </c>
      <c r="CA255" t="s">
        <v>6442</v>
      </c>
      <c r="CB255" t="s">
        <v>443</v>
      </c>
      <c r="CC255">
        <v>83.83</v>
      </c>
      <c r="CD255">
        <v>8.82</v>
      </c>
      <c r="CE255">
        <v>2012</v>
      </c>
      <c r="CF255" t="s">
        <v>174</v>
      </c>
      <c r="CG255" t="s">
        <v>6443</v>
      </c>
      <c r="CH255" t="s">
        <v>6439</v>
      </c>
      <c r="CI255" t="s">
        <v>193</v>
      </c>
      <c r="CJ255">
        <v>2016</v>
      </c>
      <c r="CL255" t="s">
        <v>170</v>
      </c>
      <c r="CN255" t="s">
        <v>174</v>
      </c>
      <c r="CO255" t="s">
        <v>6444</v>
      </c>
      <c r="CP255" t="s">
        <v>2782</v>
      </c>
      <c r="CQ255" t="s">
        <v>174</v>
      </c>
      <c r="CR255">
        <v>0</v>
      </c>
      <c r="CS255">
        <v>2</v>
      </c>
      <c r="CT255">
        <v>5</v>
      </c>
      <c r="CU255" t="s">
        <v>6445</v>
      </c>
      <c r="CV255" t="s">
        <v>170</v>
      </c>
      <c r="CZ255" t="s">
        <v>170</v>
      </c>
      <c r="DB255" t="s">
        <v>6446</v>
      </c>
      <c r="DC255" t="s">
        <v>6447</v>
      </c>
      <c r="DD255" t="s">
        <v>170</v>
      </c>
      <c r="DF255" t="s">
        <v>170</v>
      </c>
      <c r="DL255" t="s">
        <v>170</v>
      </c>
      <c r="DN255" t="s">
        <v>170</v>
      </c>
      <c r="DP255" t="s">
        <v>6448</v>
      </c>
      <c r="DQ255" t="str">
        <f>HYPERLINK("https://nconnect.nicmar.ac.in/storage/profile/699801f51e115.png","Download")</f>
        <v>0</v>
      </c>
      <c r="DR255" t="str">
        <f>HYPERLINK("https://nconnect.nicmar.ac.in/pdf/352_resume_1771650945.pdf/Y2FyZWVy","View Resume")</f>
        <v>0</v>
      </c>
      <c r="DS255" t="s">
        <v>6449</v>
      </c>
      <c r="DT255" t="s">
        <v>6450</v>
      </c>
      <c r="DU255" t="s">
        <v>211</v>
      </c>
      <c r="DV255" t="s">
        <v>819</v>
      </c>
      <c r="DW255" t="s">
        <v>246</v>
      </c>
      <c r="DX255" t="s">
        <v>984</v>
      </c>
      <c r="DY255" t="s">
        <v>209</v>
      </c>
      <c r="DZ255" t="s">
        <v>1683</v>
      </c>
      <c r="EA255" t="s">
        <v>6451</v>
      </c>
      <c r="EB255" t="s">
        <v>211</v>
      </c>
      <c r="EC255" t="s">
        <v>819</v>
      </c>
      <c r="ED255" t="s">
        <v>246</v>
      </c>
      <c r="EE255" t="s">
        <v>951</v>
      </c>
      <c r="EF255" t="s">
        <v>506</v>
      </c>
      <c r="EG255" t="s">
        <v>2054</v>
      </c>
      <c r="EH255" t="s">
        <v>6452</v>
      </c>
      <c r="EI255" t="s">
        <v>211</v>
      </c>
      <c r="EJ255" t="s">
        <v>819</v>
      </c>
      <c r="EK255" t="s">
        <v>246</v>
      </c>
      <c r="EL255" t="s">
        <v>645</v>
      </c>
      <c r="EM255" t="s">
        <v>904</v>
      </c>
      <c r="EN255" t="s">
        <v>945</v>
      </c>
      <c r="EO255" t="s">
        <v>6453</v>
      </c>
      <c r="EP255" t="s">
        <v>211</v>
      </c>
      <c r="EQ255" t="s">
        <v>819</v>
      </c>
      <c r="ER255" t="s">
        <v>246</v>
      </c>
      <c r="ES255" t="s">
        <v>1987</v>
      </c>
      <c r="ET255" t="s">
        <v>1809</v>
      </c>
      <c r="EU255" t="s">
        <v>265</v>
      </c>
      <c r="EV255" t="s">
        <v>6450</v>
      </c>
      <c r="EW255" t="s">
        <v>211</v>
      </c>
      <c r="EX255" t="s">
        <v>819</v>
      </c>
      <c r="EY255" t="s">
        <v>246</v>
      </c>
      <c r="EZ255" t="s">
        <v>257</v>
      </c>
      <c r="FA255" t="s">
        <v>428</v>
      </c>
      <c r="FB255" t="s">
        <v>1383</v>
      </c>
    </row>
    <row r="256" spans="1:158">
      <c r="A256" t="s">
        <v>5428</v>
      </c>
      <c r="B256" t="s">
        <v>5429</v>
      </c>
      <c r="C256" t="s">
        <v>472</v>
      </c>
      <c r="D256" t="s">
        <v>473</v>
      </c>
      <c r="E256" t="s">
        <v>6454</v>
      </c>
      <c r="F256" t="s">
        <v>6455</v>
      </c>
      <c r="G256">
        <v>9823275619</v>
      </c>
      <c r="H256" t="s">
        <v>164</v>
      </c>
      <c r="I256" t="s">
        <v>6456</v>
      </c>
      <c r="J256" t="s">
        <v>166</v>
      </c>
      <c r="K256" t="s">
        <v>831</v>
      </c>
      <c r="L256" t="s">
        <v>6457</v>
      </c>
      <c r="M256" t="s">
        <v>6458</v>
      </c>
      <c r="N256" t="s">
        <v>170</v>
      </c>
      <c r="AI256" t="s">
        <v>6459</v>
      </c>
      <c r="AJ256" t="s">
        <v>1177</v>
      </c>
      <c r="AK256" t="s">
        <v>524</v>
      </c>
      <c r="AL256">
        <v>60</v>
      </c>
      <c r="AN256">
        <v>1969</v>
      </c>
      <c r="AO256" t="s">
        <v>170</v>
      </c>
      <c r="AP256" t="s">
        <v>6460</v>
      </c>
      <c r="AQ256" t="s">
        <v>6461</v>
      </c>
      <c r="AR256" t="s">
        <v>2220</v>
      </c>
      <c r="AU256">
        <v>1971</v>
      </c>
      <c r="AV256" t="s">
        <v>170</v>
      </c>
      <c r="BC256" t="s">
        <v>174</v>
      </c>
      <c r="BD256" t="s">
        <v>2040</v>
      </c>
      <c r="BE256" t="s">
        <v>6462</v>
      </c>
      <c r="BF256" t="s">
        <v>1668</v>
      </c>
      <c r="BG256">
        <v>69</v>
      </c>
      <c r="BI256">
        <v>1976</v>
      </c>
      <c r="BJ256">
        <v>19</v>
      </c>
      <c r="BK256" t="s">
        <v>6463</v>
      </c>
      <c r="BL256">
        <v>53</v>
      </c>
      <c r="BM256" t="s">
        <v>1668</v>
      </c>
      <c r="BN256" t="s">
        <v>170</v>
      </c>
      <c r="BQ256" t="s">
        <v>1668</v>
      </c>
      <c r="BT256">
        <v>1976</v>
      </c>
      <c r="BY256" t="s">
        <v>170</v>
      </c>
      <c r="CF256" t="s">
        <v>170</v>
      </c>
      <c r="CL256" t="s">
        <v>170</v>
      </c>
      <c r="CN256" t="s">
        <v>174</v>
      </c>
      <c r="CO256" t="s">
        <v>6464</v>
      </c>
      <c r="CP256" t="s">
        <v>6465</v>
      </c>
      <c r="CQ256" t="s">
        <v>170</v>
      </c>
      <c r="CV256" t="s">
        <v>170</v>
      </c>
      <c r="CZ256" t="s">
        <v>170</v>
      </c>
      <c r="DB256" t="s">
        <v>378</v>
      </c>
      <c r="DC256" t="s">
        <v>326</v>
      </c>
      <c r="DD256" t="s">
        <v>174</v>
      </c>
      <c r="DE256" t="s">
        <v>6466</v>
      </c>
      <c r="DF256" t="s">
        <v>170</v>
      </c>
      <c r="DL256" t="s">
        <v>170</v>
      </c>
      <c r="DN256" t="s">
        <v>170</v>
      </c>
      <c r="DP256" t="s">
        <v>6467</v>
      </c>
      <c r="DQ256" t="s">
        <v>202</v>
      </c>
      <c r="DR256" t="str">
        <f>HYPERLINK("https://nconnect.nicmar.ac.in/pdf/11_resume_1771398923.pdf/Y2FyZWVy","View Resume")</f>
        <v>0</v>
      </c>
      <c r="DS256" t="s">
        <v>6468</v>
      </c>
      <c r="DT256" t="s">
        <v>6469</v>
      </c>
      <c r="DU256" t="s">
        <v>6470</v>
      </c>
      <c r="DV256" t="s">
        <v>4679</v>
      </c>
      <c r="DW256" t="s">
        <v>207</v>
      </c>
      <c r="DX256" t="s">
        <v>1726</v>
      </c>
      <c r="DY256" t="s">
        <v>209</v>
      </c>
      <c r="DZ256" t="s">
        <v>5757</v>
      </c>
      <c r="EA256" t="s">
        <v>6471</v>
      </c>
      <c r="EB256" t="s">
        <v>6472</v>
      </c>
      <c r="EC256" t="s">
        <v>6473</v>
      </c>
      <c r="ED256" t="s">
        <v>207</v>
      </c>
      <c r="EE256" t="s">
        <v>6474</v>
      </c>
      <c r="EF256" t="s">
        <v>1725</v>
      </c>
      <c r="EG256" t="s">
        <v>6475</v>
      </c>
    </row>
    <row r="257" spans="1:158">
      <c r="A257" t="s">
        <v>356</v>
      </c>
      <c r="B257" t="s">
        <v>211</v>
      </c>
      <c r="C257" t="s">
        <v>267</v>
      </c>
      <c r="D257" t="s">
        <v>357</v>
      </c>
      <c r="E257" t="s">
        <v>6476</v>
      </c>
      <c r="F257" t="s">
        <v>6477</v>
      </c>
      <c r="G257">
        <v>8865030055</v>
      </c>
      <c r="H257" t="s">
        <v>164</v>
      </c>
      <c r="I257" t="s">
        <v>6478</v>
      </c>
      <c r="J257" t="s">
        <v>217</v>
      </c>
      <c r="K257" t="s">
        <v>361</v>
      </c>
      <c r="L257" t="s">
        <v>6479</v>
      </c>
      <c r="M257" t="s">
        <v>6480</v>
      </c>
      <c r="N257" t="s">
        <v>170</v>
      </c>
      <c r="AI257" t="s">
        <v>6481</v>
      </c>
      <c r="AJ257" t="s">
        <v>3312</v>
      </c>
      <c r="AK257" t="s">
        <v>6482</v>
      </c>
      <c r="AL257">
        <v>56.16</v>
      </c>
      <c r="AN257">
        <v>2008</v>
      </c>
      <c r="AO257" t="s">
        <v>174</v>
      </c>
      <c r="AP257" t="s">
        <v>6483</v>
      </c>
      <c r="AQ257" t="s">
        <v>3312</v>
      </c>
      <c r="AR257" t="s">
        <v>6484</v>
      </c>
      <c r="AS257">
        <v>58.8</v>
      </c>
      <c r="AU257">
        <v>2010</v>
      </c>
      <c r="AV257" t="s">
        <v>170</v>
      </c>
      <c r="BC257" t="s">
        <v>174</v>
      </c>
      <c r="BD257" t="s">
        <v>6485</v>
      </c>
      <c r="BE257" t="s">
        <v>6486</v>
      </c>
      <c r="BF257" t="s">
        <v>1335</v>
      </c>
      <c r="BG257">
        <v>50.21</v>
      </c>
      <c r="BI257">
        <v>2013</v>
      </c>
      <c r="BJ257">
        <v>19</v>
      </c>
      <c r="BK257" t="s">
        <v>6487</v>
      </c>
      <c r="BL257">
        <v>24</v>
      </c>
      <c r="BN257" t="s">
        <v>174</v>
      </c>
      <c r="BO257" t="s">
        <v>1297</v>
      </c>
      <c r="BP257" t="s">
        <v>3800</v>
      </c>
      <c r="BQ257" t="s">
        <v>1335</v>
      </c>
      <c r="BR257">
        <v>75.5</v>
      </c>
      <c r="BT257">
        <v>2017</v>
      </c>
      <c r="BU257">
        <v>31</v>
      </c>
      <c r="BV257" t="s">
        <v>6488</v>
      </c>
      <c r="BW257">
        <v>24</v>
      </c>
      <c r="BY257" t="s">
        <v>170</v>
      </c>
      <c r="CF257" t="s">
        <v>174</v>
      </c>
      <c r="CG257" t="s">
        <v>6489</v>
      </c>
      <c r="CH257" t="s">
        <v>1297</v>
      </c>
      <c r="CI257" t="s">
        <v>193</v>
      </c>
      <c r="CJ257">
        <v>2022</v>
      </c>
      <c r="CL257" t="s">
        <v>170</v>
      </c>
      <c r="CN257" t="s">
        <v>170</v>
      </c>
      <c r="CP257" t="s">
        <v>6490</v>
      </c>
      <c r="CQ257" t="s">
        <v>174</v>
      </c>
      <c r="CR257" t="s">
        <v>6491</v>
      </c>
      <c r="CS257" t="s">
        <v>677</v>
      </c>
      <c r="CT257" t="s">
        <v>2679</v>
      </c>
      <c r="CU257" t="s">
        <v>6492</v>
      </c>
      <c r="CV257" t="s">
        <v>170</v>
      </c>
      <c r="CZ257" t="s">
        <v>170</v>
      </c>
      <c r="DB257" t="s">
        <v>378</v>
      </c>
      <c r="DC257" t="s">
        <v>6493</v>
      </c>
      <c r="DD257" t="s">
        <v>174</v>
      </c>
      <c r="DE257" t="s">
        <v>6494</v>
      </c>
      <c r="DF257" t="s">
        <v>170</v>
      </c>
      <c r="DL257" t="s">
        <v>170</v>
      </c>
      <c r="DN257" t="s">
        <v>170</v>
      </c>
      <c r="DP257" t="s">
        <v>6467</v>
      </c>
      <c r="DQ257" t="str">
        <f>HYPERLINK("https://nconnect.nicmar.ac.in/storage/profile/699937e9ad0fc.png","Download")</f>
        <v>0</v>
      </c>
      <c r="DR257" t="str">
        <f>HYPERLINK("https://nconnect.nicmar.ac.in/pdf/413_resume_1771651564.pdf/Y2FyZWVy","View Resume")</f>
        <v>0</v>
      </c>
      <c r="DS257" t="s">
        <v>2132</v>
      </c>
      <c r="DT257" t="s">
        <v>6495</v>
      </c>
      <c r="DU257" t="s">
        <v>211</v>
      </c>
      <c r="DV257" t="s">
        <v>6496</v>
      </c>
      <c r="DW257" t="s">
        <v>246</v>
      </c>
      <c r="DX257" t="s">
        <v>758</v>
      </c>
      <c r="DY257" t="s">
        <v>469</v>
      </c>
      <c r="DZ257" t="s">
        <v>2132</v>
      </c>
    </row>
    <row r="258" spans="1:158">
      <c r="A258" t="s">
        <v>293</v>
      </c>
      <c r="B258" t="s">
        <v>211</v>
      </c>
      <c r="C258" t="s">
        <v>212</v>
      </c>
      <c r="D258" t="s">
        <v>294</v>
      </c>
      <c r="E258" t="s">
        <v>6497</v>
      </c>
      <c r="F258" t="s">
        <v>6498</v>
      </c>
      <c r="G258">
        <v>9562260449</v>
      </c>
      <c r="H258" t="s">
        <v>164</v>
      </c>
      <c r="I258" t="s">
        <v>6499</v>
      </c>
      <c r="J258" t="s">
        <v>217</v>
      </c>
      <c r="K258" t="s">
        <v>6500</v>
      </c>
      <c r="L258" t="s">
        <v>6501</v>
      </c>
      <c r="M258" t="s">
        <v>6502</v>
      </c>
      <c r="N258" t="s">
        <v>170</v>
      </c>
      <c r="AI258" t="s">
        <v>6503</v>
      </c>
      <c r="AJ258" t="s">
        <v>6504</v>
      </c>
      <c r="AK258" t="s">
        <v>6505</v>
      </c>
      <c r="AL258">
        <v>90</v>
      </c>
      <c r="AM258">
        <v>9</v>
      </c>
      <c r="AN258">
        <v>2013</v>
      </c>
      <c r="AO258" t="s">
        <v>174</v>
      </c>
      <c r="AP258" t="s">
        <v>6506</v>
      </c>
      <c r="AQ258" t="s">
        <v>6504</v>
      </c>
      <c r="AR258" t="s">
        <v>6505</v>
      </c>
      <c r="AS258">
        <v>90</v>
      </c>
      <c r="AT258">
        <v>9</v>
      </c>
      <c r="AU258">
        <v>2015</v>
      </c>
      <c r="AV258" t="s">
        <v>170</v>
      </c>
      <c r="BC258" t="s">
        <v>174</v>
      </c>
      <c r="BD258" t="s">
        <v>6507</v>
      </c>
      <c r="BE258" t="s">
        <v>6504</v>
      </c>
      <c r="BF258" t="s">
        <v>3149</v>
      </c>
      <c r="BG258">
        <v>60</v>
      </c>
      <c r="BH258">
        <v>6.06</v>
      </c>
      <c r="BI258">
        <v>2018</v>
      </c>
      <c r="BJ258">
        <v>19</v>
      </c>
      <c r="BK258" t="s">
        <v>6508</v>
      </c>
      <c r="BL258">
        <v>52</v>
      </c>
      <c r="BN258" t="s">
        <v>174</v>
      </c>
      <c r="BO258" t="s">
        <v>6509</v>
      </c>
      <c r="BP258" t="s">
        <v>6510</v>
      </c>
      <c r="BQ258" t="s">
        <v>3149</v>
      </c>
      <c r="BR258">
        <v>70</v>
      </c>
      <c r="BS258">
        <v>7.57</v>
      </c>
      <c r="BT258">
        <v>2021</v>
      </c>
      <c r="BU258">
        <v>31</v>
      </c>
      <c r="BV258" t="s">
        <v>6511</v>
      </c>
      <c r="BW258">
        <v>52</v>
      </c>
      <c r="BY258" t="s">
        <v>170</v>
      </c>
      <c r="CF258" t="s">
        <v>174</v>
      </c>
      <c r="CG258" t="s">
        <v>6512</v>
      </c>
      <c r="CH258" t="s">
        <v>6513</v>
      </c>
      <c r="CI258" t="s">
        <v>193</v>
      </c>
      <c r="CJ258">
        <v>2025</v>
      </c>
      <c r="CL258" t="s">
        <v>170</v>
      </c>
      <c r="CN258" t="s">
        <v>174</v>
      </c>
      <c r="CO258" t="s">
        <v>6514</v>
      </c>
      <c r="CP258" t="s">
        <v>6515</v>
      </c>
      <c r="CQ258" t="s">
        <v>174</v>
      </c>
      <c r="CR258">
        <v>3</v>
      </c>
      <c r="CS258">
        <v>5</v>
      </c>
      <c r="CT258">
        <v>0</v>
      </c>
      <c r="CU258" t="s">
        <v>5022</v>
      </c>
      <c r="CV258" t="s">
        <v>170</v>
      </c>
      <c r="CZ258" t="s">
        <v>170</v>
      </c>
      <c r="DB258" t="s">
        <v>6516</v>
      </c>
      <c r="DC258" t="s">
        <v>6517</v>
      </c>
      <c r="DD258" t="s">
        <v>170</v>
      </c>
      <c r="DF258" t="s">
        <v>170</v>
      </c>
      <c r="DL258" t="s">
        <v>170</v>
      </c>
      <c r="DN258" t="s">
        <v>170</v>
      </c>
      <c r="DP258" t="s">
        <v>6518</v>
      </c>
      <c r="DQ258" t="str">
        <f>HYPERLINK("https://nconnect.nicmar.ac.in/storage/profile/699942a0a9463.png","Download")</f>
        <v>0</v>
      </c>
      <c r="DR258" t="str">
        <f>HYPERLINK("https://nconnect.nicmar.ac.in/pdf/416_resume_1771653241.pdf/Y2FyZWVy","View Resume")</f>
        <v>0</v>
      </c>
      <c r="DS258" t="s">
        <v>908</v>
      </c>
      <c r="DT258" t="s">
        <v>5959</v>
      </c>
      <c r="DU258" t="s">
        <v>6519</v>
      </c>
      <c r="DV258" t="s">
        <v>2129</v>
      </c>
      <c r="DW258" t="s">
        <v>246</v>
      </c>
      <c r="DX258" t="s">
        <v>981</v>
      </c>
      <c r="DY258" t="s">
        <v>209</v>
      </c>
      <c r="DZ258" t="s">
        <v>908</v>
      </c>
    </row>
    <row r="259" spans="1:158">
      <c r="A259" t="s">
        <v>210</v>
      </c>
      <c r="B259" t="s">
        <v>211</v>
      </c>
      <c r="C259" t="s">
        <v>212</v>
      </c>
      <c r="D259" t="s">
        <v>213</v>
      </c>
      <c r="E259" t="s">
        <v>6520</v>
      </c>
      <c r="F259" t="s">
        <v>6521</v>
      </c>
      <c r="G259">
        <v>7367026022</v>
      </c>
      <c r="H259" t="s">
        <v>164</v>
      </c>
      <c r="I259" t="s">
        <v>6522</v>
      </c>
      <c r="J259" t="s">
        <v>166</v>
      </c>
      <c r="K259" t="s">
        <v>6523</v>
      </c>
      <c r="L259" t="s">
        <v>6524</v>
      </c>
      <c r="M259" t="s">
        <v>6525</v>
      </c>
      <c r="N259" t="s">
        <v>170</v>
      </c>
      <c r="AI259" t="s">
        <v>6526</v>
      </c>
      <c r="AJ259" t="s">
        <v>835</v>
      </c>
      <c r="AK259" t="s">
        <v>6527</v>
      </c>
      <c r="AL259">
        <v>76.75</v>
      </c>
      <c r="AN259">
        <v>2010</v>
      </c>
      <c r="AO259" t="s">
        <v>174</v>
      </c>
      <c r="AP259" t="s">
        <v>6526</v>
      </c>
      <c r="AQ259" t="s">
        <v>838</v>
      </c>
      <c r="AR259" t="s">
        <v>6528</v>
      </c>
      <c r="AS259">
        <v>77.6</v>
      </c>
      <c r="AU259">
        <v>2012</v>
      </c>
      <c r="AV259" t="s">
        <v>170</v>
      </c>
      <c r="BC259" t="s">
        <v>174</v>
      </c>
      <c r="BD259" t="s">
        <v>5518</v>
      </c>
      <c r="BE259" t="s">
        <v>6529</v>
      </c>
      <c r="BF259" t="s">
        <v>486</v>
      </c>
      <c r="BG259">
        <v>78.66</v>
      </c>
      <c r="BH259">
        <v>8.28</v>
      </c>
      <c r="BI259">
        <v>2016</v>
      </c>
      <c r="BJ259">
        <v>1</v>
      </c>
      <c r="BL259">
        <v>9</v>
      </c>
      <c r="BN259" t="s">
        <v>174</v>
      </c>
      <c r="BO259" t="s">
        <v>6530</v>
      </c>
      <c r="BP259" t="s">
        <v>6530</v>
      </c>
      <c r="BQ259" t="s">
        <v>213</v>
      </c>
      <c r="BR259">
        <v>80.75</v>
      </c>
      <c r="BS259">
        <v>8.5</v>
      </c>
      <c r="BT259">
        <v>2018</v>
      </c>
      <c r="BU259">
        <v>14</v>
      </c>
      <c r="BW259">
        <v>7</v>
      </c>
      <c r="BY259" t="s">
        <v>170</v>
      </c>
      <c r="CF259" t="s">
        <v>174</v>
      </c>
      <c r="CG259" t="s">
        <v>6531</v>
      </c>
      <c r="CH259" t="s">
        <v>6532</v>
      </c>
      <c r="CI259" t="s">
        <v>193</v>
      </c>
      <c r="CJ259">
        <v>2024</v>
      </c>
      <c r="CL259" t="s">
        <v>170</v>
      </c>
      <c r="CN259" t="s">
        <v>174</v>
      </c>
      <c r="CO259" t="s">
        <v>6533</v>
      </c>
      <c r="CP259" t="s">
        <v>6527</v>
      </c>
      <c r="CQ259" t="s">
        <v>174</v>
      </c>
      <c r="CR259">
        <v>5</v>
      </c>
      <c r="CS259">
        <v>0</v>
      </c>
      <c r="CT259">
        <v>3</v>
      </c>
      <c r="CU259" t="s">
        <v>6534</v>
      </c>
      <c r="CV259" t="s">
        <v>170</v>
      </c>
      <c r="CZ259" t="s">
        <v>170</v>
      </c>
      <c r="DB259" t="s">
        <v>6535</v>
      </c>
      <c r="DC259" t="s">
        <v>6536</v>
      </c>
      <c r="DD259" t="s">
        <v>174</v>
      </c>
      <c r="DE259" t="s">
        <v>6537</v>
      </c>
      <c r="DF259" t="s">
        <v>170</v>
      </c>
      <c r="DL259" t="s">
        <v>174</v>
      </c>
      <c r="DM259" t="s">
        <v>6538</v>
      </c>
      <c r="DN259" t="s">
        <v>174</v>
      </c>
      <c r="DO259" t="s">
        <v>6539</v>
      </c>
      <c r="DP259" t="s">
        <v>6540</v>
      </c>
      <c r="DQ259" t="str">
        <f>HYPERLINK("https://nconnect.nicmar.ac.in/storage/profile/699939c9ca3be.png","Download")</f>
        <v>0</v>
      </c>
      <c r="DR259" t="str">
        <f>HYPERLINK("https://nconnect.nicmar.ac.in/pdf/414_resume_1771653405.pdf/Y2FyZWVy","View Resume")</f>
        <v>0</v>
      </c>
      <c r="DS259" t="s">
        <v>906</v>
      </c>
      <c r="DT259" t="s">
        <v>6541</v>
      </c>
      <c r="DU259" t="s">
        <v>6542</v>
      </c>
      <c r="DV259" t="s">
        <v>6543</v>
      </c>
      <c r="DW259" t="s">
        <v>246</v>
      </c>
      <c r="DX259" t="s">
        <v>996</v>
      </c>
      <c r="DY259" t="s">
        <v>209</v>
      </c>
      <c r="DZ259" t="s">
        <v>2054</v>
      </c>
      <c r="EA259" t="s">
        <v>6544</v>
      </c>
      <c r="EB259" t="s">
        <v>6545</v>
      </c>
      <c r="EC259" t="s">
        <v>6546</v>
      </c>
      <c r="ED259" t="s">
        <v>246</v>
      </c>
      <c r="EE259" t="s">
        <v>501</v>
      </c>
      <c r="EF259" t="s">
        <v>3389</v>
      </c>
      <c r="EG259" t="s">
        <v>908</v>
      </c>
    </row>
    <row r="260" spans="1:158">
      <c r="A260" t="s">
        <v>293</v>
      </c>
      <c r="B260" t="s">
        <v>211</v>
      </c>
      <c r="C260" t="s">
        <v>212</v>
      </c>
      <c r="D260" t="s">
        <v>294</v>
      </c>
      <c r="E260" t="s">
        <v>6547</v>
      </c>
      <c r="F260" t="s">
        <v>6548</v>
      </c>
      <c r="G260">
        <v>7985508236</v>
      </c>
      <c r="H260" t="s">
        <v>164</v>
      </c>
      <c r="I260" t="s">
        <v>6549</v>
      </c>
      <c r="J260" t="s">
        <v>166</v>
      </c>
      <c r="K260" t="s">
        <v>218</v>
      </c>
      <c r="L260" t="s">
        <v>6550</v>
      </c>
      <c r="M260" t="s">
        <v>6551</v>
      </c>
      <c r="N260" t="s">
        <v>170</v>
      </c>
      <c r="AI260" t="s">
        <v>6552</v>
      </c>
      <c r="AJ260" t="s">
        <v>6553</v>
      </c>
      <c r="AK260" t="s">
        <v>6554</v>
      </c>
      <c r="AL260">
        <v>51</v>
      </c>
      <c r="AN260">
        <v>2008</v>
      </c>
      <c r="AO260" t="s">
        <v>174</v>
      </c>
      <c r="AP260" t="s">
        <v>6555</v>
      </c>
      <c r="AQ260" t="s">
        <v>6553</v>
      </c>
      <c r="AR260" t="s">
        <v>6556</v>
      </c>
      <c r="AS260">
        <v>63</v>
      </c>
      <c r="AU260">
        <v>2010</v>
      </c>
      <c r="AV260" t="s">
        <v>170</v>
      </c>
      <c r="BC260" t="s">
        <v>174</v>
      </c>
      <c r="BD260" t="s">
        <v>6557</v>
      </c>
      <c r="BE260" t="s">
        <v>6558</v>
      </c>
      <c r="BF260" t="s">
        <v>6559</v>
      </c>
      <c r="BG260">
        <v>61</v>
      </c>
      <c r="BI260">
        <v>2013</v>
      </c>
      <c r="BJ260">
        <v>19</v>
      </c>
      <c r="BK260" t="s">
        <v>525</v>
      </c>
      <c r="BL260">
        <v>52</v>
      </c>
      <c r="BN260" t="s">
        <v>174</v>
      </c>
      <c r="BO260" t="s">
        <v>2100</v>
      </c>
      <c r="BP260" t="s">
        <v>2100</v>
      </c>
      <c r="BQ260" t="s">
        <v>6560</v>
      </c>
      <c r="BR260">
        <v>82</v>
      </c>
      <c r="BS260">
        <v>8.2</v>
      </c>
      <c r="BT260">
        <v>2016</v>
      </c>
      <c r="BU260">
        <v>31</v>
      </c>
      <c r="BV260" t="s">
        <v>2999</v>
      </c>
      <c r="BW260">
        <v>52</v>
      </c>
      <c r="BY260" t="s">
        <v>170</v>
      </c>
      <c r="CF260" t="s">
        <v>174</v>
      </c>
      <c r="CG260" t="s">
        <v>3122</v>
      </c>
      <c r="CH260" t="s">
        <v>2100</v>
      </c>
      <c r="CI260" t="s">
        <v>193</v>
      </c>
      <c r="CJ260">
        <v>2025</v>
      </c>
      <c r="CL260" t="s">
        <v>170</v>
      </c>
      <c r="CN260" t="s">
        <v>170</v>
      </c>
      <c r="CP260" t="s">
        <v>6561</v>
      </c>
      <c r="CQ260" t="s">
        <v>174</v>
      </c>
      <c r="CR260" t="s">
        <v>2624</v>
      </c>
      <c r="CS260" t="s">
        <v>2625</v>
      </c>
      <c r="CU260" t="s">
        <v>6562</v>
      </c>
      <c r="CV260" t="s">
        <v>170</v>
      </c>
      <c r="CZ260" t="s">
        <v>170</v>
      </c>
      <c r="DB260" t="s">
        <v>6563</v>
      </c>
      <c r="DC260" t="s">
        <v>326</v>
      </c>
      <c r="DD260" t="s">
        <v>170</v>
      </c>
      <c r="DF260" t="s">
        <v>170</v>
      </c>
      <c r="DL260" t="s">
        <v>170</v>
      </c>
      <c r="DN260" t="s">
        <v>170</v>
      </c>
      <c r="DP260" t="s">
        <v>6564</v>
      </c>
      <c r="DQ260" t="s">
        <v>202</v>
      </c>
      <c r="DR260" t="str">
        <f>HYPERLINK("https://nconnect.nicmar.ac.in/pdf/399_resume_1771653686.pdf/Y2FyZWVy","View Resume")</f>
        <v>0</v>
      </c>
      <c r="DS260" t="s">
        <v>908</v>
      </c>
      <c r="DT260" t="s">
        <v>6565</v>
      </c>
      <c r="DU260" t="s">
        <v>6566</v>
      </c>
      <c r="DV260" t="s">
        <v>2129</v>
      </c>
      <c r="DW260" t="s">
        <v>246</v>
      </c>
      <c r="DX260" t="s">
        <v>981</v>
      </c>
      <c r="DY260" t="s">
        <v>209</v>
      </c>
      <c r="DZ260" t="s">
        <v>908</v>
      </c>
    </row>
    <row r="261" spans="1:158">
      <c r="A261" t="s">
        <v>1872</v>
      </c>
      <c r="B261" t="s">
        <v>508</v>
      </c>
      <c r="C261" t="s">
        <v>160</v>
      </c>
      <c r="D261" t="s">
        <v>1873</v>
      </c>
      <c r="E261" t="s">
        <v>6567</v>
      </c>
      <c r="F261" t="s">
        <v>6568</v>
      </c>
      <c r="G261">
        <v>8105831256</v>
      </c>
      <c r="H261" t="s">
        <v>164</v>
      </c>
      <c r="I261" t="s">
        <v>6569</v>
      </c>
      <c r="J261" t="s">
        <v>166</v>
      </c>
      <c r="K261" t="s">
        <v>6570</v>
      </c>
      <c r="L261" t="s">
        <v>6571</v>
      </c>
      <c r="M261" t="s">
        <v>6572</v>
      </c>
      <c r="N261" t="s">
        <v>170</v>
      </c>
      <c r="AI261" t="s">
        <v>6573</v>
      </c>
      <c r="AJ261" t="s">
        <v>6574</v>
      </c>
      <c r="AK261" t="s">
        <v>6575</v>
      </c>
      <c r="AL261">
        <v>76.8</v>
      </c>
      <c r="AN261">
        <v>2003</v>
      </c>
      <c r="AO261" t="s">
        <v>174</v>
      </c>
      <c r="AP261" t="s">
        <v>6573</v>
      </c>
      <c r="AQ261" t="s">
        <v>6574</v>
      </c>
      <c r="AR261" t="s">
        <v>6576</v>
      </c>
      <c r="AS261">
        <v>63.2</v>
      </c>
      <c r="AU261">
        <v>2005</v>
      </c>
      <c r="AV261" t="s">
        <v>170</v>
      </c>
      <c r="BC261" t="s">
        <v>174</v>
      </c>
      <c r="BD261" t="s">
        <v>6577</v>
      </c>
      <c r="BE261" t="s">
        <v>6578</v>
      </c>
      <c r="BF261" t="s">
        <v>1780</v>
      </c>
      <c r="BG261">
        <v>77.71</v>
      </c>
      <c r="BH261">
        <v>8.18</v>
      </c>
      <c r="BI261">
        <v>2011</v>
      </c>
      <c r="BJ261">
        <v>8</v>
      </c>
      <c r="BL261">
        <v>2</v>
      </c>
      <c r="BN261" t="s">
        <v>174</v>
      </c>
      <c r="BO261" t="s">
        <v>6579</v>
      </c>
      <c r="BP261" t="s">
        <v>6580</v>
      </c>
      <c r="BQ261" t="s">
        <v>6581</v>
      </c>
      <c r="BR261">
        <v>86.7</v>
      </c>
      <c r="BS261">
        <v>9.13</v>
      </c>
      <c r="BT261">
        <v>2018</v>
      </c>
      <c r="BU261">
        <v>21</v>
      </c>
      <c r="BW261">
        <v>2</v>
      </c>
      <c r="BY261" t="s">
        <v>174</v>
      </c>
      <c r="BZ261" t="s">
        <v>6582</v>
      </c>
      <c r="CA261" t="s">
        <v>6583</v>
      </c>
      <c r="CB261" t="s">
        <v>6584</v>
      </c>
      <c r="CC261">
        <v>100</v>
      </c>
      <c r="CE261">
        <v>2027</v>
      </c>
      <c r="CF261" t="s">
        <v>174</v>
      </c>
      <c r="CG261" t="s">
        <v>6585</v>
      </c>
      <c r="CH261" t="s">
        <v>6586</v>
      </c>
      <c r="CI261" t="s">
        <v>193</v>
      </c>
      <c r="CJ261">
        <v>2024</v>
      </c>
      <c r="CL261" t="s">
        <v>170</v>
      </c>
      <c r="CN261" t="s">
        <v>174</v>
      </c>
      <c r="CO261" t="s">
        <v>6587</v>
      </c>
      <c r="CP261" t="s">
        <v>6588</v>
      </c>
      <c r="CQ261" t="s">
        <v>174</v>
      </c>
      <c r="CR261">
        <v>11</v>
      </c>
      <c r="CS261">
        <v>27</v>
      </c>
      <c r="CT261">
        <v>7</v>
      </c>
      <c r="CU261" t="s">
        <v>6589</v>
      </c>
      <c r="CV261" t="s">
        <v>174</v>
      </c>
      <c r="CW261" t="s">
        <v>6590</v>
      </c>
      <c r="CX261" t="s">
        <v>193</v>
      </c>
      <c r="CY261">
        <v>2021</v>
      </c>
      <c r="CZ261" t="s">
        <v>174</v>
      </c>
      <c r="DA261" t="s">
        <v>6591</v>
      </c>
      <c r="DB261" t="s">
        <v>6592</v>
      </c>
      <c r="DC261" t="s">
        <v>6593</v>
      </c>
      <c r="DD261" t="s">
        <v>174</v>
      </c>
      <c r="DE261" t="s">
        <v>6594</v>
      </c>
      <c r="DF261" t="s">
        <v>174</v>
      </c>
      <c r="DG261">
        <v>8</v>
      </c>
      <c r="DH261">
        <v>2</v>
      </c>
      <c r="DI261">
        <v>6</v>
      </c>
      <c r="DJ261">
        <v>5</v>
      </c>
      <c r="DK261">
        <v>8</v>
      </c>
      <c r="DL261" t="s">
        <v>174</v>
      </c>
      <c r="DM261" t="s">
        <v>6595</v>
      </c>
      <c r="DN261" t="s">
        <v>174</v>
      </c>
      <c r="DO261" t="s">
        <v>6596</v>
      </c>
      <c r="DP261" t="s">
        <v>6597</v>
      </c>
      <c r="DQ261" t="str">
        <f>HYPERLINK("https://nconnect.nicmar.ac.in/storage/profile/69993e93bb658.png","Download")</f>
        <v>0</v>
      </c>
      <c r="DR261" t="str">
        <f>HYPERLINK("https://nconnect.nicmar.ac.in/pdf/129_resume_1771654341.pdf/Y2FyZWVy","View Resume")</f>
        <v>0</v>
      </c>
      <c r="DS261" t="s">
        <v>6598</v>
      </c>
      <c r="DT261" t="s">
        <v>6599</v>
      </c>
      <c r="DU261" t="s">
        <v>6600</v>
      </c>
      <c r="DV261" t="s">
        <v>6601</v>
      </c>
      <c r="DW261" t="s">
        <v>246</v>
      </c>
      <c r="DX261" t="s">
        <v>2198</v>
      </c>
      <c r="DY261" t="s">
        <v>6602</v>
      </c>
      <c r="DZ261" t="s">
        <v>1383</v>
      </c>
      <c r="EA261" t="s">
        <v>6603</v>
      </c>
      <c r="EB261" t="s">
        <v>6235</v>
      </c>
      <c r="EC261" t="s">
        <v>4185</v>
      </c>
      <c r="ED261" t="s">
        <v>207</v>
      </c>
      <c r="EE261" t="s">
        <v>6604</v>
      </c>
      <c r="EF261" t="s">
        <v>2590</v>
      </c>
      <c r="EG261" t="s">
        <v>990</v>
      </c>
      <c r="EH261" t="s">
        <v>6605</v>
      </c>
      <c r="EI261" t="s">
        <v>6235</v>
      </c>
      <c r="EJ261" t="s">
        <v>4185</v>
      </c>
      <c r="EK261" t="s">
        <v>207</v>
      </c>
      <c r="EL261" t="s">
        <v>2590</v>
      </c>
      <c r="EM261" t="s">
        <v>1136</v>
      </c>
      <c r="EN261" t="s">
        <v>3195</v>
      </c>
      <c r="EO261" t="s">
        <v>6606</v>
      </c>
      <c r="EP261" t="s">
        <v>211</v>
      </c>
      <c r="EQ261" t="s">
        <v>5503</v>
      </c>
      <c r="ER261" t="s">
        <v>246</v>
      </c>
      <c r="ES261" t="s">
        <v>1025</v>
      </c>
      <c r="ET261" t="s">
        <v>988</v>
      </c>
      <c r="EU261" t="s">
        <v>3195</v>
      </c>
      <c r="EV261" t="s">
        <v>6606</v>
      </c>
      <c r="EW261" t="s">
        <v>1685</v>
      </c>
      <c r="EX261" t="s">
        <v>5503</v>
      </c>
      <c r="EY261" t="s">
        <v>246</v>
      </c>
      <c r="EZ261" t="s">
        <v>988</v>
      </c>
      <c r="FA261" t="s">
        <v>1544</v>
      </c>
      <c r="FB261" t="s">
        <v>415</v>
      </c>
    </row>
    <row r="262" spans="1:158">
      <c r="A262" t="s">
        <v>585</v>
      </c>
      <c r="B262" t="s">
        <v>211</v>
      </c>
      <c r="C262" t="s">
        <v>472</v>
      </c>
      <c r="D262" t="s">
        <v>586</v>
      </c>
      <c r="E262" t="s">
        <v>3838</v>
      </c>
      <c r="F262" t="s">
        <v>3839</v>
      </c>
      <c r="G262">
        <v>9940270826</v>
      </c>
      <c r="H262" t="s">
        <v>164</v>
      </c>
      <c r="I262" t="s">
        <v>3840</v>
      </c>
      <c r="J262" t="s">
        <v>166</v>
      </c>
      <c r="K262" t="s">
        <v>477</v>
      </c>
      <c r="L262" t="s">
        <v>3841</v>
      </c>
      <c r="M262" t="s">
        <v>3842</v>
      </c>
      <c r="N262" t="s">
        <v>170</v>
      </c>
      <c r="AI262" t="s">
        <v>3843</v>
      </c>
      <c r="AJ262" t="s">
        <v>3844</v>
      </c>
      <c r="AK262" t="s">
        <v>3845</v>
      </c>
      <c r="AL262">
        <v>94.4</v>
      </c>
      <c r="AN262">
        <v>2006</v>
      </c>
      <c r="AO262" t="s">
        <v>174</v>
      </c>
      <c r="AP262" t="s">
        <v>3843</v>
      </c>
      <c r="AQ262" t="s">
        <v>3844</v>
      </c>
      <c r="AR262" t="s">
        <v>3846</v>
      </c>
      <c r="AS262">
        <v>89</v>
      </c>
      <c r="AU262">
        <v>2008</v>
      </c>
      <c r="AV262" t="s">
        <v>170</v>
      </c>
      <c r="BC262" t="s">
        <v>174</v>
      </c>
      <c r="BD262" t="s">
        <v>3847</v>
      </c>
      <c r="BE262" t="s">
        <v>3848</v>
      </c>
      <c r="BF262" t="s">
        <v>229</v>
      </c>
      <c r="BG262">
        <v>83.5</v>
      </c>
      <c r="BH262">
        <v>8.35</v>
      </c>
      <c r="BI262">
        <v>2012</v>
      </c>
      <c r="BJ262">
        <v>2</v>
      </c>
      <c r="BL262">
        <v>9</v>
      </c>
      <c r="BN262" t="s">
        <v>174</v>
      </c>
      <c r="BO262" t="s">
        <v>3849</v>
      </c>
      <c r="BP262" t="s">
        <v>3850</v>
      </c>
      <c r="BQ262" t="s">
        <v>3851</v>
      </c>
      <c r="BR262">
        <v>84.2</v>
      </c>
      <c r="BS262">
        <v>8.42</v>
      </c>
      <c r="BT262">
        <v>2016</v>
      </c>
      <c r="BU262">
        <v>12</v>
      </c>
      <c r="BW262">
        <v>13</v>
      </c>
      <c r="BY262" t="s">
        <v>170</v>
      </c>
      <c r="CF262" t="s">
        <v>174</v>
      </c>
      <c r="CG262" t="s">
        <v>3852</v>
      </c>
      <c r="CH262" t="s">
        <v>3853</v>
      </c>
      <c r="CI262" t="s">
        <v>373</v>
      </c>
      <c r="CK262" t="s">
        <v>174</v>
      </c>
      <c r="CL262" t="s">
        <v>174</v>
      </c>
      <c r="CM262" t="s">
        <v>3854</v>
      </c>
      <c r="CN262" t="s">
        <v>174</v>
      </c>
      <c r="CO262" t="s">
        <v>3855</v>
      </c>
      <c r="CP262" t="s">
        <v>3856</v>
      </c>
      <c r="CQ262" t="s">
        <v>174</v>
      </c>
      <c r="CR262">
        <v>4</v>
      </c>
      <c r="CS262">
        <v>6</v>
      </c>
      <c r="CT262">
        <v>1</v>
      </c>
      <c r="CU262" t="s">
        <v>3857</v>
      </c>
      <c r="CV262" t="s">
        <v>170</v>
      </c>
      <c r="CZ262" t="s">
        <v>170</v>
      </c>
      <c r="DB262" t="s">
        <v>3858</v>
      </c>
      <c r="DC262" t="s">
        <v>3859</v>
      </c>
      <c r="DD262" t="s">
        <v>174</v>
      </c>
      <c r="DE262" t="s">
        <v>3860</v>
      </c>
      <c r="DF262" t="s">
        <v>170</v>
      </c>
      <c r="DL262" t="s">
        <v>174</v>
      </c>
      <c r="DM262" t="s">
        <v>3861</v>
      </c>
      <c r="DN262" t="s">
        <v>174</v>
      </c>
      <c r="DO262" t="s">
        <v>3862</v>
      </c>
      <c r="DP262" t="s">
        <v>6607</v>
      </c>
      <c r="DQ262" t="str">
        <f>HYPERLINK("https://nconnect.nicmar.ac.in/storage/profile/6996e56310561.png","Download")</f>
        <v>0</v>
      </c>
      <c r="DR262" t="str">
        <f>HYPERLINK("https://nconnect.nicmar.ac.in/pdf/214_resume_1771504379.pdf/Y2FyZWVy","View Resume")</f>
        <v>0</v>
      </c>
      <c r="DS262" t="s">
        <v>3864</v>
      </c>
      <c r="DT262" t="s">
        <v>3865</v>
      </c>
      <c r="DU262" t="s">
        <v>211</v>
      </c>
      <c r="DV262" t="s">
        <v>1812</v>
      </c>
      <c r="DW262" t="s">
        <v>246</v>
      </c>
      <c r="DX262" t="s">
        <v>3866</v>
      </c>
      <c r="DY262" t="s">
        <v>824</v>
      </c>
      <c r="DZ262" t="s">
        <v>3110</v>
      </c>
      <c r="EA262" t="s">
        <v>3867</v>
      </c>
      <c r="EB262" t="s">
        <v>211</v>
      </c>
      <c r="EC262" t="s">
        <v>1812</v>
      </c>
      <c r="ED262" t="s">
        <v>246</v>
      </c>
      <c r="EE262" t="s">
        <v>2026</v>
      </c>
      <c r="EF262" t="s">
        <v>3868</v>
      </c>
      <c r="EG262" t="s">
        <v>265</v>
      </c>
      <c r="EH262" t="s">
        <v>3869</v>
      </c>
      <c r="EI262" t="s">
        <v>351</v>
      </c>
      <c r="EJ262" t="s">
        <v>1812</v>
      </c>
      <c r="EK262" t="s">
        <v>246</v>
      </c>
      <c r="EL262" t="s">
        <v>3870</v>
      </c>
      <c r="EM262" t="s">
        <v>1591</v>
      </c>
      <c r="EN262" t="s">
        <v>898</v>
      </c>
    </row>
    <row r="263" spans="1:158">
      <c r="A263" t="s">
        <v>826</v>
      </c>
      <c r="B263" t="s">
        <v>211</v>
      </c>
      <c r="C263" t="s">
        <v>267</v>
      </c>
      <c r="D263" t="s">
        <v>827</v>
      </c>
      <c r="E263" t="s">
        <v>6608</v>
      </c>
      <c r="F263" t="s">
        <v>6609</v>
      </c>
      <c r="G263">
        <v>9765400825</v>
      </c>
      <c r="H263" t="s">
        <v>271</v>
      </c>
      <c r="I263" t="s">
        <v>6610</v>
      </c>
      <c r="J263" t="s">
        <v>166</v>
      </c>
      <c r="K263" t="s">
        <v>6611</v>
      </c>
      <c r="L263" t="s">
        <v>6612</v>
      </c>
      <c r="M263" t="s">
        <v>6613</v>
      </c>
      <c r="N263" t="s">
        <v>170</v>
      </c>
      <c r="AI263" t="s">
        <v>6614</v>
      </c>
      <c r="AJ263" t="s">
        <v>6615</v>
      </c>
      <c r="AK263" t="s">
        <v>439</v>
      </c>
      <c r="AL263">
        <v>82.8</v>
      </c>
      <c r="AN263">
        <v>2000</v>
      </c>
      <c r="AO263" t="s">
        <v>170</v>
      </c>
      <c r="AV263" t="s">
        <v>174</v>
      </c>
      <c r="AW263" t="s">
        <v>6616</v>
      </c>
      <c r="AX263" t="s">
        <v>6617</v>
      </c>
      <c r="AY263" t="s">
        <v>6618</v>
      </c>
      <c r="AZ263">
        <v>61.56</v>
      </c>
      <c r="BB263">
        <v>2003</v>
      </c>
      <c r="BC263" t="s">
        <v>174</v>
      </c>
      <c r="BD263" t="s">
        <v>6619</v>
      </c>
      <c r="BE263" t="s">
        <v>6620</v>
      </c>
      <c r="BF263" t="s">
        <v>6621</v>
      </c>
      <c r="BG263">
        <v>71.57</v>
      </c>
      <c r="BI263">
        <v>2006</v>
      </c>
      <c r="BJ263">
        <v>19</v>
      </c>
      <c r="BK263" t="s">
        <v>6622</v>
      </c>
      <c r="BL263">
        <v>11</v>
      </c>
      <c r="BN263" t="s">
        <v>174</v>
      </c>
      <c r="BO263" t="s">
        <v>4362</v>
      </c>
      <c r="BP263" t="s">
        <v>6623</v>
      </c>
      <c r="BQ263" t="s">
        <v>6624</v>
      </c>
      <c r="BR263">
        <v>67.5</v>
      </c>
      <c r="BS263">
        <v>7.5</v>
      </c>
      <c r="BT263">
        <v>2017</v>
      </c>
      <c r="BU263">
        <v>31</v>
      </c>
      <c r="BV263" t="s">
        <v>6625</v>
      </c>
      <c r="BW263">
        <v>11</v>
      </c>
      <c r="BY263" t="s">
        <v>170</v>
      </c>
      <c r="CF263" t="s">
        <v>174</v>
      </c>
      <c r="CG263" t="s">
        <v>6626</v>
      </c>
      <c r="CH263" t="s">
        <v>6627</v>
      </c>
      <c r="CI263" t="s">
        <v>373</v>
      </c>
      <c r="CK263" t="s">
        <v>174</v>
      </c>
      <c r="CL263" t="s">
        <v>174</v>
      </c>
      <c r="CN263" t="s">
        <v>170</v>
      </c>
      <c r="CP263" t="s">
        <v>6628</v>
      </c>
      <c r="CQ263" t="s">
        <v>170</v>
      </c>
      <c r="CV263" t="s">
        <v>170</v>
      </c>
      <c r="CZ263" t="s">
        <v>170</v>
      </c>
      <c r="DB263" t="s">
        <v>6629</v>
      </c>
      <c r="DC263" t="s">
        <v>2750</v>
      </c>
      <c r="DD263" t="s">
        <v>174</v>
      </c>
      <c r="DE263" t="s">
        <v>6630</v>
      </c>
      <c r="DF263" t="s">
        <v>174</v>
      </c>
      <c r="DG263" t="s">
        <v>6631</v>
      </c>
      <c r="DH263" t="s">
        <v>6632</v>
      </c>
      <c r="DI263" t="s">
        <v>784</v>
      </c>
      <c r="DJ263" t="s">
        <v>784</v>
      </c>
      <c r="DK263">
        <v>8</v>
      </c>
      <c r="DL263" t="s">
        <v>170</v>
      </c>
      <c r="DN263" t="s">
        <v>170</v>
      </c>
      <c r="DP263" t="s">
        <v>6633</v>
      </c>
      <c r="DQ263" t="s">
        <v>202</v>
      </c>
      <c r="DR263" t="str">
        <f>HYPERLINK("https://nconnect.nicmar.ac.in/pdf/217_resume_1771654611.pdf/Y2FyZWVy","View Resume")</f>
        <v>0</v>
      </c>
      <c r="DS263" t="s">
        <v>5660</v>
      </c>
      <c r="DT263" t="s">
        <v>6634</v>
      </c>
      <c r="DU263" t="s">
        <v>211</v>
      </c>
      <c r="DV263" t="s">
        <v>819</v>
      </c>
      <c r="DW263" t="s">
        <v>246</v>
      </c>
      <c r="DX263" t="s">
        <v>1544</v>
      </c>
      <c r="DY263" t="s">
        <v>1686</v>
      </c>
      <c r="DZ263" t="s">
        <v>1592</v>
      </c>
      <c r="EA263" t="s">
        <v>6635</v>
      </c>
      <c r="EB263" t="s">
        <v>4472</v>
      </c>
      <c r="EC263" t="s">
        <v>819</v>
      </c>
      <c r="ED263" t="s">
        <v>246</v>
      </c>
      <c r="EE263" t="s">
        <v>6636</v>
      </c>
      <c r="EF263" t="s">
        <v>1548</v>
      </c>
      <c r="EG263" t="s">
        <v>942</v>
      </c>
      <c r="EH263" t="s">
        <v>6637</v>
      </c>
      <c r="EI263" t="s">
        <v>211</v>
      </c>
      <c r="EJ263" t="s">
        <v>819</v>
      </c>
      <c r="EK263" t="s">
        <v>246</v>
      </c>
      <c r="EL263" t="s">
        <v>988</v>
      </c>
      <c r="EM263" t="s">
        <v>1585</v>
      </c>
      <c r="EN263" t="s">
        <v>420</v>
      </c>
      <c r="EO263" t="s">
        <v>6637</v>
      </c>
      <c r="EP263" t="s">
        <v>6638</v>
      </c>
      <c r="EQ263" t="s">
        <v>819</v>
      </c>
      <c r="ER263" t="s">
        <v>246</v>
      </c>
      <c r="ES263" t="s">
        <v>6639</v>
      </c>
      <c r="ET263" t="s">
        <v>5186</v>
      </c>
      <c r="EU263" t="s">
        <v>698</v>
      </c>
      <c r="EV263" t="s">
        <v>6640</v>
      </c>
      <c r="EW263" t="s">
        <v>351</v>
      </c>
      <c r="EX263" t="s">
        <v>6641</v>
      </c>
      <c r="EY263" t="s">
        <v>246</v>
      </c>
      <c r="EZ263" t="s">
        <v>2203</v>
      </c>
      <c r="FA263" t="s">
        <v>6642</v>
      </c>
      <c r="FB263" t="s">
        <v>908</v>
      </c>
    </row>
    <row r="264" spans="1:158">
      <c r="A264" t="s">
        <v>356</v>
      </c>
      <c r="B264" t="s">
        <v>211</v>
      </c>
      <c r="C264" t="s">
        <v>267</v>
      </c>
      <c r="D264" t="s">
        <v>357</v>
      </c>
      <c r="E264" t="s">
        <v>6643</v>
      </c>
      <c r="F264" t="s">
        <v>6644</v>
      </c>
      <c r="G264">
        <v>9075337663</v>
      </c>
      <c r="H264" t="s">
        <v>271</v>
      </c>
      <c r="I264" t="s">
        <v>6645</v>
      </c>
      <c r="J264" t="s">
        <v>166</v>
      </c>
      <c r="K264" t="s">
        <v>1035</v>
      </c>
      <c r="L264" t="s">
        <v>6646</v>
      </c>
      <c r="M264" t="s">
        <v>6647</v>
      </c>
      <c r="N264" t="s">
        <v>170</v>
      </c>
      <c r="AI264" t="s">
        <v>6648</v>
      </c>
      <c r="AJ264" t="s">
        <v>6649</v>
      </c>
      <c r="AK264" t="s">
        <v>6650</v>
      </c>
      <c r="AL264">
        <v>75.2</v>
      </c>
      <c r="AM264">
        <v>0</v>
      </c>
      <c r="AN264">
        <v>2000</v>
      </c>
      <c r="AO264" t="s">
        <v>174</v>
      </c>
      <c r="AP264" t="s">
        <v>6651</v>
      </c>
      <c r="AQ264" t="s">
        <v>6649</v>
      </c>
      <c r="AR264" t="s">
        <v>439</v>
      </c>
      <c r="AS264">
        <v>62</v>
      </c>
      <c r="AU264">
        <v>2002</v>
      </c>
      <c r="AV264" t="s">
        <v>170</v>
      </c>
      <c r="BC264" t="s">
        <v>174</v>
      </c>
      <c r="BD264" t="s">
        <v>6652</v>
      </c>
      <c r="BE264" t="s">
        <v>6653</v>
      </c>
      <c r="BF264" t="s">
        <v>439</v>
      </c>
      <c r="BG264">
        <v>81</v>
      </c>
      <c r="BI264">
        <v>2005</v>
      </c>
      <c r="BJ264">
        <v>19</v>
      </c>
      <c r="BK264" t="s">
        <v>5829</v>
      </c>
      <c r="BL264">
        <v>53</v>
      </c>
      <c r="BM264" t="s">
        <v>439</v>
      </c>
      <c r="BN264" t="s">
        <v>170</v>
      </c>
      <c r="BV264" t="s">
        <v>529</v>
      </c>
      <c r="BX264" t="s">
        <v>2571</v>
      </c>
      <c r="BY264" t="s">
        <v>170</v>
      </c>
      <c r="BZ264" t="s">
        <v>441</v>
      </c>
      <c r="CA264" t="s">
        <v>6654</v>
      </c>
      <c r="CB264" t="s">
        <v>2571</v>
      </c>
      <c r="CF264" t="s">
        <v>174</v>
      </c>
      <c r="CG264" t="s">
        <v>2571</v>
      </c>
      <c r="CH264" t="s">
        <v>6655</v>
      </c>
      <c r="CI264" t="s">
        <v>373</v>
      </c>
      <c r="CK264" t="s">
        <v>170</v>
      </c>
      <c r="CL264" t="s">
        <v>170</v>
      </c>
      <c r="CN264" t="s">
        <v>174</v>
      </c>
      <c r="CO264" t="s">
        <v>6656</v>
      </c>
      <c r="CP264" t="s">
        <v>6657</v>
      </c>
      <c r="CQ264" t="s">
        <v>174</v>
      </c>
      <c r="CR264" t="s">
        <v>2453</v>
      </c>
      <c r="CS264">
        <v>5</v>
      </c>
      <c r="CU264" t="s">
        <v>6658</v>
      </c>
      <c r="CV264" t="s">
        <v>174</v>
      </c>
      <c r="CW264" t="s">
        <v>6659</v>
      </c>
      <c r="CX264" t="s">
        <v>193</v>
      </c>
      <c r="CY264">
        <v>2012</v>
      </c>
      <c r="CZ264" t="s">
        <v>170</v>
      </c>
      <c r="DC264" t="s">
        <v>6660</v>
      </c>
      <c r="DD264" t="s">
        <v>174</v>
      </c>
      <c r="DE264" t="s">
        <v>6661</v>
      </c>
      <c r="DF264" t="s">
        <v>170</v>
      </c>
      <c r="DL264" t="s">
        <v>174</v>
      </c>
      <c r="DM264" t="s">
        <v>6662</v>
      </c>
      <c r="DN264" t="s">
        <v>174</v>
      </c>
      <c r="DO264" t="s">
        <v>6663</v>
      </c>
      <c r="DP264" t="s">
        <v>6664</v>
      </c>
      <c r="DQ264" t="str">
        <f>HYPERLINK("https://nconnect.nicmar.ac.in/storage/profile/69994cf2cbe2e.png","Download")</f>
        <v>0</v>
      </c>
      <c r="DR264" t="str">
        <f>HYPERLINK("https://nconnect.nicmar.ac.in/pdf/365_resume_1771654330.pdf/Y2FyZWVy","View Resume")</f>
        <v>0</v>
      </c>
      <c r="DS264" t="s">
        <v>2689</v>
      </c>
      <c r="DT264" t="s">
        <v>6665</v>
      </c>
      <c r="DU264" t="s">
        <v>211</v>
      </c>
      <c r="DV264" t="s">
        <v>819</v>
      </c>
      <c r="DW264" t="s">
        <v>246</v>
      </c>
      <c r="DX264" t="s">
        <v>758</v>
      </c>
      <c r="DY264" t="s">
        <v>209</v>
      </c>
      <c r="DZ264" t="s">
        <v>355</v>
      </c>
      <c r="EA264" t="s">
        <v>4909</v>
      </c>
      <c r="EB264" t="s">
        <v>211</v>
      </c>
      <c r="EC264" t="s">
        <v>819</v>
      </c>
      <c r="ED264" t="s">
        <v>246</v>
      </c>
      <c r="EE264" t="s">
        <v>2203</v>
      </c>
      <c r="EF264" t="s">
        <v>4687</v>
      </c>
      <c r="EG264" t="s">
        <v>3195</v>
      </c>
      <c r="EH264" t="s">
        <v>6666</v>
      </c>
      <c r="EI264" t="s">
        <v>6667</v>
      </c>
      <c r="EJ264" t="s">
        <v>819</v>
      </c>
      <c r="EK264" t="s">
        <v>207</v>
      </c>
      <c r="EL264" t="s">
        <v>1099</v>
      </c>
      <c r="EM264" t="s">
        <v>6668</v>
      </c>
      <c r="EN264" t="s">
        <v>461</v>
      </c>
      <c r="EO264" t="s">
        <v>6669</v>
      </c>
      <c r="EP264" t="s">
        <v>6667</v>
      </c>
      <c r="EQ264" t="s">
        <v>819</v>
      </c>
      <c r="ER264" t="s">
        <v>207</v>
      </c>
      <c r="ES264" t="s">
        <v>3904</v>
      </c>
      <c r="ET264" t="s">
        <v>2207</v>
      </c>
      <c r="EU264" t="s">
        <v>430</v>
      </c>
      <c r="EV264" t="s">
        <v>6670</v>
      </c>
      <c r="EW264" t="s">
        <v>6671</v>
      </c>
      <c r="EX264" t="s">
        <v>2840</v>
      </c>
      <c r="EY264" t="s">
        <v>207</v>
      </c>
      <c r="EZ264" t="s">
        <v>3754</v>
      </c>
      <c r="FA264" t="s">
        <v>6672</v>
      </c>
      <c r="FB264" t="s">
        <v>420</v>
      </c>
    </row>
    <row r="265" spans="1:158">
      <c r="A265" t="s">
        <v>587</v>
      </c>
      <c r="B265" t="s">
        <v>159</v>
      </c>
      <c r="C265" t="s">
        <v>267</v>
      </c>
      <c r="D265" t="s">
        <v>357</v>
      </c>
      <c r="E265" t="s">
        <v>6643</v>
      </c>
      <c r="F265" t="s">
        <v>6644</v>
      </c>
      <c r="G265">
        <v>9075337663</v>
      </c>
      <c r="H265" t="s">
        <v>271</v>
      </c>
      <c r="I265" t="s">
        <v>6645</v>
      </c>
      <c r="J265" t="s">
        <v>166</v>
      </c>
      <c r="K265" t="s">
        <v>1035</v>
      </c>
      <c r="L265" t="s">
        <v>6646</v>
      </c>
      <c r="M265" t="s">
        <v>6647</v>
      </c>
      <c r="N265" t="s">
        <v>170</v>
      </c>
      <c r="AI265" t="s">
        <v>6648</v>
      </c>
      <c r="AJ265" t="s">
        <v>6649</v>
      </c>
      <c r="AK265" t="s">
        <v>6650</v>
      </c>
      <c r="AL265">
        <v>75.2</v>
      </c>
      <c r="AM265">
        <v>0</v>
      </c>
      <c r="AN265">
        <v>2000</v>
      </c>
      <c r="AO265" t="s">
        <v>174</v>
      </c>
      <c r="AP265" t="s">
        <v>6651</v>
      </c>
      <c r="AQ265" t="s">
        <v>6649</v>
      </c>
      <c r="AR265" t="s">
        <v>439</v>
      </c>
      <c r="AS265">
        <v>62</v>
      </c>
      <c r="AU265">
        <v>2002</v>
      </c>
      <c r="AV265" t="s">
        <v>170</v>
      </c>
      <c r="BC265" t="s">
        <v>174</v>
      </c>
      <c r="BD265" t="s">
        <v>6652</v>
      </c>
      <c r="BE265" t="s">
        <v>6653</v>
      </c>
      <c r="BF265" t="s">
        <v>439</v>
      </c>
      <c r="BG265">
        <v>81</v>
      </c>
      <c r="BI265">
        <v>2005</v>
      </c>
      <c r="BJ265">
        <v>19</v>
      </c>
      <c r="BK265" t="s">
        <v>5829</v>
      </c>
      <c r="BL265">
        <v>53</v>
      </c>
      <c r="BM265" t="s">
        <v>439</v>
      </c>
      <c r="BN265" t="s">
        <v>170</v>
      </c>
      <c r="BV265" t="s">
        <v>529</v>
      </c>
      <c r="BX265" t="s">
        <v>2571</v>
      </c>
      <c r="BY265" t="s">
        <v>170</v>
      </c>
      <c r="BZ265" t="s">
        <v>441</v>
      </c>
      <c r="CA265" t="s">
        <v>6654</v>
      </c>
      <c r="CB265" t="s">
        <v>2571</v>
      </c>
      <c r="CF265" t="s">
        <v>174</v>
      </c>
      <c r="CG265" t="s">
        <v>2571</v>
      </c>
      <c r="CH265" t="s">
        <v>6655</v>
      </c>
      <c r="CI265" t="s">
        <v>373</v>
      </c>
      <c r="CK265" t="s">
        <v>170</v>
      </c>
      <c r="CL265" t="s">
        <v>170</v>
      </c>
      <c r="CN265" t="s">
        <v>174</v>
      </c>
      <c r="CO265" t="s">
        <v>6656</v>
      </c>
      <c r="CP265" t="s">
        <v>6657</v>
      </c>
      <c r="CQ265" t="s">
        <v>174</v>
      </c>
      <c r="CR265" t="s">
        <v>2453</v>
      </c>
      <c r="CS265">
        <v>5</v>
      </c>
      <c r="CU265" t="s">
        <v>6658</v>
      </c>
      <c r="CV265" t="s">
        <v>174</v>
      </c>
      <c r="CW265" t="s">
        <v>6659</v>
      </c>
      <c r="CX265" t="s">
        <v>193</v>
      </c>
      <c r="CY265">
        <v>2012</v>
      </c>
      <c r="CZ265" t="s">
        <v>170</v>
      </c>
      <c r="DC265" t="s">
        <v>6660</v>
      </c>
      <c r="DD265" t="s">
        <v>174</v>
      </c>
      <c r="DE265" t="s">
        <v>6661</v>
      </c>
      <c r="DF265" t="s">
        <v>170</v>
      </c>
      <c r="DL265" t="s">
        <v>174</v>
      </c>
      <c r="DM265" t="s">
        <v>6662</v>
      </c>
      <c r="DN265" t="s">
        <v>174</v>
      </c>
      <c r="DO265" t="s">
        <v>6663</v>
      </c>
      <c r="DP265" t="s">
        <v>6673</v>
      </c>
      <c r="DQ265" t="str">
        <f>HYPERLINK("https://nconnect.nicmar.ac.in/storage/profile/69994cf2cbe2e.png","Download")</f>
        <v>0</v>
      </c>
      <c r="DR265" t="str">
        <f>HYPERLINK("https://nconnect.nicmar.ac.in/pdf/365_resume_1771654330.pdf/Y2FyZWVy","View Resume")</f>
        <v>0</v>
      </c>
      <c r="DS265" t="s">
        <v>2689</v>
      </c>
      <c r="DT265" t="s">
        <v>6665</v>
      </c>
      <c r="DU265" t="s">
        <v>211</v>
      </c>
      <c r="DV265" t="s">
        <v>819</v>
      </c>
      <c r="DW265" t="s">
        <v>246</v>
      </c>
      <c r="DX265" t="s">
        <v>758</v>
      </c>
      <c r="DY265" t="s">
        <v>209</v>
      </c>
      <c r="DZ265" t="s">
        <v>355</v>
      </c>
      <c r="EA265" t="s">
        <v>4909</v>
      </c>
      <c r="EB265" t="s">
        <v>211</v>
      </c>
      <c r="EC265" t="s">
        <v>819</v>
      </c>
      <c r="ED265" t="s">
        <v>246</v>
      </c>
      <c r="EE265" t="s">
        <v>2203</v>
      </c>
      <c r="EF265" t="s">
        <v>4687</v>
      </c>
      <c r="EG265" t="s">
        <v>3195</v>
      </c>
      <c r="EH265" t="s">
        <v>6666</v>
      </c>
      <c r="EI265" t="s">
        <v>6667</v>
      </c>
      <c r="EJ265" t="s">
        <v>819</v>
      </c>
      <c r="EK265" t="s">
        <v>207</v>
      </c>
      <c r="EL265" t="s">
        <v>1099</v>
      </c>
      <c r="EM265" t="s">
        <v>6668</v>
      </c>
      <c r="EN265" t="s">
        <v>461</v>
      </c>
      <c r="EO265" t="s">
        <v>6669</v>
      </c>
      <c r="EP265" t="s">
        <v>6667</v>
      </c>
      <c r="EQ265" t="s">
        <v>819</v>
      </c>
      <c r="ER265" t="s">
        <v>207</v>
      </c>
      <c r="ES265" t="s">
        <v>3904</v>
      </c>
      <c r="ET265" t="s">
        <v>2207</v>
      </c>
      <c r="EU265" t="s">
        <v>430</v>
      </c>
      <c r="EV265" t="s">
        <v>6670</v>
      </c>
      <c r="EW265" t="s">
        <v>6671</v>
      </c>
      <c r="EX265" t="s">
        <v>2840</v>
      </c>
      <c r="EY265" t="s">
        <v>207</v>
      </c>
      <c r="EZ265" t="s">
        <v>3754</v>
      </c>
      <c r="FA265" t="s">
        <v>6672</v>
      </c>
      <c r="FB265" t="s">
        <v>420</v>
      </c>
    </row>
    <row r="266" spans="1:158">
      <c r="A266" t="s">
        <v>295</v>
      </c>
      <c r="B266" t="s">
        <v>211</v>
      </c>
      <c r="C266" t="s">
        <v>267</v>
      </c>
      <c r="D266" t="s">
        <v>296</v>
      </c>
      <c r="E266" t="s">
        <v>6674</v>
      </c>
      <c r="F266" t="s">
        <v>6675</v>
      </c>
      <c r="G266">
        <v>7417182916</v>
      </c>
      <c r="H266" t="s">
        <v>164</v>
      </c>
      <c r="I266" t="s">
        <v>6676</v>
      </c>
      <c r="J266" t="s">
        <v>166</v>
      </c>
      <c r="K266" t="s">
        <v>763</v>
      </c>
      <c r="L266" t="s">
        <v>6677</v>
      </c>
      <c r="M266" t="s">
        <v>6678</v>
      </c>
      <c r="N266" t="s">
        <v>170</v>
      </c>
      <c r="AI266" t="s">
        <v>6679</v>
      </c>
      <c r="AJ266" t="s">
        <v>1482</v>
      </c>
      <c r="AK266" t="s">
        <v>439</v>
      </c>
      <c r="AL266">
        <v>53.6</v>
      </c>
      <c r="AN266">
        <v>2008</v>
      </c>
      <c r="AO266" t="s">
        <v>174</v>
      </c>
      <c r="AP266" t="s">
        <v>6680</v>
      </c>
      <c r="AQ266" t="s">
        <v>6681</v>
      </c>
      <c r="AR266" t="s">
        <v>4789</v>
      </c>
      <c r="AS266">
        <v>63.75</v>
      </c>
      <c r="AU266">
        <v>2011</v>
      </c>
      <c r="AV266" t="s">
        <v>170</v>
      </c>
      <c r="BC266" t="s">
        <v>174</v>
      </c>
      <c r="BD266" t="s">
        <v>6682</v>
      </c>
      <c r="BE266" t="s">
        <v>6683</v>
      </c>
      <c r="BF266" t="s">
        <v>6684</v>
      </c>
      <c r="BG266">
        <v>55.84</v>
      </c>
      <c r="BI266">
        <v>2014</v>
      </c>
      <c r="BJ266">
        <v>9</v>
      </c>
      <c r="BL266">
        <v>33</v>
      </c>
      <c r="BN266" t="s">
        <v>174</v>
      </c>
      <c r="BO266" t="s">
        <v>6682</v>
      </c>
      <c r="BP266" t="s">
        <v>6685</v>
      </c>
      <c r="BQ266" t="s">
        <v>6686</v>
      </c>
      <c r="BR266">
        <v>63.93</v>
      </c>
      <c r="BT266">
        <v>2016</v>
      </c>
      <c r="BU266">
        <v>31</v>
      </c>
      <c r="BW266">
        <v>33</v>
      </c>
      <c r="BY266" t="s">
        <v>170</v>
      </c>
      <c r="CF266" t="s">
        <v>174</v>
      </c>
      <c r="CG266" t="s">
        <v>1266</v>
      </c>
      <c r="CH266" t="s">
        <v>6687</v>
      </c>
      <c r="CI266" t="s">
        <v>193</v>
      </c>
      <c r="CJ266">
        <v>2025</v>
      </c>
      <c r="CL266" t="s">
        <v>170</v>
      </c>
      <c r="CN266" t="s">
        <v>170</v>
      </c>
      <c r="CP266" t="s">
        <v>722</v>
      </c>
      <c r="CQ266" t="s">
        <v>174</v>
      </c>
      <c r="CR266">
        <v>7</v>
      </c>
      <c r="CS266">
        <v>2</v>
      </c>
      <c r="CU266" t="s">
        <v>6688</v>
      </c>
      <c r="CV266" t="s">
        <v>170</v>
      </c>
      <c r="CZ266" t="s">
        <v>170</v>
      </c>
      <c r="DC266" t="s">
        <v>3620</v>
      </c>
      <c r="DD266" t="s">
        <v>170</v>
      </c>
      <c r="DF266" t="s">
        <v>174</v>
      </c>
      <c r="DG266">
        <v>5</v>
      </c>
      <c r="DH266">
        <v>10</v>
      </c>
      <c r="DI266">
        <v>0</v>
      </c>
      <c r="DJ266">
        <v>0</v>
      </c>
      <c r="DK266">
        <v>8</v>
      </c>
      <c r="DL266" t="s">
        <v>170</v>
      </c>
      <c r="DN266" t="s">
        <v>170</v>
      </c>
      <c r="DP266" t="s">
        <v>6689</v>
      </c>
      <c r="DQ266" t="s">
        <v>202</v>
      </c>
      <c r="DR266" t="str">
        <f>HYPERLINK("https://nconnect.nicmar.ac.in/pdf/418_resume_1771655847.pdf/Y2FyZWVy","View Resume")</f>
        <v>0</v>
      </c>
      <c r="DS266" t="s">
        <v>870</v>
      </c>
      <c r="DT266" t="s">
        <v>6690</v>
      </c>
      <c r="DU266" t="s">
        <v>6691</v>
      </c>
      <c r="DV266" t="s">
        <v>2820</v>
      </c>
      <c r="DW266" t="s">
        <v>246</v>
      </c>
      <c r="DX266" t="s">
        <v>385</v>
      </c>
      <c r="DY266" t="s">
        <v>984</v>
      </c>
      <c r="DZ266" t="s">
        <v>870</v>
      </c>
    </row>
    <row r="267" spans="1:158">
      <c r="A267" t="s">
        <v>293</v>
      </c>
      <c r="B267" t="s">
        <v>211</v>
      </c>
      <c r="C267" t="s">
        <v>212</v>
      </c>
      <c r="D267" t="s">
        <v>294</v>
      </c>
      <c r="E267" t="s">
        <v>6692</v>
      </c>
      <c r="F267" t="s">
        <v>6693</v>
      </c>
      <c r="G267">
        <v>9412655033</v>
      </c>
      <c r="H267" t="s">
        <v>164</v>
      </c>
      <c r="I267" t="s">
        <v>6694</v>
      </c>
      <c r="J267" t="s">
        <v>217</v>
      </c>
      <c r="K267" t="s">
        <v>6695</v>
      </c>
      <c r="L267" t="s">
        <v>6696</v>
      </c>
      <c r="M267" t="s">
        <v>6697</v>
      </c>
      <c r="N267" t="s">
        <v>170</v>
      </c>
      <c r="AI267" t="s">
        <v>6698</v>
      </c>
      <c r="AJ267" t="s">
        <v>6699</v>
      </c>
      <c r="AK267" t="s">
        <v>6700</v>
      </c>
      <c r="AL267">
        <v>63.67</v>
      </c>
      <c r="AN267">
        <v>2006</v>
      </c>
      <c r="AO267" t="s">
        <v>174</v>
      </c>
      <c r="AP267" t="s">
        <v>6698</v>
      </c>
      <c r="AQ267" t="s">
        <v>6699</v>
      </c>
      <c r="AR267" t="s">
        <v>6701</v>
      </c>
      <c r="AS267">
        <v>69.2</v>
      </c>
      <c r="AU267">
        <v>2008</v>
      </c>
      <c r="AV267" t="s">
        <v>170</v>
      </c>
      <c r="BC267" t="s">
        <v>174</v>
      </c>
      <c r="BD267" t="s">
        <v>6702</v>
      </c>
      <c r="BE267" t="s">
        <v>6703</v>
      </c>
      <c r="BF267" t="s">
        <v>3314</v>
      </c>
      <c r="BG267">
        <v>64.96</v>
      </c>
      <c r="BI267">
        <v>2011</v>
      </c>
      <c r="BJ267">
        <v>19</v>
      </c>
      <c r="BK267" t="s">
        <v>2299</v>
      </c>
      <c r="BL267">
        <v>53</v>
      </c>
      <c r="BM267" t="s">
        <v>443</v>
      </c>
      <c r="BN267" t="s">
        <v>174</v>
      </c>
      <c r="BO267" t="s">
        <v>6704</v>
      </c>
      <c r="BP267" t="s">
        <v>6704</v>
      </c>
      <c r="BQ267" t="s">
        <v>443</v>
      </c>
      <c r="BR267">
        <v>77.21</v>
      </c>
      <c r="BT267">
        <v>2013</v>
      </c>
      <c r="BU267">
        <v>31</v>
      </c>
      <c r="BV267" t="s">
        <v>2301</v>
      </c>
      <c r="BW267">
        <v>53</v>
      </c>
      <c r="BX267" t="s">
        <v>443</v>
      </c>
      <c r="BY267" t="s">
        <v>174</v>
      </c>
      <c r="BZ267" t="s">
        <v>6704</v>
      </c>
      <c r="CA267" t="s">
        <v>6704</v>
      </c>
      <c r="CB267" t="s">
        <v>443</v>
      </c>
      <c r="CC267">
        <v>77.6</v>
      </c>
      <c r="CE267">
        <v>2015</v>
      </c>
      <c r="CF267" t="s">
        <v>174</v>
      </c>
      <c r="CG267" t="s">
        <v>6705</v>
      </c>
      <c r="CH267" t="s">
        <v>6704</v>
      </c>
      <c r="CI267" t="s">
        <v>193</v>
      </c>
      <c r="CJ267">
        <v>2019</v>
      </c>
      <c r="CL267" t="s">
        <v>170</v>
      </c>
      <c r="CN267" t="s">
        <v>170</v>
      </c>
      <c r="CP267" t="s">
        <v>722</v>
      </c>
      <c r="CQ267" t="s">
        <v>174</v>
      </c>
      <c r="CR267">
        <v>4</v>
      </c>
      <c r="CS267">
        <v>0</v>
      </c>
      <c r="CT267">
        <v>0</v>
      </c>
      <c r="CU267" t="s">
        <v>6706</v>
      </c>
      <c r="CV267" t="s">
        <v>174</v>
      </c>
      <c r="CW267" t="s">
        <v>6707</v>
      </c>
      <c r="CX267" t="s">
        <v>193</v>
      </c>
      <c r="CY267">
        <v>2025</v>
      </c>
      <c r="CZ267" t="s">
        <v>170</v>
      </c>
      <c r="DB267" t="s">
        <v>6708</v>
      </c>
      <c r="DC267" t="s">
        <v>6709</v>
      </c>
      <c r="DD267" t="s">
        <v>174</v>
      </c>
      <c r="DE267" t="s">
        <v>6710</v>
      </c>
      <c r="DF267" t="s">
        <v>174</v>
      </c>
      <c r="DG267">
        <v>7</v>
      </c>
      <c r="DH267">
        <v>0</v>
      </c>
      <c r="DI267">
        <v>6</v>
      </c>
      <c r="DJ267">
        <v>0</v>
      </c>
      <c r="DK267">
        <v>0</v>
      </c>
      <c r="DL267" t="s">
        <v>170</v>
      </c>
      <c r="DN267" t="s">
        <v>170</v>
      </c>
      <c r="DP267" t="s">
        <v>6711</v>
      </c>
      <c r="DQ267" t="str">
        <f>HYPERLINK("https://nconnect.nicmar.ac.in/storage/profile/6996d4eef1e58.png","Download")</f>
        <v>0</v>
      </c>
      <c r="DR267" t="str">
        <f>HYPERLINK("https://nconnect.nicmar.ac.in/pdf/246_resume_1771655000.pdf/Y2FyZWVy","View Resume")</f>
        <v>0</v>
      </c>
      <c r="DS267" t="s">
        <v>1464</v>
      </c>
      <c r="DT267" t="s">
        <v>6712</v>
      </c>
      <c r="DU267" t="s">
        <v>211</v>
      </c>
      <c r="DV267" t="s">
        <v>6713</v>
      </c>
      <c r="DW267" t="s">
        <v>246</v>
      </c>
      <c r="DX267" t="s">
        <v>4215</v>
      </c>
      <c r="DY267" t="s">
        <v>209</v>
      </c>
      <c r="DZ267" t="s">
        <v>1464</v>
      </c>
    </row>
    <row r="268" spans="1:158">
      <c r="A268" t="s">
        <v>2494</v>
      </c>
      <c r="B268" t="s">
        <v>508</v>
      </c>
      <c r="C268" t="s">
        <v>160</v>
      </c>
      <c r="D268" t="s">
        <v>2495</v>
      </c>
      <c r="E268" t="s">
        <v>6567</v>
      </c>
      <c r="F268" t="s">
        <v>6568</v>
      </c>
      <c r="G268">
        <v>8105831256</v>
      </c>
      <c r="H268" t="s">
        <v>164</v>
      </c>
      <c r="I268" t="s">
        <v>6569</v>
      </c>
      <c r="J268" t="s">
        <v>166</v>
      </c>
      <c r="K268" t="s">
        <v>6570</v>
      </c>
      <c r="L268" t="s">
        <v>6571</v>
      </c>
      <c r="M268" t="s">
        <v>6572</v>
      </c>
      <c r="N268" t="s">
        <v>170</v>
      </c>
      <c r="AI268" t="s">
        <v>6573</v>
      </c>
      <c r="AJ268" t="s">
        <v>6574</v>
      </c>
      <c r="AK268" t="s">
        <v>6575</v>
      </c>
      <c r="AL268">
        <v>76.8</v>
      </c>
      <c r="AN268">
        <v>2003</v>
      </c>
      <c r="AO268" t="s">
        <v>174</v>
      </c>
      <c r="AP268" t="s">
        <v>6573</v>
      </c>
      <c r="AQ268" t="s">
        <v>6574</v>
      </c>
      <c r="AR268" t="s">
        <v>6576</v>
      </c>
      <c r="AS268">
        <v>63.2</v>
      </c>
      <c r="AU268">
        <v>2005</v>
      </c>
      <c r="AV268" t="s">
        <v>170</v>
      </c>
      <c r="BC268" t="s">
        <v>174</v>
      </c>
      <c r="BD268" t="s">
        <v>6577</v>
      </c>
      <c r="BE268" t="s">
        <v>6578</v>
      </c>
      <c r="BF268" t="s">
        <v>1780</v>
      </c>
      <c r="BG268">
        <v>77.71</v>
      </c>
      <c r="BH268">
        <v>8.18</v>
      </c>
      <c r="BI268">
        <v>2011</v>
      </c>
      <c r="BJ268">
        <v>8</v>
      </c>
      <c r="BL268">
        <v>2</v>
      </c>
      <c r="BN268" t="s">
        <v>174</v>
      </c>
      <c r="BO268" t="s">
        <v>6579</v>
      </c>
      <c r="BP268" t="s">
        <v>6580</v>
      </c>
      <c r="BQ268" t="s">
        <v>6581</v>
      </c>
      <c r="BR268">
        <v>86.7</v>
      </c>
      <c r="BS268">
        <v>9.13</v>
      </c>
      <c r="BT268">
        <v>2018</v>
      </c>
      <c r="BU268">
        <v>21</v>
      </c>
      <c r="BW268">
        <v>2</v>
      </c>
      <c r="BY268" t="s">
        <v>174</v>
      </c>
      <c r="BZ268" t="s">
        <v>6582</v>
      </c>
      <c r="CA268" t="s">
        <v>6583</v>
      </c>
      <c r="CB268" t="s">
        <v>6584</v>
      </c>
      <c r="CC268">
        <v>100</v>
      </c>
      <c r="CE268">
        <v>2027</v>
      </c>
      <c r="CF268" t="s">
        <v>174</v>
      </c>
      <c r="CG268" t="s">
        <v>6585</v>
      </c>
      <c r="CH268" t="s">
        <v>6586</v>
      </c>
      <c r="CI268" t="s">
        <v>193</v>
      </c>
      <c r="CJ268">
        <v>2024</v>
      </c>
      <c r="CL268" t="s">
        <v>170</v>
      </c>
      <c r="CN268" t="s">
        <v>174</v>
      </c>
      <c r="CO268" t="s">
        <v>6587</v>
      </c>
      <c r="CP268" t="s">
        <v>6588</v>
      </c>
      <c r="CQ268" t="s">
        <v>174</v>
      </c>
      <c r="CR268">
        <v>11</v>
      </c>
      <c r="CS268">
        <v>27</v>
      </c>
      <c r="CT268">
        <v>7</v>
      </c>
      <c r="CU268" t="s">
        <v>6589</v>
      </c>
      <c r="CV268" t="s">
        <v>174</v>
      </c>
      <c r="CW268" t="s">
        <v>6590</v>
      </c>
      <c r="CX268" t="s">
        <v>193</v>
      </c>
      <c r="CY268">
        <v>2021</v>
      </c>
      <c r="CZ268" t="s">
        <v>174</v>
      </c>
      <c r="DA268" t="s">
        <v>6591</v>
      </c>
      <c r="DB268" t="s">
        <v>6592</v>
      </c>
      <c r="DC268" t="s">
        <v>6593</v>
      </c>
      <c r="DD268" t="s">
        <v>174</v>
      </c>
      <c r="DE268" t="s">
        <v>6594</v>
      </c>
      <c r="DF268" t="s">
        <v>174</v>
      </c>
      <c r="DG268">
        <v>8</v>
      </c>
      <c r="DH268">
        <v>2</v>
      </c>
      <c r="DI268">
        <v>6</v>
      </c>
      <c r="DJ268">
        <v>5</v>
      </c>
      <c r="DK268">
        <v>8</v>
      </c>
      <c r="DL268" t="s">
        <v>174</v>
      </c>
      <c r="DM268" t="s">
        <v>6595</v>
      </c>
      <c r="DN268" t="s">
        <v>174</v>
      </c>
      <c r="DO268" t="s">
        <v>6596</v>
      </c>
      <c r="DP268" t="s">
        <v>6714</v>
      </c>
      <c r="DQ268" t="str">
        <f>HYPERLINK("https://nconnect.nicmar.ac.in/storage/profile/69993e93bb658.png","Download")</f>
        <v>0</v>
      </c>
      <c r="DR268" t="str">
        <f>HYPERLINK("https://nconnect.nicmar.ac.in/pdf/129_resume_1771654341.pdf/Y2FyZWVy","View Resume")</f>
        <v>0</v>
      </c>
      <c r="DS268" t="s">
        <v>6598</v>
      </c>
      <c r="DT268" t="s">
        <v>6599</v>
      </c>
      <c r="DU268" t="s">
        <v>6600</v>
      </c>
      <c r="DV268" t="s">
        <v>6601</v>
      </c>
      <c r="DW268" t="s">
        <v>246</v>
      </c>
      <c r="DX268" t="s">
        <v>2198</v>
      </c>
      <c r="DY268" t="s">
        <v>6602</v>
      </c>
      <c r="DZ268" t="s">
        <v>1383</v>
      </c>
      <c r="EA268" t="s">
        <v>6603</v>
      </c>
      <c r="EB268" t="s">
        <v>6235</v>
      </c>
      <c r="EC268" t="s">
        <v>4185</v>
      </c>
      <c r="ED268" t="s">
        <v>207</v>
      </c>
      <c r="EE268" t="s">
        <v>6604</v>
      </c>
      <c r="EF268" t="s">
        <v>2590</v>
      </c>
      <c r="EG268" t="s">
        <v>990</v>
      </c>
      <c r="EH268" t="s">
        <v>6605</v>
      </c>
      <c r="EI268" t="s">
        <v>6235</v>
      </c>
      <c r="EJ268" t="s">
        <v>4185</v>
      </c>
      <c r="EK268" t="s">
        <v>207</v>
      </c>
      <c r="EL268" t="s">
        <v>2590</v>
      </c>
      <c r="EM268" t="s">
        <v>1136</v>
      </c>
      <c r="EN268" t="s">
        <v>3195</v>
      </c>
      <c r="EO268" t="s">
        <v>6606</v>
      </c>
      <c r="EP268" t="s">
        <v>211</v>
      </c>
      <c r="EQ268" t="s">
        <v>5503</v>
      </c>
      <c r="ER268" t="s">
        <v>246</v>
      </c>
      <c r="ES268" t="s">
        <v>1025</v>
      </c>
      <c r="ET268" t="s">
        <v>988</v>
      </c>
      <c r="EU268" t="s">
        <v>3195</v>
      </c>
      <c r="EV268" t="s">
        <v>6606</v>
      </c>
      <c r="EW268" t="s">
        <v>1685</v>
      </c>
      <c r="EX268" t="s">
        <v>5503</v>
      </c>
      <c r="EY268" t="s">
        <v>246</v>
      </c>
      <c r="EZ268" t="s">
        <v>988</v>
      </c>
      <c r="FA268" t="s">
        <v>1544</v>
      </c>
      <c r="FB268" t="s">
        <v>415</v>
      </c>
    </row>
    <row r="269" spans="1:158">
      <c r="A269" t="s">
        <v>356</v>
      </c>
      <c r="B269" t="s">
        <v>211</v>
      </c>
      <c r="C269" t="s">
        <v>267</v>
      </c>
      <c r="D269" t="s">
        <v>357</v>
      </c>
      <c r="E269" t="s">
        <v>6715</v>
      </c>
      <c r="F269" t="s">
        <v>6716</v>
      </c>
      <c r="G269">
        <v>9849136075</v>
      </c>
      <c r="H269" t="s">
        <v>271</v>
      </c>
      <c r="I269" t="s">
        <v>6717</v>
      </c>
      <c r="J269" t="s">
        <v>166</v>
      </c>
      <c r="K269" t="s">
        <v>2378</v>
      </c>
      <c r="L269" t="s">
        <v>6718</v>
      </c>
      <c r="M269" t="s">
        <v>6719</v>
      </c>
      <c r="N269" t="s">
        <v>170</v>
      </c>
      <c r="AI269" t="s">
        <v>6720</v>
      </c>
      <c r="AJ269" t="s">
        <v>6721</v>
      </c>
      <c r="AK269" t="s">
        <v>6722</v>
      </c>
      <c r="AL269">
        <v>70</v>
      </c>
      <c r="AN269">
        <v>1997</v>
      </c>
      <c r="AO269" t="s">
        <v>174</v>
      </c>
      <c r="AP269" t="s">
        <v>6723</v>
      </c>
      <c r="AQ269" t="s">
        <v>6721</v>
      </c>
      <c r="AR269" t="s">
        <v>6724</v>
      </c>
      <c r="AS269">
        <v>70</v>
      </c>
      <c r="AU269">
        <v>1999</v>
      </c>
      <c r="AV269" t="s">
        <v>170</v>
      </c>
      <c r="BC269" t="s">
        <v>174</v>
      </c>
      <c r="BD269" t="s">
        <v>6725</v>
      </c>
      <c r="BE269" t="s">
        <v>6726</v>
      </c>
      <c r="BF269" t="s">
        <v>6727</v>
      </c>
      <c r="BG269">
        <v>61</v>
      </c>
      <c r="BI269">
        <v>2002</v>
      </c>
      <c r="BJ269">
        <v>19</v>
      </c>
      <c r="BK269" t="s">
        <v>184</v>
      </c>
      <c r="BL269">
        <v>24</v>
      </c>
      <c r="BN269" t="s">
        <v>174</v>
      </c>
      <c r="BO269" t="s">
        <v>6728</v>
      </c>
      <c r="BP269" t="s">
        <v>6729</v>
      </c>
      <c r="BQ269" t="s">
        <v>1044</v>
      </c>
      <c r="BR269">
        <v>64</v>
      </c>
      <c r="BT269">
        <v>2007</v>
      </c>
      <c r="BU269">
        <v>31</v>
      </c>
      <c r="BV269" t="s">
        <v>6730</v>
      </c>
      <c r="BW269">
        <v>53</v>
      </c>
      <c r="BX269" t="s">
        <v>405</v>
      </c>
      <c r="BY269" t="s">
        <v>174</v>
      </c>
      <c r="BZ269" t="s">
        <v>6728</v>
      </c>
      <c r="CA269" t="s">
        <v>6729</v>
      </c>
      <c r="CB269" t="s">
        <v>6731</v>
      </c>
      <c r="CC269">
        <v>61</v>
      </c>
      <c r="CE269">
        <v>2014</v>
      </c>
      <c r="CF269" t="s">
        <v>174</v>
      </c>
      <c r="CG269" t="s">
        <v>1337</v>
      </c>
      <c r="CH269" t="s">
        <v>6729</v>
      </c>
      <c r="CI269" t="s">
        <v>193</v>
      </c>
      <c r="CJ269">
        <v>2020</v>
      </c>
      <c r="CL269" t="s">
        <v>170</v>
      </c>
      <c r="CN269" t="s">
        <v>170</v>
      </c>
      <c r="CP269" t="s">
        <v>722</v>
      </c>
      <c r="CQ269" t="s">
        <v>174</v>
      </c>
      <c r="CR269">
        <v>2</v>
      </c>
      <c r="CS269" t="s">
        <v>170</v>
      </c>
      <c r="CT269">
        <v>8</v>
      </c>
      <c r="CU269" t="s">
        <v>6732</v>
      </c>
      <c r="CV269" t="s">
        <v>170</v>
      </c>
      <c r="CZ269" t="s">
        <v>170</v>
      </c>
      <c r="DB269" t="s">
        <v>529</v>
      </c>
      <c r="DC269" t="s">
        <v>6733</v>
      </c>
      <c r="DD269" t="s">
        <v>174</v>
      </c>
      <c r="DE269" t="s">
        <v>6734</v>
      </c>
      <c r="DF269" t="s">
        <v>170</v>
      </c>
      <c r="DL269" t="s">
        <v>170</v>
      </c>
      <c r="DN269" t="s">
        <v>170</v>
      </c>
      <c r="DP269" t="s">
        <v>6735</v>
      </c>
      <c r="DQ269" t="s">
        <v>202</v>
      </c>
      <c r="DR269" t="str">
        <f>HYPERLINK("https://nconnect.nicmar.ac.in/pdf/412_resume_1771656922.pdf/Y2FyZWVy","View Resume")</f>
        <v>0</v>
      </c>
      <c r="DS269" t="s">
        <v>355</v>
      </c>
      <c r="DT269" t="s">
        <v>6736</v>
      </c>
      <c r="DU269" t="s">
        <v>1629</v>
      </c>
      <c r="DV269" t="s">
        <v>6737</v>
      </c>
      <c r="DW269" t="s">
        <v>246</v>
      </c>
      <c r="DX269" t="s">
        <v>758</v>
      </c>
      <c r="DY269" t="s">
        <v>209</v>
      </c>
      <c r="DZ269" t="s">
        <v>355</v>
      </c>
    </row>
    <row r="270" spans="1:158">
      <c r="A270" t="s">
        <v>210</v>
      </c>
      <c r="B270" t="s">
        <v>211</v>
      </c>
      <c r="C270" t="s">
        <v>212</v>
      </c>
      <c r="D270" t="s">
        <v>213</v>
      </c>
      <c r="E270" t="s">
        <v>6738</v>
      </c>
      <c r="F270" t="s">
        <v>6739</v>
      </c>
      <c r="G270">
        <v>8983277205</v>
      </c>
      <c r="H270" t="s">
        <v>164</v>
      </c>
      <c r="I270" t="s">
        <v>6740</v>
      </c>
      <c r="J270" t="s">
        <v>166</v>
      </c>
      <c r="K270" t="s">
        <v>2824</v>
      </c>
      <c r="L270" t="s">
        <v>6741</v>
      </c>
      <c r="M270" t="s">
        <v>6742</v>
      </c>
      <c r="N270" t="s">
        <v>174</v>
      </c>
      <c r="O270" t="s">
        <v>6743</v>
      </c>
      <c r="P270" t="s">
        <v>6744</v>
      </c>
      <c r="AI270" t="s">
        <v>6745</v>
      </c>
      <c r="AJ270" t="s">
        <v>6746</v>
      </c>
      <c r="AK270" t="s">
        <v>6747</v>
      </c>
      <c r="AL270">
        <v>75.06</v>
      </c>
      <c r="AN270">
        <v>1998</v>
      </c>
      <c r="AO270" t="s">
        <v>170</v>
      </c>
      <c r="AS270">
        <v>72.77</v>
      </c>
      <c r="AV270" t="s">
        <v>174</v>
      </c>
      <c r="AW270" t="s">
        <v>229</v>
      </c>
      <c r="AX270" t="s">
        <v>6748</v>
      </c>
      <c r="AY270" t="s">
        <v>6749</v>
      </c>
      <c r="AZ270">
        <v>72.77</v>
      </c>
      <c r="BB270">
        <v>2004</v>
      </c>
      <c r="BC270" t="s">
        <v>174</v>
      </c>
      <c r="BD270" t="s">
        <v>2668</v>
      </c>
      <c r="BE270" t="s">
        <v>6750</v>
      </c>
      <c r="BF270" t="s">
        <v>6751</v>
      </c>
      <c r="BG270">
        <v>72.06</v>
      </c>
      <c r="BI270">
        <v>2007</v>
      </c>
      <c r="BJ270">
        <v>2</v>
      </c>
      <c r="BL270">
        <v>9</v>
      </c>
      <c r="BN270" t="s">
        <v>174</v>
      </c>
      <c r="BO270" t="s">
        <v>1909</v>
      </c>
      <c r="BP270" t="s">
        <v>6752</v>
      </c>
      <c r="BQ270" t="s">
        <v>6753</v>
      </c>
      <c r="BR270">
        <v>69.3</v>
      </c>
      <c r="BS270">
        <v>7.68</v>
      </c>
      <c r="BT270">
        <v>2012</v>
      </c>
      <c r="BU270">
        <v>14</v>
      </c>
      <c r="BW270">
        <v>47</v>
      </c>
      <c r="BY270" t="s">
        <v>170</v>
      </c>
      <c r="CF270" t="s">
        <v>174</v>
      </c>
      <c r="CG270" t="s">
        <v>6754</v>
      </c>
      <c r="CH270" t="s">
        <v>6755</v>
      </c>
      <c r="CI270" t="s">
        <v>193</v>
      </c>
      <c r="CJ270">
        <v>2025</v>
      </c>
      <c r="CL270" t="s">
        <v>174</v>
      </c>
      <c r="CM270" t="s">
        <v>6756</v>
      </c>
      <c r="CN270" t="s">
        <v>174</v>
      </c>
      <c r="CO270" t="s">
        <v>6757</v>
      </c>
      <c r="CP270" t="s">
        <v>6758</v>
      </c>
      <c r="CQ270" t="s">
        <v>174</v>
      </c>
      <c r="CR270" t="s">
        <v>784</v>
      </c>
      <c r="CS270">
        <v>2</v>
      </c>
      <c r="CT270">
        <v>6</v>
      </c>
      <c r="CU270" t="s">
        <v>6759</v>
      </c>
      <c r="CV270" t="s">
        <v>170</v>
      </c>
      <c r="CZ270" t="s">
        <v>170</v>
      </c>
      <c r="DB270" t="s">
        <v>6760</v>
      </c>
      <c r="DC270" t="s">
        <v>6761</v>
      </c>
      <c r="DD270" t="s">
        <v>174</v>
      </c>
      <c r="DE270" t="s">
        <v>6762</v>
      </c>
      <c r="DF270" t="s">
        <v>174</v>
      </c>
      <c r="DG270" t="s">
        <v>110</v>
      </c>
      <c r="DH270" t="s">
        <v>784</v>
      </c>
      <c r="DI270" t="s">
        <v>6763</v>
      </c>
      <c r="DJ270" t="s">
        <v>784</v>
      </c>
      <c r="DK270">
        <v>8</v>
      </c>
      <c r="DL270" t="s">
        <v>170</v>
      </c>
      <c r="DN270" t="s">
        <v>170</v>
      </c>
      <c r="DP270" t="s">
        <v>6764</v>
      </c>
      <c r="DQ270" t="str">
        <f>HYPERLINK("https://nconnect.nicmar.ac.in/storage/profile/6998346f10996.png","Download")</f>
        <v>0</v>
      </c>
      <c r="DR270" t="str">
        <f>HYPERLINK("https://nconnect.nicmar.ac.in/pdf/215_resume_1771580745.pdf/Y2FyZWVy","View Resume")</f>
        <v>0</v>
      </c>
      <c r="DS270" t="s">
        <v>6765</v>
      </c>
      <c r="DT270" t="s">
        <v>6766</v>
      </c>
      <c r="DU270" t="s">
        <v>6767</v>
      </c>
      <c r="DV270" t="s">
        <v>6768</v>
      </c>
      <c r="DW270" t="s">
        <v>246</v>
      </c>
      <c r="DX270" t="s">
        <v>2202</v>
      </c>
      <c r="DY270" t="s">
        <v>209</v>
      </c>
      <c r="DZ270" t="s">
        <v>6765</v>
      </c>
    </row>
    <row r="271" spans="1:158">
      <c r="A271" t="s">
        <v>1063</v>
      </c>
      <c r="B271" t="s">
        <v>508</v>
      </c>
      <c r="C271" t="s">
        <v>212</v>
      </c>
      <c r="D271" t="s">
        <v>213</v>
      </c>
      <c r="E271" t="s">
        <v>6769</v>
      </c>
      <c r="F271" t="s">
        <v>6770</v>
      </c>
      <c r="G271">
        <v>9426779473</v>
      </c>
      <c r="H271" t="s">
        <v>271</v>
      </c>
      <c r="I271" t="s">
        <v>6771</v>
      </c>
      <c r="J271" t="s">
        <v>217</v>
      </c>
      <c r="K271" t="s">
        <v>798</v>
      </c>
      <c r="L271" t="s">
        <v>6772</v>
      </c>
      <c r="M271" t="s">
        <v>6773</v>
      </c>
      <c r="N271" t="s">
        <v>170</v>
      </c>
      <c r="AI271" t="s">
        <v>6774</v>
      </c>
      <c r="AJ271" t="s">
        <v>6775</v>
      </c>
      <c r="AK271" t="s">
        <v>439</v>
      </c>
      <c r="AL271">
        <v>84</v>
      </c>
      <c r="AN271">
        <v>1994</v>
      </c>
      <c r="AO271" t="s">
        <v>174</v>
      </c>
      <c r="AP271" t="s">
        <v>6776</v>
      </c>
      <c r="AQ271" t="s">
        <v>6777</v>
      </c>
      <c r="AR271" t="s">
        <v>6778</v>
      </c>
      <c r="AS271">
        <v>64</v>
      </c>
      <c r="AU271">
        <v>1996</v>
      </c>
      <c r="AV271" t="s">
        <v>170</v>
      </c>
      <c r="AW271" t="s">
        <v>378</v>
      </c>
      <c r="BC271" t="s">
        <v>174</v>
      </c>
      <c r="BD271" t="s">
        <v>6779</v>
      </c>
      <c r="BE271" t="s">
        <v>6780</v>
      </c>
      <c r="BF271" t="s">
        <v>486</v>
      </c>
      <c r="BG271">
        <v>64</v>
      </c>
      <c r="BI271">
        <v>2000</v>
      </c>
      <c r="BJ271">
        <v>2</v>
      </c>
      <c r="BL271">
        <v>47</v>
      </c>
      <c r="BN271" t="s">
        <v>174</v>
      </c>
      <c r="BO271" t="s">
        <v>6779</v>
      </c>
      <c r="BP271" t="s">
        <v>6780</v>
      </c>
      <c r="BQ271" t="s">
        <v>213</v>
      </c>
      <c r="BR271">
        <v>71</v>
      </c>
      <c r="BT271">
        <v>2002</v>
      </c>
      <c r="BU271">
        <v>14</v>
      </c>
      <c r="BW271">
        <v>47</v>
      </c>
      <c r="BY271" t="s">
        <v>170</v>
      </c>
      <c r="BZ271" t="s">
        <v>6781</v>
      </c>
      <c r="CB271" t="s">
        <v>6782</v>
      </c>
      <c r="CC271">
        <v>77</v>
      </c>
      <c r="CD271">
        <v>7.79</v>
      </c>
      <c r="CE271">
        <v>2008</v>
      </c>
      <c r="CF271" t="s">
        <v>174</v>
      </c>
      <c r="CG271" t="s">
        <v>6781</v>
      </c>
      <c r="CH271" t="s">
        <v>6783</v>
      </c>
      <c r="CI271" t="s">
        <v>193</v>
      </c>
      <c r="CJ271">
        <v>2008</v>
      </c>
      <c r="CL271" t="s">
        <v>170</v>
      </c>
      <c r="CN271" t="s">
        <v>174</v>
      </c>
      <c r="CO271" t="s">
        <v>6784</v>
      </c>
      <c r="CP271" t="s">
        <v>6785</v>
      </c>
      <c r="CQ271" t="s">
        <v>174</v>
      </c>
      <c r="CR271">
        <v>10</v>
      </c>
      <c r="CS271">
        <v>15</v>
      </c>
      <c r="CT271">
        <v>25</v>
      </c>
      <c r="CU271" t="s">
        <v>6786</v>
      </c>
      <c r="CV271" t="s">
        <v>174</v>
      </c>
      <c r="CW271" t="s">
        <v>6787</v>
      </c>
      <c r="CX271" t="s">
        <v>193</v>
      </c>
      <c r="CY271">
        <v>2025</v>
      </c>
      <c r="CZ271" t="s">
        <v>174</v>
      </c>
      <c r="DA271" t="s">
        <v>6788</v>
      </c>
      <c r="DC271" t="s">
        <v>6789</v>
      </c>
      <c r="DD271" t="s">
        <v>174</v>
      </c>
      <c r="DE271" t="s">
        <v>6790</v>
      </c>
      <c r="DF271" t="s">
        <v>174</v>
      </c>
      <c r="DG271" t="s">
        <v>6791</v>
      </c>
      <c r="DH271" t="s">
        <v>6792</v>
      </c>
      <c r="DI271" t="s">
        <v>3741</v>
      </c>
      <c r="DJ271" t="s">
        <v>6793</v>
      </c>
      <c r="DK271">
        <v>9</v>
      </c>
      <c r="DL271" t="s">
        <v>174</v>
      </c>
      <c r="DM271" t="s">
        <v>6794</v>
      </c>
      <c r="DN271" t="s">
        <v>174</v>
      </c>
      <c r="DO271" t="s">
        <v>6795</v>
      </c>
      <c r="DP271" t="s">
        <v>6796</v>
      </c>
      <c r="DQ271" t="str">
        <f>HYPERLINK("https://nconnect.nicmar.ac.in/storage/profile/69996a561499f.png","Download")</f>
        <v>0</v>
      </c>
      <c r="DR271" t="str">
        <f>HYPERLINK("https://nconnect.nicmar.ac.in/pdf/420_resume_1771661999.pdf/Y2FyZWVy","View Resume")</f>
        <v>0</v>
      </c>
      <c r="DS271" t="s">
        <v>6797</v>
      </c>
      <c r="DT271" t="s">
        <v>6798</v>
      </c>
      <c r="DU271" t="s">
        <v>508</v>
      </c>
      <c r="DV271" t="s">
        <v>6799</v>
      </c>
      <c r="DW271" t="s">
        <v>246</v>
      </c>
      <c r="DX271" t="s">
        <v>4751</v>
      </c>
      <c r="DY271" t="s">
        <v>469</v>
      </c>
      <c r="DZ271" t="s">
        <v>855</v>
      </c>
      <c r="EA271" t="s">
        <v>6800</v>
      </c>
      <c r="EB271" t="s">
        <v>6801</v>
      </c>
      <c r="EC271" t="s">
        <v>819</v>
      </c>
      <c r="ED271" t="s">
        <v>207</v>
      </c>
      <c r="EE271" t="s">
        <v>788</v>
      </c>
      <c r="EF271" t="s">
        <v>4599</v>
      </c>
      <c r="EG271" t="s">
        <v>461</v>
      </c>
      <c r="EH271" t="s">
        <v>6802</v>
      </c>
      <c r="EI271" t="s">
        <v>6803</v>
      </c>
      <c r="EJ271" t="s">
        <v>6804</v>
      </c>
      <c r="EK271" t="s">
        <v>246</v>
      </c>
      <c r="EL271" t="s">
        <v>5659</v>
      </c>
      <c r="EM271" t="s">
        <v>6805</v>
      </c>
      <c r="EN271" t="s">
        <v>1388</v>
      </c>
      <c r="EO271" t="s">
        <v>6806</v>
      </c>
      <c r="EP271" t="s">
        <v>950</v>
      </c>
      <c r="EQ271" t="s">
        <v>538</v>
      </c>
      <c r="ER271" t="s">
        <v>246</v>
      </c>
      <c r="ES271" t="s">
        <v>864</v>
      </c>
      <c r="ET271" t="s">
        <v>5002</v>
      </c>
      <c r="EU271" t="s">
        <v>942</v>
      </c>
    </row>
    <row r="272" spans="1:158">
      <c r="A272" t="s">
        <v>759</v>
      </c>
      <c r="B272" t="s">
        <v>159</v>
      </c>
      <c r="C272" t="s">
        <v>212</v>
      </c>
      <c r="D272" t="s">
        <v>213</v>
      </c>
      <c r="E272" t="s">
        <v>6769</v>
      </c>
      <c r="F272" t="s">
        <v>6770</v>
      </c>
      <c r="G272">
        <v>9426779473</v>
      </c>
      <c r="H272" t="s">
        <v>271</v>
      </c>
      <c r="I272" t="s">
        <v>6771</v>
      </c>
      <c r="J272" t="s">
        <v>217</v>
      </c>
      <c r="K272" t="s">
        <v>798</v>
      </c>
      <c r="L272" t="s">
        <v>6772</v>
      </c>
      <c r="M272" t="s">
        <v>6773</v>
      </c>
      <c r="N272" t="s">
        <v>170</v>
      </c>
      <c r="AI272" t="s">
        <v>6774</v>
      </c>
      <c r="AJ272" t="s">
        <v>6775</v>
      </c>
      <c r="AK272" t="s">
        <v>439</v>
      </c>
      <c r="AL272">
        <v>84</v>
      </c>
      <c r="AN272">
        <v>1994</v>
      </c>
      <c r="AO272" t="s">
        <v>174</v>
      </c>
      <c r="AP272" t="s">
        <v>6776</v>
      </c>
      <c r="AQ272" t="s">
        <v>6777</v>
      </c>
      <c r="AR272" t="s">
        <v>6778</v>
      </c>
      <c r="AS272">
        <v>64</v>
      </c>
      <c r="AU272">
        <v>1996</v>
      </c>
      <c r="AV272" t="s">
        <v>170</v>
      </c>
      <c r="AW272" t="s">
        <v>378</v>
      </c>
      <c r="BC272" t="s">
        <v>174</v>
      </c>
      <c r="BD272" t="s">
        <v>6779</v>
      </c>
      <c r="BE272" t="s">
        <v>6780</v>
      </c>
      <c r="BF272" t="s">
        <v>486</v>
      </c>
      <c r="BG272">
        <v>64</v>
      </c>
      <c r="BI272">
        <v>2000</v>
      </c>
      <c r="BJ272">
        <v>2</v>
      </c>
      <c r="BL272">
        <v>47</v>
      </c>
      <c r="BN272" t="s">
        <v>174</v>
      </c>
      <c r="BO272" t="s">
        <v>6779</v>
      </c>
      <c r="BP272" t="s">
        <v>6780</v>
      </c>
      <c r="BQ272" t="s">
        <v>213</v>
      </c>
      <c r="BR272">
        <v>71</v>
      </c>
      <c r="BT272">
        <v>2002</v>
      </c>
      <c r="BU272">
        <v>14</v>
      </c>
      <c r="BW272">
        <v>47</v>
      </c>
      <c r="BY272" t="s">
        <v>170</v>
      </c>
      <c r="BZ272" t="s">
        <v>6781</v>
      </c>
      <c r="CB272" t="s">
        <v>6782</v>
      </c>
      <c r="CC272">
        <v>77</v>
      </c>
      <c r="CD272">
        <v>7.79</v>
      </c>
      <c r="CE272">
        <v>2008</v>
      </c>
      <c r="CF272" t="s">
        <v>174</v>
      </c>
      <c r="CG272" t="s">
        <v>6781</v>
      </c>
      <c r="CH272" t="s">
        <v>6783</v>
      </c>
      <c r="CI272" t="s">
        <v>193</v>
      </c>
      <c r="CJ272">
        <v>2008</v>
      </c>
      <c r="CL272" t="s">
        <v>170</v>
      </c>
      <c r="CN272" t="s">
        <v>174</v>
      </c>
      <c r="CO272" t="s">
        <v>6784</v>
      </c>
      <c r="CP272" t="s">
        <v>6785</v>
      </c>
      <c r="CQ272" t="s">
        <v>174</v>
      </c>
      <c r="CR272">
        <v>10</v>
      </c>
      <c r="CS272">
        <v>15</v>
      </c>
      <c r="CT272">
        <v>25</v>
      </c>
      <c r="CU272" t="s">
        <v>6786</v>
      </c>
      <c r="CV272" t="s">
        <v>174</v>
      </c>
      <c r="CW272" t="s">
        <v>6787</v>
      </c>
      <c r="CX272" t="s">
        <v>193</v>
      </c>
      <c r="CY272">
        <v>2025</v>
      </c>
      <c r="CZ272" t="s">
        <v>174</v>
      </c>
      <c r="DA272" t="s">
        <v>6788</v>
      </c>
      <c r="DC272" t="s">
        <v>6789</v>
      </c>
      <c r="DD272" t="s">
        <v>174</v>
      </c>
      <c r="DE272" t="s">
        <v>6790</v>
      </c>
      <c r="DF272" t="s">
        <v>174</v>
      </c>
      <c r="DG272" t="s">
        <v>6791</v>
      </c>
      <c r="DH272" t="s">
        <v>6792</v>
      </c>
      <c r="DI272" t="s">
        <v>3741</v>
      </c>
      <c r="DJ272" t="s">
        <v>6793</v>
      </c>
      <c r="DK272">
        <v>9</v>
      </c>
      <c r="DL272" t="s">
        <v>174</v>
      </c>
      <c r="DM272" t="s">
        <v>6794</v>
      </c>
      <c r="DN272" t="s">
        <v>174</v>
      </c>
      <c r="DO272" t="s">
        <v>6795</v>
      </c>
      <c r="DP272" t="s">
        <v>6807</v>
      </c>
      <c r="DQ272" t="str">
        <f>HYPERLINK("https://nconnect.nicmar.ac.in/storage/profile/69996a561499f.png","Download")</f>
        <v>0</v>
      </c>
      <c r="DR272" t="str">
        <f>HYPERLINK("https://nconnect.nicmar.ac.in/pdf/420_resume_1771661999.pdf/Y2FyZWVy","View Resume")</f>
        <v>0</v>
      </c>
      <c r="DS272" t="s">
        <v>6797</v>
      </c>
      <c r="DT272" t="s">
        <v>6798</v>
      </c>
      <c r="DU272" t="s">
        <v>508</v>
      </c>
      <c r="DV272" t="s">
        <v>6799</v>
      </c>
      <c r="DW272" t="s">
        <v>246</v>
      </c>
      <c r="DX272" t="s">
        <v>4751</v>
      </c>
      <c r="DY272" t="s">
        <v>469</v>
      </c>
      <c r="DZ272" t="s">
        <v>855</v>
      </c>
      <c r="EA272" t="s">
        <v>6800</v>
      </c>
      <c r="EB272" t="s">
        <v>6801</v>
      </c>
      <c r="EC272" t="s">
        <v>819</v>
      </c>
      <c r="ED272" t="s">
        <v>207</v>
      </c>
      <c r="EE272" t="s">
        <v>788</v>
      </c>
      <c r="EF272" t="s">
        <v>4599</v>
      </c>
      <c r="EG272" t="s">
        <v>461</v>
      </c>
      <c r="EH272" t="s">
        <v>6802</v>
      </c>
      <c r="EI272" t="s">
        <v>6803</v>
      </c>
      <c r="EJ272" t="s">
        <v>6804</v>
      </c>
      <c r="EK272" t="s">
        <v>246</v>
      </c>
      <c r="EL272" t="s">
        <v>5659</v>
      </c>
      <c r="EM272" t="s">
        <v>6805</v>
      </c>
      <c r="EN272" t="s">
        <v>1388</v>
      </c>
      <c r="EO272" t="s">
        <v>6806</v>
      </c>
      <c r="EP272" t="s">
        <v>950</v>
      </c>
      <c r="EQ272" t="s">
        <v>538</v>
      </c>
      <c r="ER272" t="s">
        <v>246</v>
      </c>
      <c r="ES272" t="s">
        <v>864</v>
      </c>
      <c r="ET272" t="s">
        <v>5002</v>
      </c>
      <c r="EU272" t="s">
        <v>942</v>
      </c>
    </row>
    <row r="273" spans="1:158">
      <c r="A273" t="s">
        <v>210</v>
      </c>
      <c r="B273" t="s">
        <v>211</v>
      </c>
      <c r="C273" t="s">
        <v>212</v>
      </c>
      <c r="D273" t="s">
        <v>213</v>
      </c>
      <c r="E273" t="s">
        <v>6808</v>
      </c>
      <c r="F273" t="s">
        <v>6809</v>
      </c>
      <c r="G273">
        <v>8019206828</v>
      </c>
      <c r="H273" t="s">
        <v>164</v>
      </c>
      <c r="I273" t="s">
        <v>4690</v>
      </c>
      <c r="J273" t="s">
        <v>166</v>
      </c>
      <c r="K273" t="s">
        <v>3919</v>
      </c>
      <c r="L273" t="s">
        <v>6810</v>
      </c>
      <c r="M273" t="s">
        <v>6811</v>
      </c>
      <c r="N273" t="s">
        <v>170</v>
      </c>
      <c r="AI273" t="s">
        <v>6812</v>
      </c>
      <c r="AJ273" t="s">
        <v>6813</v>
      </c>
      <c r="AK273" t="s">
        <v>6814</v>
      </c>
      <c r="AL273">
        <v>85</v>
      </c>
      <c r="AN273">
        <v>2006</v>
      </c>
      <c r="AO273" t="s">
        <v>174</v>
      </c>
      <c r="AP273" t="s">
        <v>6815</v>
      </c>
      <c r="AQ273" t="s">
        <v>6816</v>
      </c>
      <c r="AR273" t="s">
        <v>6817</v>
      </c>
      <c r="AS273">
        <v>92.8</v>
      </c>
      <c r="AU273">
        <v>2008</v>
      </c>
      <c r="AV273" t="s">
        <v>170</v>
      </c>
      <c r="BC273" t="s">
        <v>174</v>
      </c>
      <c r="BD273" t="s">
        <v>2774</v>
      </c>
      <c r="BE273" t="s">
        <v>6818</v>
      </c>
      <c r="BF273" t="s">
        <v>486</v>
      </c>
      <c r="BG273">
        <v>75.7</v>
      </c>
      <c r="BI273">
        <v>2012</v>
      </c>
      <c r="BJ273">
        <v>1</v>
      </c>
      <c r="BL273">
        <v>9</v>
      </c>
      <c r="BN273" t="s">
        <v>174</v>
      </c>
      <c r="BO273" t="s">
        <v>2100</v>
      </c>
      <c r="BP273" t="s">
        <v>6819</v>
      </c>
      <c r="BQ273" t="s">
        <v>213</v>
      </c>
      <c r="BR273">
        <v>80</v>
      </c>
      <c r="BS273">
        <v>8</v>
      </c>
      <c r="BT273">
        <v>2014</v>
      </c>
      <c r="BU273">
        <v>14</v>
      </c>
      <c r="BW273">
        <v>47</v>
      </c>
      <c r="BY273" t="s">
        <v>170</v>
      </c>
      <c r="CF273" t="s">
        <v>174</v>
      </c>
      <c r="CG273" t="s">
        <v>213</v>
      </c>
      <c r="CH273" t="s">
        <v>2100</v>
      </c>
      <c r="CI273" t="s">
        <v>193</v>
      </c>
      <c r="CJ273">
        <v>2020</v>
      </c>
      <c r="CL273" t="s">
        <v>170</v>
      </c>
      <c r="CN273" t="s">
        <v>170</v>
      </c>
      <c r="CP273" t="s">
        <v>6820</v>
      </c>
      <c r="CQ273" t="s">
        <v>174</v>
      </c>
      <c r="CR273">
        <v>6</v>
      </c>
      <c r="CS273">
        <v>2</v>
      </c>
      <c r="CT273">
        <v>7</v>
      </c>
      <c r="CU273" t="s">
        <v>6821</v>
      </c>
      <c r="CV273" t="s">
        <v>170</v>
      </c>
      <c r="CZ273" t="s">
        <v>170</v>
      </c>
      <c r="DC273" t="s">
        <v>6822</v>
      </c>
      <c r="DD273" t="s">
        <v>174</v>
      </c>
      <c r="DE273" t="s">
        <v>6823</v>
      </c>
      <c r="DF273" t="s">
        <v>174</v>
      </c>
      <c r="DG273">
        <v>15</v>
      </c>
      <c r="DH273">
        <v>2</v>
      </c>
      <c r="DI273">
        <v>0</v>
      </c>
      <c r="DJ273">
        <v>0</v>
      </c>
      <c r="DK273">
        <v>10</v>
      </c>
      <c r="DL273" t="s">
        <v>174</v>
      </c>
      <c r="DM273" t="s">
        <v>6824</v>
      </c>
      <c r="DN273" t="s">
        <v>170</v>
      </c>
      <c r="DP273" t="s">
        <v>6825</v>
      </c>
      <c r="DQ273" t="str">
        <f>HYPERLINK("https://nconnect.nicmar.ac.in/storage/profile/69996ebdc07a7.png","Download")</f>
        <v>0</v>
      </c>
      <c r="DR273" t="str">
        <f>HYPERLINK("https://nconnect.nicmar.ac.in/pdf/22_resume_1771666328.pdf/Y2FyZWVy","View Resume")</f>
        <v>0</v>
      </c>
      <c r="DS273" t="s">
        <v>6826</v>
      </c>
      <c r="DT273" t="s">
        <v>6827</v>
      </c>
      <c r="DU273" t="s">
        <v>211</v>
      </c>
      <c r="DV273" t="s">
        <v>1630</v>
      </c>
      <c r="DW273" t="s">
        <v>246</v>
      </c>
      <c r="DX273" t="s">
        <v>3107</v>
      </c>
      <c r="DY273" t="s">
        <v>209</v>
      </c>
      <c r="DZ273" t="s">
        <v>3548</v>
      </c>
      <c r="EA273" t="s">
        <v>6828</v>
      </c>
      <c r="EB273" t="s">
        <v>211</v>
      </c>
      <c r="EC273" t="s">
        <v>1630</v>
      </c>
      <c r="ED273" t="s">
        <v>246</v>
      </c>
      <c r="EE273" t="s">
        <v>1726</v>
      </c>
      <c r="EF273" t="s">
        <v>1502</v>
      </c>
      <c r="EG273" t="s">
        <v>1498</v>
      </c>
      <c r="EH273" t="s">
        <v>6829</v>
      </c>
      <c r="EI273" t="s">
        <v>211</v>
      </c>
      <c r="EJ273" t="s">
        <v>1582</v>
      </c>
      <c r="EK273" t="s">
        <v>246</v>
      </c>
      <c r="EL273" t="s">
        <v>580</v>
      </c>
      <c r="EM273" t="s">
        <v>4440</v>
      </c>
      <c r="EN273" t="s">
        <v>265</v>
      </c>
    </row>
    <row r="274" spans="1:158">
      <c r="A274" t="s">
        <v>295</v>
      </c>
      <c r="B274" t="s">
        <v>211</v>
      </c>
      <c r="C274" t="s">
        <v>267</v>
      </c>
      <c r="D274" t="s">
        <v>296</v>
      </c>
      <c r="E274" t="s">
        <v>6830</v>
      </c>
      <c r="F274" t="s">
        <v>6831</v>
      </c>
      <c r="G274">
        <v>8378909509</v>
      </c>
      <c r="H274" t="s">
        <v>271</v>
      </c>
      <c r="I274" t="s">
        <v>6832</v>
      </c>
      <c r="J274" t="s">
        <v>166</v>
      </c>
      <c r="K274" t="s">
        <v>658</v>
      </c>
      <c r="L274" t="s">
        <v>6833</v>
      </c>
      <c r="M274" t="s">
        <v>6834</v>
      </c>
      <c r="N274" t="s">
        <v>170</v>
      </c>
      <c r="AI274" t="s">
        <v>6830</v>
      </c>
      <c r="AJ274" t="s">
        <v>6835</v>
      </c>
      <c r="AK274" t="s">
        <v>6329</v>
      </c>
      <c r="AL274">
        <v>56</v>
      </c>
      <c r="AN274">
        <v>2004</v>
      </c>
      <c r="AO274" t="s">
        <v>174</v>
      </c>
      <c r="AP274" t="s">
        <v>6830</v>
      </c>
      <c r="AQ274" t="s">
        <v>6835</v>
      </c>
      <c r="AR274" t="s">
        <v>6836</v>
      </c>
      <c r="AS274">
        <v>62</v>
      </c>
      <c r="AU274">
        <v>2006</v>
      </c>
      <c r="AV274" t="s">
        <v>170</v>
      </c>
      <c r="BC274" t="s">
        <v>174</v>
      </c>
      <c r="BD274" t="s">
        <v>6837</v>
      </c>
      <c r="BE274" t="s">
        <v>6838</v>
      </c>
      <c r="BF274" t="s">
        <v>6839</v>
      </c>
      <c r="BG274">
        <v>57</v>
      </c>
      <c r="BI274">
        <v>2009</v>
      </c>
      <c r="BJ274">
        <v>19</v>
      </c>
      <c r="BK274" t="s">
        <v>808</v>
      </c>
      <c r="BL274">
        <v>17</v>
      </c>
      <c r="BN274" t="s">
        <v>174</v>
      </c>
      <c r="BO274" t="s">
        <v>4362</v>
      </c>
      <c r="BP274" t="s">
        <v>6840</v>
      </c>
      <c r="BQ274" t="s">
        <v>296</v>
      </c>
      <c r="BR274">
        <v>62</v>
      </c>
      <c r="BT274">
        <v>2012</v>
      </c>
      <c r="BU274">
        <v>31</v>
      </c>
      <c r="BV274" t="s">
        <v>529</v>
      </c>
      <c r="BW274">
        <v>33</v>
      </c>
      <c r="BY274" t="s">
        <v>174</v>
      </c>
      <c r="BZ274" t="s">
        <v>4362</v>
      </c>
      <c r="CA274" t="s">
        <v>6840</v>
      </c>
      <c r="CB274" t="s">
        <v>6841</v>
      </c>
      <c r="CC274">
        <v>64</v>
      </c>
      <c r="CE274">
        <v>2013</v>
      </c>
      <c r="CF274" t="s">
        <v>174</v>
      </c>
      <c r="CG274" t="s">
        <v>6842</v>
      </c>
      <c r="CH274" t="s">
        <v>4362</v>
      </c>
      <c r="CI274" t="s">
        <v>373</v>
      </c>
      <c r="CK274" t="s">
        <v>170</v>
      </c>
      <c r="CL274" t="s">
        <v>170</v>
      </c>
      <c r="CN274" t="s">
        <v>174</v>
      </c>
      <c r="CO274" t="s">
        <v>6843</v>
      </c>
      <c r="CP274" t="s">
        <v>722</v>
      </c>
      <c r="CQ274" t="s">
        <v>170</v>
      </c>
      <c r="CV274" t="s">
        <v>170</v>
      </c>
      <c r="CZ274" t="s">
        <v>170</v>
      </c>
      <c r="DB274" t="s">
        <v>6844</v>
      </c>
      <c r="DC274" t="s">
        <v>6845</v>
      </c>
      <c r="DD274" t="s">
        <v>174</v>
      </c>
      <c r="DE274" t="s">
        <v>6846</v>
      </c>
      <c r="DF274" t="s">
        <v>170</v>
      </c>
      <c r="DL274" t="s">
        <v>170</v>
      </c>
      <c r="DN274" t="s">
        <v>170</v>
      </c>
      <c r="DP274" t="s">
        <v>6847</v>
      </c>
      <c r="DQ274" t="s">
        <v>202</v>
      </c>
      <c r="DR274" t="str">
        <f>HYPERLINK("https://nconnect.nicmar.ac.in/pdf/427_resume_1771667128.pdf/Y2FyZWVy","View Resume")</f>
        <v>0</v>
      </c>
      <c r="DS274" t="s">
        <v>4210</v>
      </c>
      <c r="DT274" t="s">
        <v>6848</v>
      </c>
      <c r="DU274" t="s">
        <v>211</v>
      </c>
      <c r="DV274" t="s">
        <v>819</v>
      </c>
      <c r="DW274" t="s">
        <v>246</v>
      </c>
      <c r="DX274" t="s">
        <v>1387</v>
      </c>
      <c r="DY274" t="s">
        <v>209</v>
      </c>
      <c r="DZ274" t="s">
        <v>4210</v>
      </c>
    </row>
    <row r="275" spans="1:158">
      <c r="A275" t="s">
        <v>210</v>
      </c>
      <c r="B275" t="s">
        <v>211</v>
      </c>
      <c r="C275" t="s">
        <v>212</v>
      </c>
      <c r="D275" t="s">
        <v>213</v>
      </c>
      <c r="E275" t="s">
        <v>6849</v>
      </c>
      <c r="F275" t="s">
        <v>6850</v>
      </c>
      <c r="G275">
        <v>9492117512</v>
      </c>
      <c r="H275" t="s">
        <v>164</v>
      </c>
      <c r="I275" t="s">
        <v>6851</v>
      </c>
      <c r="J275" t="s">
        <v>166</v>
      </c>
      <c r="K275" t="s">
        <v>6852</v>
      </c>
      <c r="L275" t="s">
        <v>6853</v>
      </c>
      <c r="M275" t="s">
        <v>6854</v>
      </c>
      <c r="N275" t="s">
        <v>170</v>
      </c>
      <c r="AI275" t="s">
        <v>6855</v>
      </c>
      <c r="AJ275" t="s">
        <v>2561</v>
      </c>
      <c r="AK275" t="s">
        <v>439</v>
      </c>
      <c r="AL275">
        <v>77.71</v>
      </c>
      <c r="AN275">
        <v>2001</v>
      </c>
      <c r="AO275" t="s">
        <v>174</v>
      </c>
      <c r="AP275" t="s">
        <v>6856</v>
      </c>
      <c r="AQ275" t="s">
        <v>6857</v>
      </c>
      <c r="AR275" t="s">
        <v>439</v>
      </c>
      <c r="AS275">
        <v>60.44</v>
      </c>
      <c r="AU275">
        <v>2003</v>
      </c>
      <c r="AV275" t="s">
        <v>170</v>
      </c>
      <c r="BC275" t="s">
        <v>174</v>
      </c>
      <c r="BD275" t="s">
        <v>6858</v>
      </c>
      <c r="BE275" t="s">
        <v>6859</v>
      </c>
      <c r="BF275" t="s">
        <v>486</v>
      </c>
      <c r="BG275">
        <v>71.8</v>
      </c>
      <c r="BH275">
        <v>7.18</v>
      </c>
      <c r="BI275">
        <v>2007</v>
      </c>
      <c r="BJ275">
        <v>2</v>
      </c>
      <c r="BL275">
        <v>9</v>
      </c>
      <c r="BN275" t="s">
        <v>174</v>
      </c>
      <c r="BO275" t="s">
        <v>844</v>
      </c>
      <c r="BP275" t="s">
        <v>844</v>
      </c>
      <c r="BQ275" t="s">
        <v>213</v>
      </c>
      <c r="BR275">
        <v>87.2</v>
      </c>
      <c r="BS275">
        <v>8.72</v>
      </c>
      <c r="BT275">
        <v>2010</v>
      </c>
      <c r="BU275">
        <v>14</v>
      </c>
      <c r="BW275">
        <v>47</v>
      </c>
      <c r="BY275" t="s">
        <v>170</v>
      </c>
      <c r="CF275" t="s">
        <v>174</v>
      </c>
      <c r="CG275" t="s">
        <v>6860</v>
      </c>
      <c r="CH275" t="s">
        <v>6861</v>
      </c>
      <c r="CI275" t="s">
        <v>193</v>
      </c>
      <c r="CJ275">
        <v>2025</v>
      </c>
      <c r="CL275" t="s">
        <v>174</v>
      </c>
      <c r="CM275" t="s">
        <v>6862</v>
      </c>
      <c r="CN275" t="s">
        <v>174</v>
      </c>
      <c r="CO275" t="s">
        <v>6863</v>
      </c>
      <c r="CP275" t="s">
        <v>6864</v>
      </c>
      <c r="CQ275" t="s">
        <v>174</v>
      </c>
      <c r="CR275">
        <v>5</v>
      </c>
      <c r="CS275">
        <v>4</v>
      </c>
      <c r="CT275">
        <v>8</v>
      </c>
      <c r="CU275" t="s">
        <v>6865</v>
      </c>
      <c r="CV275" t="s">
        <v>174</v>
      </c>
      <c r="CW275" t="s">
        <v>6866</v>
      </c>
      <c r="CX275" t="s">
        <v>193</v>
      </c>
      <c r="CY275">
        <v>2026</v>
      </c>
      <c r="CZ275" t="s">
        <v>170</v>
      </c>
      <c r="DB275" t="s">
        <v>6867</v>
      </c>
      <c r="DC275" t="s">
        <v>6868</v>
      </c>
      <c r="DD275" t="s">
        <v>174</v>
      </c>
      <c r="DE275" t="s">
        <v>6869</v>
      </c>
      <c r="DF275" t="s">
        <v>174</v>
      </c>
      <c r="DG275" t="s">
        <v>6870</v>
      </c>
      <c r="DH275" t="s">
        <v>6871</v>
      </c>
      <c r="DI275" t="s">
        <v>6872</v>
      </c>
      <c r="DJ275" t="s">
        <v>378</v>
      </c>
      <c r="DK275">
        <v>9</v>
      </c>
      <c r="DL275" t="s">
        <v>174</v>
      </c>
      <c r="DM275" t="s">
        <v>6873</v>
      </c>
      <c r="DN275" t="s">
        <v>174</v>
      </c>
      <c r="DO275" t="s">
        <v>6874</v>
      </c>
      <c r="DP275" t="s">
        <v>6875</v>
      </c>
      <c r="DQ275" t="str">
        <f>HYPERLINK("https://nconnect.nicmar.ac.in/storage/profile/69997620ae9b5.png","Download")</f>
        <v>0</v>
      </c>
      <c r="DR275" t="str">
        <f>HYPERLINK("https://nconnect.nicmar.ac.in/pdf/426_resume_1771667514.pdf/Y2FyZWVy","View Resume")</f>
        <v>0</v>
      </c>
      <c r="DS275" t="s">
        <v>6876</v>
      </c>
      <c r="DT275" t="s">
        <v>6861</v>
      </c>
      <c r="DU275" t="s">
        <v>211</v>
      </c>
      <c r="DV275" t="s">
        <v>4473</v>
      </c>
      <c r="DW275" t="s">
        <v>246</v>
      </c>
      <c r="DX275" t="s">
        <v>5186</v>
      </c>
      <c r="DY275" t="s">
        <v>209</v>
      </c>
      <c r="DZ275" t="s">
        <v>6877</v>
      </c>
      <c r="EA275" t="s">
        <v>6878</v>
      </c>
      <c r="EB275" t="s">
        <v>351</v>
      </c>
      <c r="EC275" t="s">
        <v>6879</v>
      </c>
      <c r="ED275" t="s">
        <v>246</v>
      </c>
      <c r="EE275" t="s">
        <v>2207</v>
      </c>
      <c r="EF275" t="s">
        <v>1023</v>
      </c>
      <c r="EG275" t="s">
        <v>6880</v>
      </c>
    </row>
    <row r="276" spans="1:158">
      <c r="A276" t="s">
        <v>5428</v>
      </c>
      <c r="B276" t="s">
        <v>5429</v>
      </c>
      <c r="C276" t="s">
        <v>472</v>
      </c>
      <c r="D276" t="s">
        <v>473</v>
      </c>
      <c r="E276" t="s">
        <v>6881</v>
      </c>
      <c r="F276" t="s">
        <v>6882</v>
      </c>
      <c r="G276">
        <v>9820932248</v>
      </c>
      <c r="H276" t="s">
        <v>164</v>
      </c>
      <c r="I276" t="s">
        <v>6883</v>
      </c>
      <c r="J276" t="s">
        <v>166</v>
      </c>
      <c r="K276" t="s">
        <v>6884</v>
      </c>
      <c r="L276" t="s">
        <v>6885</v>
      </c>
      <c r="M276" t="s">
        <v>6886</v>
      </c>
      <c r="N276" t="s">
        <v>170</v>
      </c>
      <c r="AI276" t="s">
        <v>6887</v>
      </c>
      <c r="AJ276" t="s">
        <v>3749</v>
      </c>
      <c r="AK276" t="s">
        <v>6888</v>
      </c>
      <c r="AL276">
        <v>87.71</v>
      </c>
      <c r="AN276">
        <v>1983</v>
      </c>
      <c r="AO276" t="s">
        <v>174</v>
      </c>
      <c r="AP276" t="s">
        <v>6889</v>
      </c>
      <c r="AQ276" t="s">
        <v>3749</v>
      </c>
      <c r="AR276" t="s">
        <v>6890</v>
      </c>
      <c r="AS276">
        <v>78.67</v>
      </c>
      <c r="AU276">
        <v>1985</v>
      </c>
      <c r="AV276" t="s">
        <v>170</v>
      </c>
      <c r="BC276" t="s">
        <v>174</v>
      </c>
      <c r="BD276" t="s">
        <v>4953</v>
      </c>
      <c r="BE276" t="s">
        <v>2672</v>
      </c>
      <c r="BF276" t="s">
        <v>5804</v>
      </c>
      <c r="BG276">
        <v>72.7</v>
      </c>
      <c r="BI276">
        <v>1989</v>
      </c>
      <c r="BJ276">
        <v>2</v>
      </c>
      <c r="BL276">
        <v>9</v>
      </c>
      <c r="BN276" t="s">
        <v>174</v>
      </c>
      <c r="BO276" t="s">
        <v>6891</v>
      </c>
      <c r="BP276" t="s">
        <v>6892</v>
      </c>
      <c r="BQ276" t="s">
        <v>6893</v>
      </c>
      <c r="BR276">
        <v>75</v>
      </c>
      <c r="BS276">
        <v>7.5</v>
      </c>
      <c r="BT276">
        <v>2018</v>
      </c>
      <c r="BU276">
        <v>31</v>
      </c>
      <c r="BW276">
        <v>17</v>
      </c>
      <c r="BY276" t="s">
        <v>170</v>
      </c>
      <c r="CF276" t="s">
        <v>170</v>
      </c>
      <c r="CL276" t="s">
        <v>174</v>
      </c>
      <c r="CM276" t="s">
        <v>6894</v>
      </c>
      <c r="CN276" t="s">
        <v>174</v>
      </c>
      <c r="CO276" t="s">
        <v>6895</v>
      </c>
      <c r="CP276" t="s">
        <v>6896</v>
      </c>
      <c r="CQ276" t="s">
        <v>170</v>
      </c>
      <c r="CV276" t="s">
        <v>170</v>
      </c>
      <c r="CZ276" t="s">
        <v>170</v>
      </c>
      <c r="DC276" t="s">
        <v>6897</v>
      </c>
      <c r="DD276" t="s">
        <v>174</v>
      </c>
      <c r="DE276" t="s">
        <v>6898</v>
      </c>
      <c r="DF276" t="s">
        <v>170</v>
      </c>
      <c r="DL276" t="s">
        <v>170</v>
      </c>
      <c r="DN276" t="s">
        <v>170</v>
      </c>
      <c r="DP276" t="s">
        <v>6899</v>
      </c>
      <c r="DQ276" t="s">
        <v>202</v>
      </c>
      <c r="DR276" t="str">
        <f>HYPERLINK("https://nconnect.nicmar.ac.in/pdf/429_resume_1771669933.pdf/Y2FyZWVy","View Resume")</f>
        <v>0</v>
      </c>
      <c r="DS276" t="s">
        <v>6900</v>
      </c>
      <c r="DT276" t="s">
        <v>6901</v>
      </c>
      <c r="DU276" t="s">
        <v>6902</v>
      </c>
      <c r="DV276" t="s">
        <v>6903</v>
      </c>
      <c r="DW276" t="s">
        <v>207</v>
      </c>
      <c r="DX276" t="s">
        <v>993</v>
      </c>
      <c r="DY276" t="s">
        <v>209</v>
      </c>
      <c r="DZ276" t="s">
        <v>4595</v>
      </c>
      <c r="EA276" t="s">
        <v>6904</v>
      </c>
      <c r="EB276" t="s">
        <v>6905</v>
      </c>
      <c r="EC276" t="s">
        <v>333</v>
      </c>
      <c r="ED276" t="s">
        <v>246</v>
      </c>
      <c r="EE276" t="s">
        <v>4369</v>
      </c>
      <c r="EF276" t="s">
        <v>1544</v>
      </c>
      <c r="EG276" t="s">
        <v>2689</v>
      </c>
      <c r="EH276" t="s">
        <v>6906</v>
      </c>
      <c r="EI276" t="s">
        <v>6907</v>
      </c>
      <c r="EJ276" t="s">
        <v>333</v>
      </c>
      <c r="EK276" t="s">
        <v>246</v>
      </c>
      <c r="EL276" t="s">
        <v>1023</v>
      </c>
      <c r="EM276" t="s">
        <v>258</v>
      </c>
      <c r="EN276" t="s">
        <v>6908</v>
      </c>
      <c r="EO276" t="s">
        <v>6909</v>
      </c>
      <c r="EP276" t="s">
        <v>6910</v>
      </c>
      <c r="EQ276" t="s">
        <v>333</v>
      </c>
      <c r="ER276" t="s">
        <v>207</v>
      </c>
      <c r="ES276" t="s">
        <v>2697</v>
      </c>
      <c r="ET276" t="s">
        <v>579</v>
      </c>
      <c r="EU276" t="s">
        <v>985</v>
      </c>
      <c r="EV276" t="s">
        <v>6911</v>
      </c>
      <c r="EW276" t="s">
        <v>6912</v>
      </c>
      <c r="EX276" t="s">
        <v>3749</v>
      </c>
      <c r="EY276" t="s">
        <v>207</v>
      </c>
      <c r="EZ276" t="s">
        <v>6913</v>
      </c>
      <c r="FA276" t="s">
        <v>6914</v>
      </c>
      <c r="FB276" t="s">
        <v>575</v>
      </c>
    </row>
    <row r="277" spans="1:158">
      <c r="A277" t="s">
        <v>158</v>
      </c>
      <c r="B277" t="s">
        <v>159</v>
      </c>
      <c r="C277" t="s">
        <v>160</v>
      </c>
      <c r="D277" t="s">
        <v>161</v>
      </c>
      <c r="E277" t="s">
        <v>6881</v>
      </c>
      <c r="F277" t="s">
        <v>6882</v>
      </c>
      <c r="G277">
        <v>9820932248</v>
      </c>
      <c r="H277" t="s">
        <v>164</v>
      </c>
      <c r="I277" t="s">
        <v>6883</v>
      </c>
      <c r="J277" t="s">
        <v>166</v>
      </c>
      <c r="K277" t="s">
        <v>6884</v>
      </c>
      <c r="L277" t="s">
        <v>6885</v>
      </c>
      <c r="M277" t="s">
        <v>6886</v>
      </c>
      <c r="N277" t="s">
        <v>170</v>
      </c>
      <c r="AI277" t="s">
        <v>6887</v>
      </c>
      <c r="AJ277" t="s">
        <v>3749</v>
      </c>
      <c r="AK277" t="s">
        <v>6888</v>
      </c>
      <c r="AL277">
        <v>87.71</v>
      </c>
      <c r="AN277">
        <v>1983</v>
      </c>
      <c r="AO277" t="s">
        <v>174</v>
      </c>
      <c r="AP277" t="s">
        <v>6889</v>
      </c>
      <c r="AQ277" t="s">
        <v>3749</v>
      </c>
      <c r="AR277" t="s">
        <v>6890</v>
      </c>
      <c r="AS277">
        <v>78.67</v>
      </c>
      <c r="AU277">
        <v>1985</v>
      </c>
      <c r="AV277" t="s">
        <v>170</v>
      </c>
      <c r="BC277" t="s">
        <v>174</v>
      </c>
      <c r="BD277" t="s">
        <v>4953</v>
      </c>
      <c r="BE277" t="s">
        <v>2672</v>
      </c>
      <c r="BF277" t="s">
        <v>5804</v>
      </c>
      <c r="BG277">
        <v>72.7</v>
      </c>
      <c r="BI277">
        <v>1989</v>
      </c>
      <c r="BJ277">
        <v>2</v>
      </c>
      <c r="BL277">
        <v>9</v>
      </c>
      <c r="BN277" t="s">
        <v>174</v>
      </c>
      <c r="BO277" t="s">
        <v>6891</v>
      </c>
      <c r="BP277" t="s">
        <v>6892</v>
      </c>
      <c r="BQ277" t="s">
        <v>6893</v>
      </c>
      <c r="BR277">
        <v>75</v>
      </c>
      <c r="BS277">
        <v>7.5</v>
      </c>
      <c r="BT277">
        <v>2018</v>
      </c>
      <c r="BU277">
        <v>31</v>
      </c>
      <c r="BW277">
        <v>17</v>
      </c>
      <c r="BY277" t="s">
        <v>170</v>
      </c>
      <c r="CF277" t="s">
        <v>170</v>
      </c>
      <c r="CL277" t="s">
        <v>174</v>
      </c>
      <c r="CM277" t="s">
        <v>6894</v>
      </c>
      <c r="CN277" t="s">
        <v>174</v>
      </c>
      <c r="CO277" t="s">
        <v>6895</v>
      </c>
      <c r="CP277" t="s">
        <v>6896</v>
      </c>
      <c r="CQ277" t="s">
        <v>170</v>
      </c>
      <c r="CV277" t="s">
        <v>170</v>
      </c>
      <c r="CZ277" t="s">
        <v>170</v>
      </c>
      <c r="DC277" t="s">
        <v>6897</v>
      </c>
      <c r="DD277" t="s">
        <v>174</v>
      </c>
      <c r="DE277" t="s">
        <v>6898</v>
      </c>
      <c r="DF277" t="s">
        <v>170</v>
      </c>
      <c r="DL277" t="s">
        <v>170</v>
      </c>
      <c r="DN277" t="s">
        <v>170</v>
      </c>
      <c r="DP277" t="s">
        <v>6915</v>
      </c>
      <c r="DQ277" t="s">
        <v>202</v>
      </c>
      <c r="DR277" t="str">
        <f>HYPERLINK("https://nconnect.nicmar.ac.in/pdf/429_resume_1771669933.pdf/Y2FyZWVy","View Resume")</f>
        <v>0</v>
      </c>
      <c r="DS277" t="s">
        <v>6900</v>
      </c>
      <c r="DT277" t="s">
        <v>6901</v>
      </c>
      <c r="DU277" t="s">
        <v>6902</v>
      </c>
      <c r="DV277" t="s">
        <v>6903</v>
      </c>
      <c r="DW277" t="s">
        <v>207</v>
      </c>
      <c r="DX277" t="s">
        <v>993</v>
      </c>
      <c r="DY277" t="s">
        <v>209</v>
      </c>
      <c r="DZ277" t="s">
        <v>4595</v>
      </c>
      <c r="EA277" t="s">
        <v>6904</v>
      </c>
      <c r="EB277" t="s">
        <v>6905</v>
      </c>
      <c r="EC277" t="s">
        <v>333</v>
      </c>
      <c r="ED277" t="s">
        <v>246</v>
      </c>
      <c r="EE277" t="s">
        <v>4369</v>
      </c>
      <c r="EF277" t="s">
        <v>1544</v>
      </c>
      <c r="EG277" t="s">
        <v>2689</v>
      </c>
      <c r="EH277" t="s">
        <v>6906</v>
      </c>
      <c r="EI277" t="s">
        <v>6907</v>
      </c>
      <c r="EJ277" t="s">
        <v>333</v>
      </c>
      <c r="EK277" t="s">
        <v>246</v>
      </c>
      <c r="EL277" t="s">
        <v>1023</v>
      </c>
      <c r="EM277" t="s">
        <v>258</v>
      </c>
      <c r="EN277" t="s">
        <v>6908</v>
      </c>
      <c r="EO277" t="s">
        <v>6909</v>
      </c>
      <c r="EP277" t="s">
        <v>6910</v>
      </c>
      <c r="EQ277" t="s">
        <v>333</v>
      </c>
      <c r="ER277" t="s">
        <v>207</v>
      </c>
      <c r="ES277" t="s">
        <v>2697</v>
      </c>
      <c r="ET277" t="s">
        <v>579</v>
      </c>
      <c r="EU277" t="s">
        <v>985</v>
      </c>
      <c r="EV277" t="s">
        <v>6911</v>
      </c>
      <c r="EW277" t="s">
        <v>6912</v>
      </c>
      <c r="EX277" t="s">
        <v>3749</v>
      </c>
      <c r="EY277" t="s">
        <v>207</v>
      </c>
      <c r="EZ277" t="s">
        <v>6913</v>
      </c>
      <c r="FA277" t="s">
        <v>6914</v>
      </c>
      <c r="FB277" t="s">
        <v>575</v>
      </c>
    </row>
    <row r="278" spans="1:158">
      <c r="A278" t="s">
        <v>507</v>
      </c>
      <c r="B278" t="s">
        <v>508</v>
      </c>
      <c r="C278" t="s">
        <v>267</v>
      </c>
      <c r="D278" t="s">
        <v>509</v>
      </c>
      <c r="E278" t="s">
        <v>6916</v>
      </c>
      <c r="F278" t="s">
        <v>6917</v>
      </c>
      <c r="G278">
        <v>9049009367</v>
      </c>
      <c r="H278" t="s">
        <v>271</v>
      </c>
      <c r="I278" t="s">
        <v>6918</v>
      </c>
      <c r="J278" t="s">
        <v>1431</v>
      </c>
      <c r="K278" t="s">
        <v>798</v>
      </c>
      <c r="L278" t="s">
        <v>6919</v>
      </c>
      <c r="M278" t="s">
        <v>6920</v>
      </c>
      <c r="N278" t="s">
        <v>174</v>
      </c>
      <c r="O278" t="s">
        <v>6921</v>
      </c>
      <c r="P278" t="s">
        <v>6922</v>
      </c>
      <c r="AI278" t="s">
        <v>6923</v>
      </c>
      <c r="AJ278" t="s">
        <v>6924</v>
      </c>
      <c r="AK278" t="s">
        <v>1255</v>
      </c>
      <c r="AL278">
        <v>71.2</v>
      </c>
      <c r="AN278">
        <v>1989</v>
      </c>
      <c r="AO278" t="s">
        <v>174</v>
      </c>
      <c r="AP278" t="s">
        <v>6923</v>
      </c>
      <c r="AQ278" t="s">
        <v>6924</v>
      </c>
      <c r="AR278" t="s">
        <v>6925</v>
      </c>
      <c r="AS278">
        <v>66</v>
      </c>
      <c r="AU278">
        <v>1991</v>
      </c>
      <c r="AV278" t="s">
        <v>170</v>
      </c>
      <c r="BC278" t="s">
        <v>174</v>
      </c>
      <c r="BD278" t="s">
        <v>6926</v>
      </c>
      <c r="BE278" t="s">
        <v>6927</v>
      </c>
      <c r="BF278" t="s">
        <v>919</v>
      </c>
      <c r="BG278">
        <v>66.77</v>
      </c>
      <c r="BI278">
        <v>1995</v>
      </c>
      <c r="BJ278">
        <v>19</v>
      </c>
      <c r="BK278" t="s">
        <v>6928</v>
      </c>
      <c r="BL278">
        <v>53</v>
      </c>
      <c r="BM278" t="s">
        <v>1515</v>
      </c>
      <c r="BN278" t="s">
        <v>174</v>
      </c>
      <c r="BO278" t="s">
        <v>6926</v>
      </c>
      <c r="BP278" t="s">
        <v>6926</v>
      </c>
      <c r="BQ278" t="s">
        <v>6929</v>
      </c>
      <c r="BR278">
        <v>66.97</v>
      </c>
      <c r="BT278">
        <v>1997</v>
      </c>
      <c r="BU278">
        <v>31</v>
      </c>
      <c r="BV278" t="s">
        <v>6930</v>
      </c>
      <c r="BW278">
        <v>23</v>
      </c>
      <c r="BY278" t="s">
        <v>174</v>
      </c>
      <c r="BZ278" t="s">
        <v>6931</v>
      </c>
      <c r="CA278" t="s">
        <v>6931</v>
      </c>
      <c r="CB278" t="s">
        <v>6932</v>
      </c>
      <c r="CC278">
        <v>60</v>
      </c>
      <c r="CE278">
        <v>2020</v>
      </c>
      <c r="CF278" t="s">
        <v>174</v>
      </c>
      <c r="CG278" t="s">
        <v>528</v>
      </c>
      <c r="CH278" t="s">
        <v>6933</v>
      </c>
      <c r="CI278" t="s">
        <v>193</v>
      </c>
      <c r="CJ278">
        <v>2011</v>
      </c>
      <c r="CL278" t="s">
        <v>174</v>
      </c>
      <c r="CM278" t="s">
        <v>6934</v>
      </c>
      <c r="CN278" t="s">
        <v>174</v>
      </c>
      <c r="CO278" t="s">
        <v>6935</v>
      </c>
      <c r="CP278" t="s">
        <v>6936</v>
      </c>
      <c r="CQ278" t="s">
        <v>174</v>
      </c>
      <c r="CR278">
        <v>0</v>
      </c>
      <c r="CS278">
        <v>5</v>
      </c>
      <c r="CT278">
        <v>30</v>
      </c>
      <c r="CU278" t="s">
        <v>6937</v>
      </c>
      <c r="CV278" t="s">
        <v>174</v>
      </c>
      <c r="CW278" t="s">
        <v>6938</v>
      </c>
      <c r="CX278" t="s">
        <v>193</v>
      </c>
      <c r="CY278">
        <v>2019</v>
      </c>
      <c r="CZ278" t="s">
        <v>174</v>
      </c>
      <c r="DA278" t="s">
        <v>6939</v>
      </c>
      <c r="DB278" t="s">
        <v>6940</v>
      </c>
      <c r="DC278" t="s">
        <v>6941</v>
      </c>
      <c r="DD278" t="s">
        <v>174</v>
      </c>
      <c r="DE278" t="s">
        <v>6942</v>
      </c>
      <c r="DF278" t="s">
        <v>170</v>
      </c>
      <c r="DL278" t="s">
        <v>174</v>
      </c>
      <c r="DM278" t="s">
        <v>6943</v>
      </c>
      <c r="DN278" t="s">
        <v>170</v>
      </c>
      <c r="DP278" t="s">
        <v>6944</v>
      </c>
      <c r="DQ278" t="str">
        <f>HYPERLINK("https://nconnect.nicmar.ac.in/storage/profile/699979f266498.png","Download")</f>
        <v>0</v>
      </c>
      <c r="DR278" t="str">
        <f>HYPERLINK("https://nconnect.nicmar.ac.in/pdf/428_resume_1771670239.pdf/Y2FyZWVy","View Resume")</f>
        <v>0</v>
      </c>
      <c r="DS278" t="s">
        <v>6945</v>
      </c>
      <c r="DT278" t="s">
        <v>1029</v>
      </c>
      <c r="DU278" t="s">
        <v>6946</v>
      </c>
      <c r="DV278" t="s">
        <v>819</v>
      </c>
      <c r="DW278" t="s">
        <v>246</v>
      </c>
      <c r="DX278" t="s">
        <v>1634</v>
      </c>
      <c r="DY278" t="s">
        <v>209</v>
      </c>
      <c r="DZ278" t="s">
        <v>2137</v>
      </c>
      <c r="EA278" t="s">
        <v>6947</v>
      </c>
      <c r="EB278" t="s">
        <v>6948</v>
      </c>
      <c r="EC278" t="s">
        <v>4679</v>
      </c>
      <c r="ED278" t="s">
        <v>207</v>
      </c>
      <c r="EE278" t="s">
        <v>258</v>
      </c>
      <c r="EF278" t="s">
        <v>4306</v>
      </c>
      <c r="EG278" t="s">
        <v>2927</v>
      </c>
      <c r="EH278" t="s">
        <v>6949</v>
      </c>
      <c r="EI278" t="s">
        <v>508</v>
      </c>
      <c r="EJ278" t="s">
        <v>819</v>
      </c>
      <c r="EK278" t="s">
        <v>246</v>
      </c>
      <c r="EL278" t="s">
        <v>334</v>
      </c>
      <c r="EM278" t="s">
        <v>1585</v>
      </c>
      <c r="EN278" t="s">
        <v>1596</v>
      </c>
      <c r="EO278" t="s">
        <v>6950</v>
      </c>
      <c r="EP278" t="s">
        <v>508</v>
      </c>
      <c r="EQ278" t="s">
        <v>819</v>
      </c>
      <c r="ER278" t="s">
        <v>246</v>
      </c>
      <c r="ES278" t="s">
        <v>5038</v>
      </c>
      <c r="ET278" t="s">
        <v>580</v>
      </c>
      <c r="EU278" t="s">
        <v>990</v>
      </c>
      <c r="EV278" t="s">
        <v>6951</v>
      </c>
      <c r="EW278" t="s">
        <v>508</v>
      </c>
      <c r="EX278" t="s">
        <v>819</v>
      </c>
      <c r="EY278" t="s">
        <v>246</v>
      </c>
      <c r="EZ278" t="s">
        <v>6952</v>
      </c>
      <c r="FA278" t="s">
        <v>6953</v>
      </c>
      <c r="FB278" t="s">
        <v>248</v>
      </c>
    </row>
    <row r="279" spans="1:158">
      <c r="A279" t="s">
        <v>295</v>
      </c>
      <c r="B279" t="s">
        <v>211</v>
      </c>
      <c r="C279" t="s">
        <v>267</v>
      </c>
      <c r="D279" t="s">
        <v>296</v>
      </c>
      <c r="E279" t="s">
        <v>6954</v>
      </c>
      <c r="F279" t="s">
        <v>6955</v>
      </c>
      <c r="G279">
        <v>9937012116</v>
      </c>
      <c r="H279" t="s">
        <v>271</v>
      </c>
      <c r="I279" t="s">
        <v>6956</v>
      </c>
      <c r="J279" t="s">
        <v>166</v>
      </c>
      <c r="K279" t="s">
        <v>6957</v>
      </c>
      <c r="L279" t="s">
        <v>6958</v>
      </c>
      <c r="M279" t="s">
        <v>6959</v>
      </c>
      <c r="N279" t="s">
        <v>170</v>
      </c>
      <c r="AI279" t="s">
        <v>6960</v>
      </c>
      <c r="AJ279" t="s">
        <v>6961</v>
      </c>
      <c r="AK279" t="s">
        <v>6962</v>
      </c>
      <c r="AL279">
        <v>85</v>
      </c>
      <c r="AN279">
        <v>1994</v>
      </c>
      <c r="AO279" t="s">
        <v>174</v>
      </c>
      <c r="AP279" t="s">
        <v>6963</v>
      </c>
      <c r="AQ279" t="s">
        <v>6964</v>
      </c>
      <c r="AR279" t="s">
        <v>6965</v>
      </c>
      <c r="AS279">
        <v>71</v>
      </c>
      <c r="AU279">
        <v>1996</v>
      </c>
      <c r="AV279" t="s">
        <v>170</v>
      </c>
      <c r="BC279" t="s">
        <v>174</v>
      </c>
      <c r="BD279" t="s">
        <v>6963</v>
      </c>
      <c r="BE279" t="s">
        <v>6966</v>
      </c>
      <c r="BF279" t="s">
        <v>6967</v>
      </c>
      <c r="BG279">
        <v>71</v>
      </c>
      <c r="BI279">
        <v>1999</v>
      </c>
      <c r="BJ279">
        <v>19</v>
      </c>
      <c r="BK279" t="s">
        <v>5829</v>
      </c>
      <c r="BL279">
        <v>53</v>
      </c>
      <c r="BM279" t="s">
        <v>3043</v>
      </c>
      <c r="BN279" t="s">
        <v>174</v>
      </c>
      <c r="BO279" t="s">
        <v>6968</v>
      </c>
      <c r="BP279" t="s">
        <v>6969</v>
      </c>
      <c r="BQ279" t="s">
        <v>6970</v>
      </c>
      <c r="BR279">
        <v>75</v>
      </c>
      <c r="BT279">
        <v>2004</v>
      </c>
      <c r="BU279">
        <v>31</v>
      </c>
      <c r="BV279" t="s">
        <v>6971</v>
      </c>
      <c r="BW279">
        <v>33</v>
      </c>
      <c r="BX279" t="s">
        <v>6972</v>
      </c>
      <c r="BY279" t="s">
        <v>174</v>
      </c>
      <c r="BZ279" t="s">
        <v>6968</v>
      </c>
      <c r="CA279" t="s">
        <v>6973</v>
      </c>
      <c r="CB279" t="s">
        <v>3043</v>
      </c>
      <c r="CC279">
        <v>63</v>
      </c>
      <c r="CE279">
        <v>2001</v>
      </c>
      <c r="CF279" t="s">
        <v>174</v>
      </c>
      <c r="CG279" t="s">
        <v>6974</v>
      </c>
      <c r="CH279" t="s">
        <v>6969</v>
      </c>
      <c r="CI279" t="s">
        <v>193</v>
      </c>
      <c r="CJ279">
        <v>2021</v>
      </c>
      <c r="CL279" t="s">
        <v>174</v>
      </c>
      <c r="CM279" t="s">
        <v>6975</v>
      </c>
      <c r="CN279" t="s">
        <v>174</v>
      </c>
      <c r="CO279" t="s">
        <v>6976</v>
      </c>
      <c r="CP279" t="s">
        <v>1944</v>
      </c>
      <c r="CQ279" t="s">
        <v>174</v>
      </c>
      <c r="CR279">
        <v>3</v>
      </c>
      <c r="CS279">
        <v>3</v>
      </c>
      <c r="CT279">
        <v>3</v>
      </c>
      <c r="CV279" t="s">
        <v>170</v>
      </c>
      <c r="CZ279" t="s">
        <v>170</v>
      </c>
      <c r="DB279" t="s">
        <v>378</v>
      </c>
      <c r="DC279" t="s">
        <v>6977</v>
      </c>
      <c r="DD279" t="s">
        <v>174</v>
      </c>
      <c r="DE279" t="s">
        <v>6978</v>
      </c>
      <c r="DF279" t="s">
        <v>174</v>
      </c>
      <c r="DG279" t="s">
        <v>6979</v>
      </c>
      <c r="DH279" t="s">
        <v>6980</v>
      </c>
      <c r="DI279" t="s">
        <v>378</v>
      </c>
      <c r="DJ279" t="s">
        <v>378</v>
      </c>
      <c r="DK279">
        <v>0</v>
      </c>
      <c r="DL279" t="s">
        <v>170</v>
      </c>
      <c r="DN279" t="s">
        <v>170</v>
      </c>
      <c r="DP279" t="s">
        <v>6981</v>
      </c>
      <c r="DQ279" t="s">
        <v>202</v>
      </c>
      <c r="DR279" t="str">
        <f>HYPERLINK("https://nconnect.nicmar.ac.in/pdf/211_resume_1771670058.pdf/Y2FyZWVy","View Resume")</f>
        <v>0</v>
      </c>
      <c r="DS279" t="s">
        <v>6982</v>
      </c>
      <c r="DT279" t="s">
        <v>6983</v>
      </c>
      <c r="DU279" t="s">
        <v>1283</v>
      </c>
      <c r="DV279" t="s">
        <v>819</v>
      </c>
      <c r="DW279" t="s">
        <v>246</v>
      </c>
      <c r="DX279" t="s">
        <v>1686</v>
      </c>
      <c r="DY279" t="s">
        <v>209</v>
      </c>
      <c r="DZ279" t="s">
        <v>990</v>
      </c>
      <c r="EA279" t="s">
        <v>4909</v>
      </c>
      <c r="EB279" t="s">
        <v>1283</v>
      </c>
      <c r="EC279" t="s">
        <v>819</v>
      </c>
      <c r="ED279" t="s">
        <v>246</v>
      </c>
      <c r="EE279" t="s">
        <v>948</v>
      </c>
      <c r="EF279" t="s">
        <v>3389</v>
      </c>
      <c r="EG279" t="s">
        <v>3195</v>
      </c>
      <c r="EH279" t="s">
        <v>6984</v>
      </c>
      <c r="EI279" t="s">
        <v>6985</v>
      </c>
      <c r="EJ279" t="s">
        <v>6986</v>
      </c>
      <c r="EK279" t="s">
        <v>207</v>
      </c>
      <c r="EL279" t="s">
        <v>208</v>
      </c>
      <c r="EM279" t="s">
        <v>1386</v>
      </c>
      <c r="EN279" t="s">
        <v>2245</v>
      </c>
      <c r="EO279" t="s">
        <v>6987</v>
      </c>
      <c r="EP279" t="s">
        <v>6988</v>
      </c>
      <c r="EQ279" t="s">
        <v>4185</v>
      </c>
      <c r="ER279" t="s">
        <v>207</v>
      </c>
      <c r="ES279" t="s">
        <v>6989</v>
      </c>
      <c r="ET279" t="s">
        <v>5424</v>
      </c>
      <c r="EU279" t="s">
        <v>6990</v>
      </c>
    </row>
    <row r="280" spans="1:158">
      <c r="A280" t="s">
        <v>1872</v>
      </c>
      <c r="B280" t="s">
        <v>508</v>
      </c>
      <c r="C280" t="s">
        <v>160</v>
      </c>
      <c r="D280" t="s">
        <v>1873</v>
      </c>
      <c r="E280" t="s">
        <v>6991</v>
      </c>
      <c r="F280" t="s">
        <v>6992</v>
      </c>
      <c r="G280">
        <v>7875691295</v>
      </c>
      <c r="H280" t="s">
        <v>271</v>
      </c>
      <c r="I280" t="s">
        <v>6993</v>
      </c>
      <c r="J280" t="s">
        <v>166</v>
      </c>
      <c r="K280" t="s">
        <v>6994</v>
      </c>
      <c r="L280" t="s">
        <v>6995</v>
      </c>
      <c r="M280" t="s">
        <v>6996</v>
      </c>
      <c r="N280" t="s">
        <v>170</v>
      </c>
      <c r="AI280" t="s">
        <v>6997</v>
      </c>
      <c r="AJ280" t="s">
        <v>6998</v>
      </c>
      <c r="AK280" t="s">
        <v>6999</v>
      </c>
      <c r="AL280">
        <v>80</v>
      </c>
      <c r="AN280">
        <v>2007</v>
      </c>
      <c r="AO280" t="s">
        <v>174</v>
      </c>
      <c r="AP280" t="s">
        <v>7000</v>
      </c>
      <c r="AQ280" t="s">
        <v>6998</v>
      </c>
      <c r="AR280" t="s">
        <v>7001</v>
      </c>
      <c r="AS280">
        <v>56</v>
      </c>
      <c r="AU280">
        <v>2009</v>
      </c>
      <c r="AV280" t="s">
        <v>170</v>
      </c>
      <c r="BC280" t="s">
        <v>174</v>
      </c>
      <c r="BD280" t="s">
        <v>553</v>
      </c>
      <c r="BE280" t="s">
        <v>7002</v>
      </c>
      <c r="BF280" t="s">
        <v>7003</v>
      </c>
      <c r="BG280">
        <v>64</v>
      </c>
      <c r="BI280">
        <v>2014</v>
      </c>
      <c r="BJ280">
        <v>8</v>
      </c>
      <c r="BL280">
        <v>2</v>
      </c>
      <c r="BN280" t="s">
        <v>174</v>
      </c>
      <c r="BO280" t="s">
        <v>7004</v>
      </c>
      <c r="BP280" t="s">
        <v>7005</v>
      </c>
      <c r="BQ280" t="s">
        <v>7006</v>
      </c>
      <c r="BR280">
        <v>69.25</v>
      </c>
      <c r="BS280">
        <v>7.29</v>
      </c>
      <c r="BT280">
        <v>2023</v>
      </c>
      <c r="BU280">
        <v>31</v>
      </c>
      <c r="BV280" t="s">
        <v>7007</v>
      </c>
      <c r="BW280">
        <v>53</v>
      </c>
      <c r="BX280" t="s">
        <v>7008</v>
      </c>
      <c r="BY280" t="s">
        <v>170</v>
      </c>
      <c r="CF280" t="s">
        <v>170</v>
      </c>
      <c r="CL280" t="s">
        <v>170</v>
      </c>
      <c r="CN280" t="s">
        <v>170</v>
      </c>
      <c r="CP280" t="s">
        <v>7009</v>
      </c>
      <c r="CQ280" t="s">
        <v>170</v>
      </c>
      <c r="CV280" t="s">
        <v>170</v>
      </c>
      <c r="CZ280" t="s">
        <v>170</v>
      </c>
      <c r="DB280" t="s">
        <v>7010</v>
      </c>
      <c r="DC280" t="s">
        <v>7011</v>
      </c>
      <c r="DD280" t="s">
        <v>174</v>
      </c>
      <c r="DE280" t="s">
        <v>7012</v>
      </c>
      <c r="DF280" t="s">
        <v>170</v>
      </c>
      <c r="DL280" t="s">
        <v>170</v>
      </c>
      <c r="DN280" t="s">
        <v>170</v>
      </c>
      <c r="DP280" t="s">
        <v>7013</v>
      </c>
      <c r="DQ280" t="s">
        <v>202</v>
      </c>
      <c r="DR280" t="str">
        <f>HYPERLINK("https://nconnect.nicmar.ac.in/pdf/433_resume_1771671119.pdf/Y2FyZWVy","View Resume")</f>
        <v>0</v>
      </c>
      <c r="DS280" t="s">
        <v>420</v>
      </c>
      <c r="DT280" t="s">
        <v>7014</v>
      </c>
      <c r="DU280" t="s">
        <v>211</v>
      </c>
      <c r="DV280" t="s">
        <v>819</v>
      </c>
      <c r="DW280" t="s">
        <v>246</v>
      </c>
      <c r="DX280" t="s">
        <v>424</v>
      </c>
      <c r="DY280" t="s">
        <v>209</v>
      </c>
      <c r="DZ280" t="s">
        <v>420</v>
      </c>
    </row>
    <row r="281" spans="1:158">
      <c r="A281" t="s">
        <v>1245</v>
      </c>
      <c r="B281" t="s">
        <v>159</v>
      </c>
      <c r="C281" t="s">
        <v>1138</v>
      </c>
      <c r="D281" t="s">
        <v>1246</v>
      </c>
      <c r="E281" t="s">
        <v>7015</v>
      </c>
      <c r="F281" t="s">
        <v>7016</v>
      </c>
      <c r="G281">
        <v>9960595124</v>
      </c>
      <c r="H281" t="s">
        <v>271</v>
      </c>
      <c r="I281" t="s">
        <v>7017</v>
      </c>
      <c r="J281" t="s">
        <v>166</v>
      </c>
      <c r="K281" t="s">
        <v>831</v>
      </c>
      <c r="L281" t="s">
        <v>7018</v>
      </c>
      <c r="M281" t="s">
        <v>7019</v>
      </c>
      <c r="N281" t="s">
        <v>174</v>
      </c>
      <c r="O281" t="s">
        <v>7020</v>
      </c>
      <c r="P281" t="s">
        <v>7021</v>
      </c>
      <c r="AI281" t="s">
        <v>7022</v>
      </c>
      <c r="AJ281" t="s">
        <v>7023</v>
      </c>
      <c r="AK281" t="s">
        <v>7024</v>
      </c>
      <c r="AL281">
        <v>60</v>
      </c>
      <c r="AN281">
        <v>1995</v>
      </c>
      <c r="AO281" t="s">
        <v>174</v>
      </c>
      <c r="AP281" t="s">
        <v>7025</v>
      </c>
      <c r="AQ281" t="s">
        <v>7026</v>
      </c>
      <c r="AR281" t="s">
        <v>7027</v>
      </c>
      <c r="AS281">
        <v>57.17</v>
      </c>
      <c r="AU281">
        <v>1997</v>
      </c>
      <c r="AV281" t="s">
        <v>170</v>
      </c>
      <c r="BC281" t="s">
        <v>174</v>
      </c>
      <c r="BD281" t="s">
        <v>4116</v>
      </c>
      <c r="BE281" t="s">
        <v>7028</v>
      </c>
      <c r="BF281" t="s">
        <v>7029</v>
      </c>
      <c r="BG281">
        <v>73.25</v>
      </c>
      <c r="BI281">
        <v>2001</v>
      </c>
      <c r="BJ281">
        <v>19</v>
      </c>
      <c r="BK281" t="s">
        <v>7030</v>
      </c>
      <c r="BL281">
        <v>53</v>
      </c>
      <c r="BM281" t="s">
        <v>7031</v>
      </c>
      <c r="BN281" t="s">
        <v>174</v>
      </c>
      <c r="BO281" t="s">
        <v>4116</v>
      </c>
      <c r="BP281" t="s">
        <v>7032</v>
      </c>
      <c r="BQ281" t="s">
        <v>7033</v>
      </c>
      <c r="BR281">
        <v>64.86</v>
      </c>
      <c r="BT281">
        <v>2003</v>
      </c>
      <c r="BU281">
        <v>31</v>
      </c>
      <c r="BV281" t="s">
        <v>7034</v>
      </c>
      <c r="BW281">
        <v>33</v>
      </c>
      <c r="BY281" t="s">
        <v>174</v>
      </c>
      <c r="BZ281" t="s">
        <v>7035</v>
      </c>
      <c r="CA281" t="s">
        <v>7036</v>
      </c>
      <c r="CB281" t="s">
        <v>7037</v>
      </c>
      <c r="CC281">
        <v>60</v>
      </c>
      <c r="CE281">
        <v>2019</v>
      </c>
      <c r="CF281" t="s">
        <v>174</v>
      </c>
      <c r="CG281" t="s">
        <v>296</v>
      </c>
      <c r="CH281" t="s">
        <v>7038</v>
      </c>
      <c r="CI281" t="s">
        <v>193</v>
      </c>
      <c r="CJ281">
        <v>2014</v>
      </c>
      <c r="CL281" t="s">
        <v>170</v>
      </c>
      <c r="CN281" t="s">
        <v>174</v>
      </c>
      <c r="CO281" t="s">
        <v>7039</v>
      </c>
      <c r="CP281" t="s">
        <v>722</v>
      </c>
      <c r="CQ281" t="s">
        <v>174</v>
      </c>
      <c r="CR281">
        <v>1</v>
      </c>
      <c r="CS281">
        <v>2</v>
      </c>
      <c r="CT281">
        <v>20</v>
      </c>
      <c r="CU281" t="s">
        <v>7040</v>
      </c>
      <c r="CV281" t="s">
        <v>170</v>
      </c>
      <c r="CZ281" t="s">
        <v>174</v>
      </c>
      <c r="DA281" t="s">
        <v>7041</v>
      </c>
      <c r="DB281" t="s">
        <v>7042</v>
      </c>
      <c r="DC281" t="s">
        <v>7043</v>
      </c>
      <c r="DD281" t="s">
        <v>174</v>
      </c>
      <c r="DE281" t="s">
        <v>7044</v>
      </c>
      <c r="DF281" t="s">
        <v>170</v>
      </c>
      <c r="DL281" t="s">
        <v>170</v>
      </c>
      <c r="DN281" t="s">
        <v>170</v>
      </c>
      <c r="DP281" t="s">
        <v>7045</v>
      </c>
      <c r="DQ281" t="s">
        <v>202</v>
      </c>
      <c r="DR281" t="str">
        <f>HYPERLINK("https://nconnect.nicmar.ac.in/pdf/423_resume_1771671632.pdf/Y2FyZWVy","View Resume")</f>
        <v>0</v>
      </c>
      <c r="DS281" t="s">
        <v>335</v>
      </c>
      <c r="DT281" t="s">
        <v>1029</v>
      </c>
      <c r="DU281" t="s">
        <v>7046</v>
      </c>
      <c r="DV281" t="s">
        <v>819</v>
      </c>
      <c r="DW281" t="s">
        <v>246</v>
      </c>
      <c r="DX281" t="s">
        <v>334</v>
      </c>
      <c r="DY281" t="s">
        <v>209</v>
      </c>
      <c r="DZ281" t="s">
        <v>335</v>
      </c>
    </row>
    <row r="282" spans="1:158">
      <c r="A282" t="s">
        <v>210</v>
      </c>
      <c r="B282" t="s">
        <v>211</v>
      </c>
      <c r="C282" t="s">
        <v>212</v>
      </c>
      <c r="D282" t="s">
        <v>213</v>
      </c>
      <c r="E282" t="s">
        <v>7047</v>
      </c>
      <c r="F282" t="s">
        <v>7048</v>
      </c>
      <c r="G282">
        <v>9881499216</v>
      </c>
      <c r="H282" t="s">
        <v>271</v>
      </c>
      <c r="I282" t="s">
        <v>7049</v>
      </c>
      <c r="J282" t="s">
        <v>166</v>
      </c>
      <c r="K282" t="s">
        <v>2888</v>
      </c>
      <c r="L282" t="s">
        <v>7050</v>
      </c>
      <c r="M282" t="s">
        <v>7051</v>
      </c>
      <c r="N282" t="s">
        <v>170</v>
      </c>
      <c r="AI282" t="s">
        <v>7052</v>
      </c>
      <c r="AJ282" t="s">
        <v>819</v>
      </c>
      <c r="AK282" t="s">
        <v>2034</v>
      </c>
      <c r="AL282">
        <v>71</v>
      </c>
      <c r="AN282">
        <v>1999</v>
      </c>
      <c r="AO282" t="s">
        <v>170</v>
      </c>
      <c r="AV282" t="s">
        <v>174</v>
      </c>
      <c r="AW282" t="s">
        <v>1827</v>
      </c>
      <c r="AX282" t="s">
        <v>7053</v>
      </c>
      <c r="AY282" t="s">
        <v>486</v>
      </c>
      <c r="AZ282">
        <v>81.27</v>
      </c>
      <c r="BB282">
        <v>2002</v>
      </c>
      <c r="BC282" t="s">
        <v>174</v>
      </c>
      <c r="BD282" t="s">
        <v>7054</v>
      </c>
      <c r="BE282" t="s">
        <v>7055</v>
      </c>
      <c r="BF282" t="s">
        <v>486</v>
      </c>
      <c r="BG282">
        <v>62</v>
      </c>
      <c r="BI282">
        <v>2005</v>
      </c>
      <c r="BJ282">
        <v>2</v>
      </c>
      <c r="BL282">
        <v>9</v>
      </c>
      <c r="BN282" t="s">
        <v>174</v>
      </c>
      <c r="BO282" t="s">
        <v>441</v>
      </c>
      <c r="BP282" t="s">
        <v>7056</v>
      </c>
      <c r="BQ282" t="s">
        <v>213</v>
      </c>
      <c r="BR282">
        <v>71.4</v>
      </c>
      <c r="BS282">
        <v>7.89</v>
      </c>
      <c r="BT282">
        <v>2016</v>
      </c>
      <c r="BU282">
        <v>14</v>
      </c>
      <c r="BW282">
        <v>47</v>
      </c>
      <c r="BY282" t="s">
        <v>170</v>
      </c>
      <c r="CF282" t="s">
        <v>174</v>
      </c>
      <c r="CG282" t="s">
        <v>7057</v>
      </c>
      <c r="CH282" t="s">
        <v>2315</v>
      </c>
      <c r="CI282" t="s">
        <v>193</v>
      </c>
      <c r="CJ282">
        <v>2025</v>
      </c>
      <c r="CL282" t="s">
        <v>174</v>
      </c>
      <c r="CM282" t="s">
        <v>7058</v>
      </c>
      <c r="CN282" t="s">
        <v>174</v>
      </c>
      <c r="CO282" t="s">
        <v>7059</v>
      </c>
      <c r="CP282" t="s">
        <v>7060</v>
      </c>
      <c r="CQ282" t="s">
        <v>174</v>
      </c>
      <c r="CR282">
        <v>4</v>
      </c>
      <c r="CS282">
        <v>15</v>
      </c>
      <c r="CT282">
        <v>7</v>
      </c>
      <c r="CU282" t="s">
        <v>7061</v>
      </c>
      <c r="CV282" t="s">
        <v>170</v>
      </c>
      <c r="CZ282" t="s">
        <v>170</v>
      </c>
      <c r="DB282" t="s">
        <v>7062</v>
      </c>
      <c r="DC282" t="s">
        <v>7063</v>
      </c>
      <c r="DD282" t="s">
        <v>174</v>
      </c>
      <c r="DE282" t="s">
        <v>7064</v>
      </c>
      <c r="DF282" t="s">
        <v>174</v>
      </c>
      <c r="DG282" t="s">
        <v>7065</v>
      </c>
      <c r="DH282" t="s">
        <v>7066</v>
      </c>
      <c r="DI282" t="s">
        <v>7067</v>
      </c>
      <c r="DJ282" t="s">
        <v>7068</v>
      </c>
      <c r="DK282">
        <v>7.0</v>
      </c>
      <c r="DL282" t="s">
        <v>174</v>
      </c>
      <c r="DM282" t="s">
        <v>7069</v>
      </c>
      <c r="DN282" t="s">
        <v>174</v>
      </c>
      <c r="DO282" t="s">
        <v>7070</v>
      </c>
      <c r="DP282" t="s">
        <v>7045</v>
      </c>
      <c r="DQ282" t="str">
        <f>HYPERLINK("https://nconnect.nicmar.ac.in/storage/profile/6996fe8181cc9.png","Download")</f>
        <v>0</v>
      </c>
      <c r="DR282" t="str">
        <f>HYPERLINK("https://nconnect.nicmar.ac.in/pdf/83_resume_1771503118.pdf/Y2FyZWVy","View Resume")</f>
        <v>0</v>
      </c>
      <c r="DS282" t="s">
        <v>7071</v>
      </c>
      <c r="DT282" t="s">
        <v>7072</v>
      </c>
      <c r="DU282" t="s">
        <v>211</v>
      </c>
      <c r="DV282" t="s">
        <v>819</v>
      </c>
      <c r="DW282" t="s">
        <v>246</v>
      </c>
      <c r="DX282" t="s">
        <v>953</v>
      </c>
      <c r="DY282" t="s">
        <v>209</v>
      </c>
      <c r="DZ282" t="s">
        <v>860</v>
      </c>
      <c r="EA282" t="s">
        <v>7073</v>
      </c>
      <c r="EB282" t="s">
        <v>7074</v>
      </c>
      <c r="EC282" t="s">
        <v>819</v>
      </c>
      <c r="ED282" t="s">
        <v>207</v>
      </c>
      <c r="EE282" t="s">
        <v>7075</v>
      </c>
      <c r="EF282" t="s">
        <v>6952</v>
      </c>
      <c r="EG282" t="s">
        <v>3514</v>
      </c>
      <c r="EH282" t="s">
        <v>7076</v>
      </c>
      <c r="EI282" t="s">
        <v>7077</v>
      </c>
      <c r="EJ282" t="s">
        <v>819</v>
      </c>
      <c r="EK282" t="s">
        <v>207</v>
      </c>
      <c r="EL282" t="s">
        <v>7078</v>
      </c>
      <c r="EM282" t="s">
        <v>7075</v>
      </c>
      <c r="EN282" t="s">
        <v>265</v>
      </c>
    </row>
    <row r="283" spans="1:158">
      <c r="A283" t="s">
        <v>295</v>
      </c>
      <c r="B283" t="s">
        <v>211</v>
      </c>
      <c r="C283" t="s">
        <v>267</v>
      </c>
      <c r="D283" t="s">
        <v>296</v>
      </c>
      <c r="E283" t="s">
        <v>7079</v>
      </c>
      <c r="F283" t="s">
        <v>7080</v>
      </c>
      <c r="G283">
        <v>9834438607</v>
      </c>
      <c r="H283" t="s">
        <v>164</v>
      </c>
      <c r="I283" t="s">
        <v>7081</v>
      </c>
      <c r="J283" t="s">
        <v>166</v>
      </c>
      <c r="K283" t="s">
        <v>1400</v>
      </c>
      <c r="L283" t="s">
        <v>7082</v>
      </c>
      <c r="M283" t="s">
        <v>7083</v>
      </c>
      <c r="N283" t="s">
        <v>174</v>
      </c>
      <c r="O283" t="s">
        <v>7084</v>
      </c>
      <c r="P283" t="s">
        <v>7085</v>
      </c>
      <c r="AI283" t="s">
        <v>7086</v>
      </c>
      <c r="AJ283" t="s">
        <v>2384</v>
      </c>
      <c r="AK283" t="s">
        <v>1515</v>
      </c>
      <c r="AL283">
        <v>53.86</v>
      </c>
      <c r="AN283">
        <v>1997</v>
      </c>
      <c r="AO283" t="s">
        <v>174</v>
      </c>
      <c r="AP283" t="s">
        <v>2353</v>
      </c>
      <c r="AQ283" t="s">
        <v>2384</v>
      </c>
      <c r="AR283" t="s">
        <v>6727</v>
      </c>
      <c r="AS283">
        <v>54.33</v>
      </c>
      <c r="AU283">
        <v>1999</v>
      </c>
      <c r="AV283" t="s">
        <v>170</v>
      </c>
      <c r="BC283" t="s">
        <v>174</v>
      </c>
      <c r="BD283" t="s">
        <v>1909</v>
      </c>
      <c r="BE283" t="s">
        <v>7087</v>
      </c>
      <c r="BF283" t="s">
        <v>4955</v>
      </c>
      <c r="BG283">
        <v>60</v>
      </c>
      <c r="BI283">
        <v>2003</v>
      </c>
      <c r="BJ283">
        <v>19</v>
      </c>
      <c r="BK283" t="s">
        <v>5316</v>
      </c>
      <c r="BL283">
        <v>53</v>
      </c>
      <c r="BM283" t="s">
        <v>4955</v>
      </c>
      <c r="BN283" t="s">
        <v>174</v>
      </c>
      <c r="BO283" t="s">
        <v>1909</v>
      </c>
      <c r="BP283" t="s">
        <v>7088</v>
      </c>
      <c r="BQ283" t="s">
        <v>1185</v>
      </c>
      <c r="BR283">
        <v>60</v>
      </c>
      <c r="BT283">
        <v>2005</v>
      </c>
      <c r="BU283">
        <v>31</v>
      </c>
      <c r="BV283" t="s">
        <v>7089</v>
      </c>
      <c r="BW283">
        <v>33</v>
      </c>
      <c r="BY283" t="s">
        <v>170</v>
      </c>
      <c r="CF283" t="s">
        <v>174</v>
      </c>
      <c r="CG283" t="s">
        <v>1337</v>
      </c>
      <c r="CH283" t="s">
        <v>7090</v>
      </c>
      <c r="CI283" t="s">
        <v>193</v>
      </c>
      <c r="CJ283">
        <v>2025</v>
      </c>
      <c r="CL283" t="s">
        <v>170</v>
      </c>
      <c r="CN283" t="s">
        <v>174</v>
      </c>
      <c r="CO283" t="s">
        <v>7091</v>
      </c>
      <c r="CP283" t="s">
        <v>378</v>
      </c>
      <c r="CQ283" t="s">
        <v>174</v>
      </c>
      <c r="CR283">
        <v>0</v>
      </c>
      <c r="CS283">
        <v>0</v>
      </c>
      <c r="CT283">
        <v>11</v>
      </c>
      <c r="CU283" t="s">
        <v>7092</v>
      </c>
      <c r="CV283" t="s">
        <v>170</v>
      </c>
      <c r="CZ283" t="s">
        <v>170</v>
      </c>
      <c r="DC283" t="s">
        <v>7093</v>
      </c>
      <c r="DD283" t="s">
        <v>174</v>
      </c>
      <c r="DE283" t="s">
        <v>7094</v>
      </c>
      <c r="DF283" t="s">
        <v>170</v>
      </c>
      <c r="DL283" t="s">
        <v>174</v>
      </c>
      <c r="DM283" t="s">
        <v>7095</v>
      </c>
      <c r="DN283" t="s">
        <v>170</v>
      </c>
      <c r="DP283" t="s">
        <v>7096</v>
      </c>
      <c r="DQ283" t="str">
        <f>HYPERLINK("https://nconnect.nicmar.ac.in/storage/profile/69997158014f2.png","Download")</f>
        <v>0</v>
      </c>
      <c r="DR283" t="str">
        <f>HYPERLINK("https://nconnect.nicmar.ac.in/pdf/424_resume_1771671801.pdf/Y2FyZWVy","View Resume")</f>
        <v>0</v>
      </c>
      <c r="DS283" t="s">
        <v>686</v>
      </c>
      <c r="DT283" t="s">
        <v>7097</v>
      </c>
      <c r="DU283" t="s">
        <v>211</v>
      </c>
      <c r="DV283" t="s">
        <v>7098</v>
      </c>
      <c r="DW283" t="s">
        <v>246</v>
      </c>
      <c r="DX283" t="s">
        <v>901</v>
      </c>
      <c r="DY283" t="s">
        <v>209</v>
      </c>
      <c r="DZ283" t="s">
        <v>265</v>
      </c>
      <c r="EA283" t="s">
        <v>7099</v>
      </c>
      <c r="EB283" t="s">
        <v>7100</v>
      </c>
      <c r="EC283" t="s">
        <v>7101</v>
      </c>
      <c r="ED283" t="s">
        <v>246</v>
      </c>
      <c r="EE283" t="s">
        <v>758</v>
      </c>
      <c r="EF283" t="s">
        <v>901</v>
      </c>
      <c r="EG283" t="s">
        <v>3195</v>
      </c>
      <c r="EH283" t="s">
        <v>7102</v>
      </c>
      <c r="EI283" t="s">
        <v>7103</v>
      </c>
      <c r="EJ283" t="s">
        <v>819</v>
      </c>
      <c r="EK283" t="s">
        <v>246</v>
      </c>
      <c r="EL283" t="s">
        <v>2858</v>
      </c>
      <c r="EM283" t="s">
        <v>984</v>
      </c>
      <c r="EN283" t="s">
        <v>380</v>
      </c>
      <c r="EO283" t="s">
        <v>7104</v>
      </c>
      <c r="EP283" t="s">
        <v>7105</v>
      </c>
      <c r="EQ283" t="s">
        <v>819</v>
      </c>
      <c r="ER283" t="s">
        <v>246</v>
      </c>
      <c r="ES283" t="s">
        <v>1590</v>
      </c>
      <c r="ET283" t="s">
        <v>2858</v>
      </c>
      <c r="EU283" t="s">
        <v>6139</v>
      </c>
      <c r="EV283" t="s">
        <v>7106</v>
      </c>
      <c r="EW283" t="s">
        <v>7107</v>
      </c>
      <c r="EX283" t="s">
        <v>819</v>
      </c>
      <c r="EY283" t="s">
        <v>207</v>
      </c>
      <c r="EZ283" t="s">
        <v>1198</v>
      </c>
      <c r="FA283" t="s">
        <v>2198</v>
      </c>
      <c r="FB283" t="s">
        <v>698</v>
      </c>
    </row>
    <row r="284" spans="1:158">
      <c r="A284" t="s">
        <v>210</v>
      </c>
      <c r="B284" t="s">
        <v>211</v>
      </c>
      <c r="C284" t="s">
        <v>212</v>
      </c>
      <c r="D284" t="s">
        <v>213</v>
      </c>
      <c r="E284" t="s">
        <v>7108</v>
      </c>
      <c r="F284" t="s">
        <v>7109</v>
      </c>
      <c r="G284">
        <v>9988779099</v>
      </c>
      <c r="H284" t="s">
        <v>164</v>
      </c>
      <c r="I284" t="s">
        <v>7110</v>
      </c>
      <c r="J284" t="s">
        <v>217</v>
      </c>
      <c r="K284" t="s">
        <v>7111</v>
      </c>
      <c r="L284" t="s">
        <v>7112</v>
      </c>
      <c r="M284" t="s">
        <v>7113</v>
      </c>
      <c r="N284" t="s">
        <v>170</v>
      </c>
      <c r="AI284" t="s">
        <v>7114</v>
      </c>
      <c r="AJ284" t="s">
        <v>7115</v>
      </c>
      <c r="AK284" t="s">
        <v>7116</v>
      </c>
      <c r="AL284">
        <v>59</v>
      </c>
      <c r="AN284">
        <v>2005</v>
      </c>
      <c r="AO284" t="s">
        <v>174</v>
      </c>
      <c r="AP284" t="s">
        <v>7114</v>
      </c>
      <c r="AQ284" t="s">
        <v>7115</v>
      </c>
      <c r="AR284" t="s">
        <v>7117</v>
      </c>
      <c r="AS284">
        <v>59</v>
      </c>
      <c r="AU284">
        <v>2007</v>
      </c>
      <c r="AV284" t="s">
        <v>170</v>
      </c>
      <c r="BC284" t="s">
        <v>174</v>
      </c>
      <c r="BD284" t="s">
        <v>7118</v>
      </c>
      <c r="BE284" t="s">
        <v>7119</v>
      </c>
      <c r="BF284" t="s">
        <v>229</v>
      </c>
      <c r="BG284">
        <v>71.1</v>
      </c>
      <c r="BH284">
        <v>7.9</v>
      </c>
      <c r="BI284">
        <v>2011</v>
      </c>
      <c r="BJ284">
        <v>1</v>
      </c>
      <c r="BL284">
        <v>7</v>
      </c>
      <c r="BN284" t="s">
        <v>174</v>
      </c>
      <c r="BO284" t="s">
        <v>7120</v>
      </c>
      <c r="BP284" t="s">
        <v>7121</v>
      </c>
      <c r="BQ284" t="s">
        <v>7122</v>
      </c>
      <c r="BR284">
        <v>76.5</v>
      </c>
      <c r="BS284">
        <v>8.05</v>
      </c>
      <c r="BT284">
        <v>2015</v>
      </c>
      <c r="BU284">
        <v>14</v>
      </c>
      <c r="BW284">
        <v>7</v>
      </c>
      <c r="BY284" t="s">
        <v>170</v>
      </c>
      <c r="CF284" t="s">
        <v>174</v>
      </c>
      <c r="CG284" t="s">
        <v>7123</v>
      </c>
      <c r="CH284" t="s">
        <v>7124</v>
      </c>
      <c r="CI284" t="s">
        <v>193</v>
      </c>
      <c r="CJ284">
        <v>2022</v>
      </c>
      <c r="CL284" t="s">
        <v>174</v>
      </c>
      <c r="CM284" t="s">
        <v>7125</v>
      </c>
      <c r="CN284" t="s">
        <v>174</v>
      </c>
      <c r="CO284" t="s">
        <v>7126</v>
      </c>
      <c r="CP284" t="s">
        <v>7127</v>
      </c>
      <c r="CQ284" t="s">
        <v>174</v>
      </c>
      <c r="CR284" t="s">
        <v>5892</v>
      </c>
      <c r="CS284" t="s">
        <v>678</v>
      </c>
      <c r="CU284" t="s">
        <v>7128</v>
      </c>
      <c r="CV284" t="s">
        <v>170</v>
      </c>
      <c r="CZ284" t="s">
        <v>170</v>
      </c>
      <c r="DB284" t="s">
        <v>7129</v>
      </c>
      <c r="DC284" t="s">
        <v>7130</v>
      </c>
      <c r="DD284" t="s">
        <v>174</v>
      </c>
      <c r="DE284" t="s">
        <v>7131</v>
      </c>
      <c r="DF284" t="s">
        <v>170</v>
      </c>
      <c r="DL284" t="s">
        <v>170</v>
      </c>
      <c r="DN284" t="s">
        <v>174</v>
      </c>
      <c r="DO284" t="s">
        <v>7132</v>
      </c>
      <c r="DP284" t="s">
        <v>7133</v>
      </c>
      <c r="DQ284" t="str">
        <f>HYPERLINK("https://nconnect.nicmar.ac.in/storage/profile/699987e257b48.png","Download")</f>
        <v>0</v>
      </c>
      <c r="DR284" t="str">
        <f>HYPERLINK("https://nconnect.nicmar.ac.in/pdf/432_resume_1771672426.pdf/Y2FyZWVy","View Resume")</f>
        <v>0</v>
      </c>
      <c r="DS284" t="s">
        <v>3514</v>
      </c>
      <c r="DT284" t="s">
        <v>7134</v>
      </c>
      <c r="DU284" t="s">
        <v>7135</v>
      </c>
      <c r="DV284" t="s">
        <v>7136</v>
      </c>
      <c r="DW284" t="s">
        <v>246</v>
      </c>
      <c r="DX284" t="s">
        <v>995</v>
      </c>
      <c r="DY284" t="s">
        <v>209</v>
      </c>
      <c r="DZ284" t="s">
        <v>1027</v>
      </c>
      <c r="EA284" t="s">
        <v>7137</v>
      </c>
      <c r="EB284" t="s">
        <v>7135</v>
      </c>
      <c r="EC284" t="s">
        <v>7138</v>
      </c>
      <c r="ED284" t="s">
        <v>246</v>
      </c>
      <c r="EE284" t="s">
        <v>648</v>
      </c>
      <c r="EF284" t="s">
        <v>1813</v>
      </c>
      <c r="EG284" t="s">
        <v>865</v>
      </c>
      <c r="EH284" t="s">
        <v>7139</v>
      </c>
      <c r="EI284" t="s">
        <v>7135</v>
      </c>
      <c r="EJ284" t="s">
        <v>7140</v>
      </c>
      <c r="EK284" t="s">
        <v>246</v>
      </c>
      <c r="EL284" t="s">
        <v>6602</v>
      </c>
      <c r="EM284" t="s">
        <v>1588</v>
      </c>
      <c r="EN284" t="s">
        <v>1592</v>
      </c>
    </row>
    <row r="285" spans="1:158">
      <c r="A285" t="s">
        <v>266</v>
      </c>
      <c r="B285" t="s">
        <v>211</v>
      </c>
      <c r="C285" t="s">
        <v>267</v>
      </c>
      <c r="D285" t="s">
        <v>268</v>
      </c>
      <c r="E285" t="s">
        <v>7141</v>
      </c>
      <c r="F285" t="s">
        <v>7142</v>
      </c>
      <c r="G285">
        <v>8446520331</v>
      </c>
      <c r="H285" t="s">
        <v>164</v>
      </c>
      <c r="I285" t="s">
        <v>7143</v>
      </c>
      <c r="J285" t="s">
        <v>166</v>
      </c>
      <c r="K285" t="s">
        <v>7144</v>
      </c>
      <c r="L285" t="s">
        <v>7145</v>
      </c>
      <c r="M285" t="s">
        <v>7146</v>
      </c>
      <c r="N285" t="s">
        <v>170</v>
      </c>
      <c r="AI285" t="s">
        <v>7147</v>
      </c>
      <c r="AJ285" t="s">
        <v>7148</v>
      </c>
      <c r="AK285" t="s">
        <v>439</v>
      </c>
      <c r="AL285">
        <v>77.53</v>
      </c>
      <c r="AN285">
        <v>2009</v>
      </c>
      <c r="AO285" t="s">
        <v>174</v>
      </c>
      <c r="AP285" t="s">
        <v>7149</v>
      </c>
      <c r="AQ285" t="s">
        <v>7148</v>
      </c>
      <c r="AR285" t="s">
        <v>439</v>
      </c>
      <c r="AS285">
        <v>66.33</v>
      </c>
      <c r="AU285">
        <v>2011</v>
      </c>
      <c r="AV285" t="s">
        <v>170</v>
      </c>
      <c r="BC285" t="s">
        <v>174</v>
      </c>
      <c r="BD285" t="s">
        <v>4953</v>
      </c>
      <c r="BE285" t="s">
        <v>7150</v>
      </c>
      <c r="BF285" t="s">
        <v>1668</v>
      </c>
      <c r="BG285">
        <v>69.29</v>
      </c>
      <c r="BI285">
        <v>2015</v>
      </c>
      <c r="BJ285">
        <v>19</v>
      </c>
      <c r="BK285" t="s">
        <v>1668</v>
      </c>
      <c r="BL285">
        <v>34</v>
      </c>
      <c r="BN285" t="s">
        <v>174</v>
      </c>
      <c r="BO285" t="s">
        <v>7151</v>
      </c>
      <c r="BP285" t="s">
        <v>7151</v>
      </c>
      <c r="BQ285" t="s">
        <v>7152</v>
      </c>
      <c r="BR285">
        <v>77.9</v>
      </c>
      <c r="BS285">
        <v>7.79</v>
      </c>
      <c r="BT285">
        <v>2019</v>
      </c>
      <c r="BU285">
        <v>31</v>
      </c>
      <c r="BV285" t="s">
        <v>7153</v>
      </c>
      <c r="BW285">
        <v>53</v>
      </c>
      <c r="BX285" t="s">
        <v>7152</v>
      </c>
      <c r="BY285" t="s">
        <v>170</v>
      </c>
      <c r="CF285" t="s">
        <v>174</v>
      </c>
      <c r="CG285" t="s">
        <v>7154</v>
      </c>
      <c r="CH285" t="s">
        <v>7155</v>
      </c>
      <c r="CI285" t="s">
        <v>193</v>
      </c>
      <c r="CJ285">
        <v>2026</v>
      </c>
      <c r="CL285" t="s">
        <v>174</v>
      </c>
      <c r="CN285" t="s">
        <v>174</v>
      </c>
      <c r="CO285" t="s">
        <v>7156</v>
      </c>
      <c r="CP285" t="s">
        <v>7157</v>
      </c>
      <c r="CQ285" t="s">
        <v>174</v>
      </c>
      <c r="CR285">
        <v>3</v>
      </c>
      <c r="CS285">
        <v>0</v>
      </c>
      <c r="CT285">
        <v>1</v>
      </c>
      <c r="CU285" t="s">
        <v>7158</v>
      </c>
      <c r="CV285" t="s">
        <v>170</v>
      </c>
      <c r="CZ285" t="s">
        <v>170</v>
      </c>
      <c r="DB285" t="s">
        <v>7159</v>
      </c>
      <c r="DC285" t="s">
        <v>326</v>
      </c>
      <c r="DD285" t="s">
        <v>174</v>
      </c>
      <c r="DE285" t="s">
        <v>7160</v>
      </c>
      <c r="DF285" t="s">
        <v>170</v>
      </c>
      <c r="DL285" t="s">
        <v>170</v>
      </c>
      <c r="DN285" t="s">
        <v>170</v>
      </c>
      <c r="DP285" t="s">
        <v>7161</v>
      </c>
      <c r="DQ285" t="str">
        <f>HYPERLINK("https://nconnect.nicmar.ac.in/storage/profile/699981d1a2599.png","Download")</f>
        <v>0</v>
      </c>
      <c r="DR285" t="str">
        <f>HYPERLINK("https://nconnect.nicmar.ac.in/pdf/430_resume_1771672063.pdf/Y2FyZWVy","View Resume")</f>
        <v>0</v>
      </c>
      <c r="DS285" t="s">
        <v>575</v>
      </c>
      <c r="DT285" t="s">
        <v>7162</v>
      </c>
      <c r="DU285" t="s">
        <v>211</v>
      </c>
      <c r="DV285" t="s">
        <v>1630</v>
      </c>
      <c r="DW285" t="s">
        <v>246</v>
      </c>
      <c r="DX285" t="s">
        <v>981</v>
      </c>
      <c r="DY285" t="s">
        <v>209</v>
      </c>
      <c r="DZ285" t="s">
        <v>908</v>
      </c>
      <c r="EA285" t="s">
        <v>7163</v>
      </c>
      <c r="EB285" t="s">
        <v>211</v>
      </c>
      <c r="EC285" t="s">
        <v>5015</v>
      </c>
      <c r="ED285" t="s">
        <v>246</v>
      </c>
      <c r="EE285" t="s">
        <v>3107</v>
      </c>
      <c r="EF285" t="s">
        <v>824</v>
      </c>
      <c r="EG285" t="s">
        <v>908</v>
      </c>
      <c r="EH285" t="s">
        <v>7164</v>
      </c>
      <c r="EI285" t="s">
        <v>211</v>
      </c>
      <c r="EJ285" t="s">
        <v>7165</v>
      </c>
      <c r="EK285" t="s">
        <v>246</v>
      </c>
      <c r="EL285" t="s">
        <v>1809</v>
      </c>
      <c r="EM285" t="s">
        <v>3107</v>
      </c>
      <c r="EN285" t="s">
        <v>949</v>
      </c>
      <c r="EO285" t="s">
        <v>7166</v>
      </c>
      <c r="EP285" t="s">
        <v>1989</v>
      </c>
      <c r="EQ285" t="s">
        <v>819</v>
      </c>
      <c r="ER285" t="s">
        <v>207</v>
      </c>
      <c r="ES285" t="s">
        <v>384</v>
      </c>
      <c r="ET285" t="s">
        <v>2108</v>
      </c>
      <c r="EU285" t="s">
        <v>461</v>
      </c>
    </row>
    <row r="286" spans="1:158">
      <c r="A286" t="s">
        <v>295</v>
      </c>
      <c r="B286" t="s">
        <v>211</v>
      </c>
      <c r="C286" t="s">
        <v>267</v>
      </c>
      <c r="D286" t="s">
        <v>296</v>
      </c>
      <c r="E286" t="s">
        <v>7167</v>
      </c>
      <c r="F286" t="s">
        <v>7168</v>
      </c>
      <c r="G286">
        <v>9004474183</v>
      </c>
      <c r="H286" t="s">
        <v>271</v>
      </c>
      <c r="I286" t="s">
        <v>7169</v>
      </c>
      <c r="J286" t="s">
        <v>166</v>
      </c>
      <c r="K286" t="s">
        <v>831</v>
      </c>
      <c r="L286" t="s">
        <v>7170</v>
      </c>
      <c r="M286" t="s">
        <v>7171</v>
      </c>
      <c r="N286" t="s">
        <v>170</v>
      </c>
      <c r="AI286" t="s">
        <v>7172</v>
      </c>
      <c r="AJ286" t="s">
        <v>7173</v>
      </c>
      <c r="AK286" t="s">
        <v>1907</v>
      </c>
      <c r="AL286">
        <v>85</v>
      </c>
      <c r="AN286">
        <v>2006</v>
      </c>
      <c r="AO286" t="s">
        <v>174</v>
      </c>
      <c r="AP286" t="s">
        <v>7172</v>
      </c>
      <c r="AQ286" t="s">
        <v>7174</v>
      </c>
      <c r="AR286" t="s">
        <v>439</v>
      </c>
      <c r="AS286">
        <v>67</v>
      </c>
      <c r="AU286">
        <v>2008</v>
      </c>
      <c r="AV286" t="s">
        <v>170</v>
      </c>
      <c r="BC286" t="s">
        <v>174</v>
      </c>
      <c r="BD286" t="s">
        <v>398</v>
      </c>
      <c r="BE286" t="s">
        <v>7175</v>
      </c>
      <c r="BF286" t="s">
        <v>7176</v>
      </c>
      <c r="BG286">
        <v>79</v>
      </c>
      <c r="BH286">
        <v>7.9</v>
      </c>
      <c r="BI286">
        <v>2012</v>
      </c>
      <c r="BJ286">
        <v>18</v>
      </c>
      <c r="BL286">
        <v>52</v>
      </c>
      <c r="BN286" t="s">
        <v>174</v>
      </c>
      <c r="BO286" t="s">
        <v>7177</v>
      </c>
      <c r="BP286" t="s">
        <v>7178</v>
      </c>
      <c r="BQ286" t="s">
        <v>7179</v>
      </c>
      <c r="BR286">
        <v>72</v>
      </c>
      <c r="BT286">
        <v>2015</v>
      </c>
      <c r="BU286">
        <v>31</v>
      </c>
      <c r="BV286" t="s">
        <v>7180</v>
      </c>
      <c r="BW286">
        <v>33</v>
      </c>
      <c r="BY286" t="s">
        <v>170</v>
      </c>
      <c r="CF286" t="s">
        <v>174</v>
      </c>
      <c r="CG286" t="s">
        <v>1185</v>
      </c>
      <c r="CH286" t="s">
        <v>7181</v>
      </c>
      <c r="CI286" t="s">
        <v>373</v>
      </c>
      <c r="CK286" t="s">
        <v>174</v>
      </c>
      <c r="CL286" t="s">
        <v>170</v>
      </c>
      <c r="CN286" t="s">
        <v>174</v>
      </c>
      <c r="CO286" t="s">
        <v>7182</v>
      </c>
      <c r="CP286" t="s">
        <v>7183</v>
      </c>
      <c r="CQ286" t="s">
        <v>174</v>
      </c>
      <c r="CR286">
        <v>3</v>
      </c>
      <c r="CS286">
        <v>0</v>
      </c>
      <c r="CT286">
        <v>0</v>
      </c>
      <c r="CU286" t="s">
        <v>7184</v>
      </c>
      <c r="CV286" t="s">
        <v>174</v>
      </c>
      <c r="CW286" t="s">
        <v>7185</v>
      </c>
      <c r="CX286" t="s">
        <v>193</v>
      </c>
      <c r="CY286">
        <v>2024</v>
      </c>
      <c r="CZ286" t="s">
        <v>170</v>
      </c>
      <c r="DB286" t="s">
        <v>378</v>
      </c>
      <c r="DC286" t="s">
        <v>326</v>
      </c>
      <c r="DD286" t="s">
        <v>170</v>
      </c>
      <c r="DF286" t="s">
        <v>170</v>
      </c>
      <c r="DL286" t="s">
        <v>174</v>
      </c>
      <c r="DM286" t="s">
        <v>7182</v>
      </c>
      <c r="DN286" t="s">
        <v>170</v>
      </c>
      <c r="DP286" t="s">
        <v>7186</v>
      </c>
      <c r="DQ286" t="str">
        <f>HYPERLINK("https://nconnect.nicmar.ac.in/storage/profile/69993da03bdda.png","Download")</f>
        <v>0</v>
      </c>
      <c r="DR286" t="str">
        <f>HYPERLINK("https://nconnect.nicmar.ac.in/pdf/436_resume_1771673851.pdf/Y2FyZWVy","View Resume")</f>
        <v>0</v>
      </c>
      <c r="DS286" t="s">
        <v>2245</v>
      </c>
      <c r="DT286" t="s">
        <v>7187</v>
      </c>
      <c r="DU286" t="s">
        <v>4410</v>
      </c>
      <c r="DV286" t="s">
        <v>333</v>
      </c>
      <c r="DW286" t="s">
        <v>207</v>
      </c>
      <c r="DX286" t="s">
        <v>7188</v>
      </c>
      <c r="DY286" t="s">
        <v>574</v>
      </c>
      <c r="DZ286" t="s">
        <v>2132</v>
      </c>
      <c r="EA286" t="s">
        <v>7189</v>
      </c>
      <c r="EB286" t="s">
        <v>7190</v>
      </c>
      <c r="EC286" t="s">
        <v>333</v>
      </c>
      <c r="ED286" t="s">
        <v>207</v>
      </c>
      <c r="EE286" t="s">
        <v>1725</v>
      </c>
      <c r="EF286" t="s">
        <v>2981</v>
      </c>
      <c r="EG286" t="s">
        <v>265</v>
      </c>
      <c r="EH286" t="s">
        <v>7191</v>
      </c>
      <c r="EI286" t="s">
        <v>7192</v>
      </c>
      <c r="EJ286" t="s">
        <v>333</v>
      </c>
      <c r="EK286" t="s">
        <v>207</v>
      </c>
      <c r="EL286" t="s">
        <v>1808</v>
      </c>
      <c r="EM286" t="s">
        <v>258</v>
      </c>
      <c r="EN286" t="s">
        <v>461</v>
      </c>
    </row>
    <row r="287" spans="1:158">
      <c r="A287" t="s">
        <v>1348</v>
      </c>
      <c r="B287" t="s">
        <v>211</v>
      </c>
      <c r="C287" t="s">
        <v>267</v>
      </c>
      <c r="D287" t="s">
        <v>1349</v>
      </c>
      <c r="E287" t="s">
        <v>7193</v>
      </c>
      <c r="F287" t="s">
        <v>7194</v>
      </c>
      <c r="G287">
        <v>9730034455</v>
      </c>
      <c r="H287" t="s">
        <v>164</v>
      </c>
      <c r="I287" t="s">
        <v>7195</v>
      </c>
      <c r="J287" t="s">
        <v>166</v>
      </c>
      <c r="K287" t="s">
        <v>7196</v>
      </c>
      <c r="L287" t="s">
        <v>7197</v>
      </c>
      <c r="M287" t="s">
        <v>7198</v>
      </c>
      <c r="N287" t="s">
        <v>170</v>
      </c>
      <c r="AI287" t="s">
        <v>7199</v>
      </c>
      <c r="AJ287" t="s">
        <v>7200</v>
      </c>
      <c r="AK287" t="s">
        <v>7201</v>
      </c>
      <c r="AL287">
        <v>68</v>
      </c>
      <c r="AN287">
        <v>1995</v>
      </c>
      <c r="AO287" t="s">
        <v>174</v>
      </c>
      <c r="AP287" t="s">
        <v>7202</v>
      </c>
      <c r="AQ287" t="s">
        <v>7200</v>
      </c>
      <c r="AR287" t="s">
        <v>7203</v>
      </c>
      <c r="AS287">
        <v>73</v>
      </c>
      <c r="AU287">
        <v>1997</v>
      </c>
      <c r="AV287" t="s">
        <v>170</v>
      </c>
      <c r="BC287" t="s">
        <v>174</v>
      </c>
      <c r="BD287" t="s">
        <v>7204</v>
      </c>
      <c r="BE287" t="s">
        <v>7204</v>
      </c>
      <c r="BF287" t="s">
        <v>7205</v>
      </c>
      <c r="BG287">
        <v>64</v>
      </c>
      <c r="BI287">
        <v>1995</v>
      </c>
      <c r="BJ287">
        <v>19</v>
      </c>
      <c r="BK287" t="s">
        <v>7206</v>
      </c>
      <c r="BL287">
        <v>53</v>
      </c>
      <c r="BM287" t="s">
        <v>7207</v>
      </c>
      <c r="BN287" t="s">
        <v>174</v>
      </c>
      <c r="BO287" t="s">
        <v>7208</v>
      </c>
      <c r="BP287" t="s">
        <v>7209</v>
      </c>
      <c r="BQ287" t="s">
        <v>7210</v>
      </c>
      <c r="BR287">
        <v>60</v>
      </c>
      <c r="BT287">
        <v>1997</v>
      </c>
      <c r="BU287">
        <v>31</v>
      </c>
      <c r="BV287" t="s">
        <v>7211</v>
      </c>
      <c r="BW287">
        <v>53</v>
      </c>
      <c r="BX287" t="s">
        <v>7212</v>
      </c>
      <c r="BY287" t="s">
        <v>174</v>
      </c>
      <c r="BZ287" t="s">
        <v>441</v>
      </c>
      <c r="CA287" t="s">
        <v>7213</v>
      </c>
      <c r="CB287" t="s">
        <v>7214</v>
      </c>
      <c r="CC287">
        <v>68</v>
      </c>
      <c r="CD287" t="s">
        <v>7215</v>
      </c>
      <c r="CE287">
        <v>2020</v>
      </c>
      <c r="CF287" t="s">
        <v>174</v>
      </c>
      <c r="CG287" t="s">
        <v>7216</v>
      </c>
      <c r="CH287" t="s">
        <v>7217</v>
      </c>
      <c r="CI287" t="s">
        <v>193</v>
      </c>
      <c r="CJ287">
        <v>2017</v>
      </c>
      <c r="CL287" t="s">
        <v>174</v>
      </c>
      <c r="CM287" t="s">
        <v>7218</v>
      </c>
      <c r="CN287" t="s">
        <v>174</v>
      </c>
      <c r="CO287" t="s">
        <v>7219</v>
      </c>
      <c r="CP287" t="s">
        <v>670</v>
      </c>
      <c r="CQ287" t="s">
        <v>174</v>
      </c>
      <c r="CR287">
        <v>1</v>
      </c>
      <c r="CS287">
        <v>3</v>
      </c>
      <c r="CT287">
        <v>10</v>
      </c>
      <c r="CU287" t="s">
        <v>7220</v>
      </c>
      <c r="CV287" t="s">
        <v>174</v>
      </c>
      <c r="CW287" t="s">
        <v>7221</v>
      </c>
      <c r="CX287" t="s">
        <v>193</v>
      </c>
      <c r="CY287">
        <v>2017</v>
      </c>
      <c r="CZ287" t="s">
        <v>174</v>
      </c>
      <c r="DA287" t="s">
        <v>7222</v>
      </c>
      <c r="DB287" t="s">
        <v>7223</v>
      </c>
      <c r="DC287" t="s">
        <v>7224</v>
      </c>
      <c r="DD287" t="s">
        <v>174</v>
      </c>
      <c r="DE287" t="s">
        <v>7225</v>
      </c>
      <c r="DF287" t="s">
        <v>174</v>
      </c>
      <c r="DG287" t="s">
        <v>7226</v>
      </c>
      <c r="DH287" t="s">
        <v>7227</v>
      </c>
      <c r="DI287" t="s">
        <v>7228</v>
      </c>
      <c r="DJ287" t="s">
        <v>7229</v>
      </c>
      <c r="DK287">
        <v>8</v>
      </c>
      <c r="DL287" t="s">
        <v>174</v>
      </c>
      <c r="DM287" t="s">
        <v>7230</v>
      </c>
      <c r="DN287" t="s">
        <v>174</v>
      </c>
      <c r="DO287" t="s">
        <v>7231</v>
      </c>
      <c r="DP287" t="s">
        <v>7232</v>
      </c>
      <c r="DQ287" t="str">
        <f>HYPERLINK("https://nconnect.nicmar.ac.in/storage/profile/69984c1fc7dde.png","Download")</f>
        <v>0</v>
      </c>
      <c r="DR287" t="str">
        <f>HYPERLINK("https://nconnect.nicmar.ac.in/pdf/377_resume_1771674546.pdf/Y2FyZWVy","View Resume")</f>
        <v>0</v>
      </c>
      <c r="DS287" t="s">
        <v>1031</v>
      </c>
      <c r="DT287" t="s">
        <v>2755</v>
      </c>
      <c r="DU287" t="s">
        <v>7233</v>
      </c>
      <c r="DV287" t="s">
        <v>7234</v>
      </c>
      <c r="DW287" t="s">
        <v>246</v>
      </c>
      <c r="DX287" t="s">
        <v>1030</v>
      </c>
      <c r="DY287" t="s">
        <v>209</v>
      </c>
      <c r="DZ287" t="s">
        <v>1031</v>
      </c>
    </row>
    <row r="288" spans="1:158">
      <c r="A288" t="s">
        <v>1898</v>
      </c>
      <c r="B288" t="s">
        <v>211</v>
      </c>
      <c r="C288" t="s">
        <v>267</v>
      </c>
      <c r="D288" t="s">
        <v>1899</v>
      </c>
      <c r="E288" t="s">
        <v>7193</v>
      </c>
      <c r="F288" t="s">
        <v>7194</v>
      </c>
      <c r="G288">
        <v>9730034455</v>
      </c>
      <c r="H288" t="s">
        <v>164</v>
      </c>
      <c r="I288" t="s">
        <v>7195</v>
      </c>
      <c r="J288" t="s">
        <v>166</v>
      </c>
      <c r="K288" t="s">
        <v>7196</v>
      </c>
      <c r="L288" t="s">
        <v>7197</v>
      </c>
      <c r="M288" t="s">
        <v>7198</v>
      </c>
      <c r="N288" t="s">
        <v>170</v>
      </c>
      <c r="AI288" t="s">
        <v>7199</v>
      </c>
      <c r="AJ288" t="s">
        <v>7200</v>
      </c>
      <c r="AK288" t="s">
        <v>7201</v>
      </c>
      <c r="AL288">
        <v>68</v>
      </c>
      <c r="AN288">
        <v>1995</v>
      </c>
      <c r="AO288" t="s">
        <v>174</v>
      </c>
      <c r="AP288" t="s">
        <v>7202</v>
      </c>
      <c r="AQ288" t="s">
        <v>7200</v>
      </c>
      <c r="AR288" t="s">
        <v>7203</v>
      </c>
      <c r="AS288">
        <v>73</v>
      </c>
      <c r="AU288">
        <v>1997</v>
      </c>
      <c r="AV288" t="s">
        <v>170</v>
      </c>
      <c r="BC288" t="s">
        <v>174</v>
      </c>
      <c r="BD288" t="s">
        <v>7204</v>
      </c>
      <c r="BE288" t="s">
        <v>7204</v>
      </c>
      <c r="BF288" t="s">
        <v>7205</v>
      </c>
      <c r="BG288">
        <v>64</v>
      </c>
      <c r="BI288">
        <v>1995</v>
      </c>
      <c r="BJ288">
        <v>19</v>
      </c>
      <c r="BK288" t="s">
        <v>7206</v>
      </c>
      <c r="BL288">
        <v>53</v>
      </c>
      <c r="BM288" t="s">
        <v>7207</v>
      </c>
      <c r="BN288" t="s">
        <v>174</v>
      </c>
      <c r="BO288" t="s">
        <v>7208</v>
      </c>
      <c r="BP288" t="s">
        <v>7209</v>
      </c>
      <c r="BQ288" t="s">
        <v>7210</v>
      </c>
      <c r="BR288">
        <v>60</v>
      </c>
      <c r="BT288">
        <v>1997</v>
      </c>
      <c r="BU288">
        <v>31</v>
      </c>
      <c r="BV288" t="s">
        <v>7211</v>
      </c>
      <c r="BW288">
        <v>53</v>
      </c>
      <c r="BX288" t="s">
        <v>7212</v>
      </c>
      <c r="BY288" t="s">
        <v>174</v>
      </c>
      <c r="BZ288" t="s">
        <v>441</v>
      </c>
      <c r="CA288" t="s">
        <v>7213</v>
      </c>
      <c r="CB288" t="s">
        <v>7214</v>
      </c>
      <c r="CC288">
        <v>68</v>
      </c>
      <c r="CD288" t="s">
        <v>7215</v>
      </c>
      <c r="CE288">
        <v>2020</v>
      </c>
      <c r="CF288" t="s">
        <v>174</v>
      </c>
      <c r="CG288" t="s">
        <v>7216</v>
      </c>
      <c r="CH288" t="s">
        <v>7217</v>
      </c>
      <c r="CI288" t="s">
        <v>193</v>
      </c>
      <c r="CJ288">
        <v>2017</v>
      </c>
      <c r="CL288" t="s">
        <v>174</v>
      </c>
      <c r="CM288" t="s">
        <v>7218</v>
      </c>
      <c r="CN288" t="s">
        <v>174</v>
      </c>
      <c r="CO288" t="s">
        <v>7219</v>
      </c>
      <c r="CP288" t="s">
        <v>670</v>
      </c>
      <c r="CQ288" t="s">
        <v>174</v>
      </c>
      <c r="CR288">
        <v>1</v>
      </c>
      <c r="CS288">
        <v>3</v>
      </c>
      <c r="CT288">
        <v>10</v>
      </c>
      <c r="CU288" t="s">
        <v>7220</v>
      </c>
      <c r="CV288" t="s">
        <v>174</v>
      </c>
      <c r="CW288" t="s">
        <v>7221</v>
      </c>
      <c r="CX288" t="s">
        <v>193</v>
      </c>
      <c r="CY288">
        <v>2017</v>
      </c>
      <c r="CZ288" t="s">
        <v>174</v>
      </c>
      <c r="DA288" t="s">
        <v>7222</v>
      </c>
      <c r="DB288" t="s">
        <v>7223</v>
      </c>
      <c r="DC288" t="s">
        <v>7224</v>
      </c>
      <c r="DD288" t="s">
        <v>174</v>
      </c>
      <c r="DE288" t="s">
        <v>7225</v>
      </c>
      <c r="DF288" t="s">
        <v>174</v>
      </c>
      <c r="DG288" t="s">
        <v>7226</v>
      </c>
      <c r="DH288" t="s">
        <v>7227</v>
      </c>
      <c r="DI288" t="s">
        <v>7228</v>
      </c>
      <c r="DJ288" t="s">
        <v>7229</v>
      </c>
      <c r="DK288">
        <v>8</v>
      </c>
      <c r="DL288" t="s">
        <v>174</v>
      </c>
      <c r="DM288" t="s">
        <v>7230</v>
      </c>
      <c r="DN288" t="s">
        <v>174</v>
      </c>
      <c r="DO288" t="s">
        <v>7231</v>
      </c>
      <c r="DP288" t="s">
        <v>7235</v>
      </c>
      <c r="DQ288" t="str">
        <f>HYPERLINK("https://nconnect.nicmar.ac.in/storage/profile/69984c1fc7dde.png","Download")</f>
        <v>0</v>
      </c>
      <c r="DR288" t="str">
        <f>HYPERLINK("https://nconnect.nicmar.ac.in/pdf/377_resume_1771674546.pdf/Y2FyZWVy","View Resume")</f>
        <v>0</v>
      </c>
      <c r="DS288" t="s">
        <v>1031</v>
      </c>
      <c r="DT288" t="s">
        <v>2755</v>
      </c>
      <c r="DU288" t="s">
        <v>7233</v>
      </c>
      <c r="DV288" t="s">
        <v>7234</v>
      </c>
      <c r="DW288" t="s">
        <v>246</v>
      </c>
      <c r="DX288" t="s">
        <v>1030</v>
      </c>
      <c r="DY288" t="s">
        <v>209</v>
      </c>
      <c r="DZ288" t="s">
        <v>1031</v>
      </c>
    </row>
    <row r="289" spans="1:158">
      <c r="A289" t="s">
        <v>540</v>
      </c>
      <c r="B289" t="s">
        <v>159</v>
      </c>
      <c r="C289" t="s">
        <v>472</v>
      </c>
      <c r="D289" t="s">
        <v>541</v>
      </c>
      <c r="E289" t="s">
        <v>7236</v>
      </c>
      <c r="F289" t="s">
        <v>7237</v>
      </c>
      <c r="G289">
        <v>8055698750</v>
      </c>
      <c r="H289" t="s">
        <v>164</v>
      </c>
      <c r="I289" t="s">
        <v>7238</v>
      </c>
      <c r="J289" t="s">
        <v>166</v>
      </c>
      <c r="K289" t="s">
        <v>7239</v>
      </c>
      <c r="L289" t="s">
        <v>7240</v>
      </c>
      <c r="M289" t="s">
        <v>7241</v>
      </c>
      <c r="N289" t="s">
        <v>170</v>
      </c>
      <c r="AI289" t="s">
        <v>7242</v>
      </c>
      <c r="AJ289" t="s">
        <v>7243</v>
      </c>
      <c r="AK289" t="s">
        <v>1907</v>
      </c>
      <c r="AL289">
        <v>65.33</v>
      </c>
      <c r="AN289">
        <v>2006</v>
      </c>
      <c r="AO289" t="s">
        <v>174</v>
      </c>
      <c r="AP289" t="s">
        <v>7244</v>
      </c>
      <c r="AQ289" t="s">
        <v>7243</v>
      </c>
      <c r="AR289" t="s">
        <v>439</v>
      </c>
      <c r="AS289">
        <v>55.83</v>
      </c>
      <c r="AU289">
        <v>2008</v>
      </c>
      <c r="AV289" t="s">
        <v>170</v>
      </c>
      <c r="BC289" t="s">
        <v>174</v>
      </c>
      <c r="BD289" t="s">
        <v>7245</v>
      </c>
      <c r="BE289" t="s">
        <v>7246</v>
      </c>
      <c r="BF289" t="s">
        <v>486</v>
      </c>
      <c r="BG289">
        <v>58.93</v>
      </c>
      <c r="BH289">
        <v>6.14</v>
      </c>
      <c r="BI289">
        <v>2012</v>
      </c>
      <c r="BJ289">
        <v>2</v>
      </c>
      <c r="BL289">
        <v>9</v>
      </c>
      <c r="BN289" t="s">
        <v>174</v>
      </c>
      <c r="BO289" t="s">
        <v>7247</v>
      </c>
      <c r="BP289" t="s">
        <v>7247</v>
      </c>
      <c r="BQ289" t="s">
        <v>7248</v>
      </c>
      <c r="BR289">
        <v>74.2</v>
      </c>
      <c r="BS289">
        <v>7.42</v>
      </c>
      <c r="BT289">
        <v>2016</v>
      </c>
      <c r="BU289">
        <v>16</v>
      </c>
      <c r="BW289">
        <v>49</v>
      </c>
      <c r="BY289" t="s">
        <v>170</v>
      </c>
      <c r="CF289" t="s">
        <v>170</v>
      </c>
      <c r="CL289" t="s">
        <v>174</v>
      </c>
      <c r="CN289" t="s">
        <v>174</v>
      </c>
      <c r="CO289" t="s">
        <v>7249</v>
      </c>
      <c r="CP289" t="s">
        <v>7250</v>
      </c>
      <c r="CQ289" t="s">
        <v>170</v>
      </c>
      <c r="CV289" t="s">
        <v>170</v>
      </c>
      <c r="CZ289" t="s">
        <v>170</v>
      </c>
      <c r="DC289" t="s">
        <v>7251</v>
      </c>
      <c r="DD289" t="s">
        <v>174</v>
      </c>
      <c r="DE289" t="s">
        <v>7252</v>
      </c>
      <c r="DF289" t="s">
        <v>174</v>
      </c>
      <c r="DG289" t="s">
        <v>7253</v>
      </c>
      <c r="DH289" t="s">
        <v>7254</v>
      </c>
      <c r="DI289" t="s">
        <v>2681</v>
      </c>
      <c r="DJ289" t="s">
        <v>2681</v>
      </c>
      <c r="DK289">
        <v>8</v>
      </c>
      <c r="DL289" t="s">
        <v>170</v>
      </c>
      <c r="DN289" t="s">
        <v>170</v>
      </c>
      <c r="DP289" t="s">
        <v>7255</v>
      </c>
      <c r="DQ289" t="s">
        <v>202</v>
      </c>
      <c r="DR289" t="str">
        <f>HYPERLINK("https://nconnect.nicmar.ac.in/pdf/441_resume_1771674731.pdf/Y2FyZWVy","View Resume")</f>
        <v>0</v>
      </c>
      <c r="DS289" t="s">
        <v>7256</v>
      </c>
      <c r="DT289" t="s">
        <v>7257</v>
      </c>
      <c r="DU289" t="s">
        <v>211</v>
      </c>
      <c r="DV289" t="s">
        <v>3898</v>
      </c>
      <c r="DW289" t="s">
        <v>246</v>
      </c>
      <c r="DX289" t="s">
        <v>2022</v>
      </c>
      <c r="DY289" t="s">
        <v>209</v>
      </c>
      <c r="DZ289" t="s">
        <v>7258</v>
      </c>
      <c r="EA289" t="s">
        <v>7259</v>
      </c>
      <c r="EB289" t="s">
        <v>7260</v>
      </c>
      <c r="EC289" t="s">
        <v>4679</v>
      </c>
      <c r="ED289" t="s">
        <v>207</v>
      </c>
      <c r="EE289" t="s">
        <v>5186</v>
      </c>
      <c r="EF289" t="s">
        <v>1025</v>
      </c>
      <c r="EG289" t="s">
        <v>470</v>
      </c>
      <c r="EH289" t="s">
        <v>7261</v>
      </c>
      <c r="EI289" t="s">
        <v>7262</v>
      </c>
      <c r="EJ289" t="s">
        <v>7263</v>
      </c>
      <c r="EK289" t="s">
        <v>207</v>
      </c>
      <c r="EL289" t="s">
        <v>2135</v>
      </c>
      <c r="EM289" t="s">
        <v>4687</v>
      </c>
      <c r="EN289" t="s">
        <v>430</v>
      </c>
    </row>
    <row r="290" spans="1:158">
      <c r="A290" t="s">
        <v>210</v>
      </c>
      <c r="B290" t="s">
        <v>211</v>
      </c>
      <c r="C290" t="s">
        <v>212</v>
      </c>
      <c r="D290" t="s">
        <v>213</v>
      </c>
      <c r="E290" t="s">
        <v>7264</v>
      </c>
      <c r="F290" t="s">
        <v>7265</v>
      </c>
      <c r="G290">
        <v>8179559666</v>
      </c>
      <c r="H290" t="s">
        <v>271</v>
      </c>
      <c r="I290" t="s">
        <v>7266</v>
      </c>
      <c r="J290" t="s">
        <v>217</v>
      </c>
      <c r="K290" t="s">
        <v>2091</v>
      </c>
      <c r="L290" t="s">
        <v>7267</v>
      </c>
      <c r="M290" t="s">
        <v>7268</v>
      </c>
      <c r="N290" t="s">
        <v>170</v>
      </c>
      <c r="AI290" t="s">
        <v>7269</v>
      </c>
      <c r="AJ290" t="s">
        <v>7270</v>
      </c>
      <c r="AK290" t="s">
        <v>7271</v>
      </c>
      <c r="AL290">
        <v>81</v>
      </c>
      <c r="AN290">
        <v>2006</v>
      </c>
      <c r="AO290" t="s">
        <v>174</v>
      </c>
      <c r="AP290" t="s">
        <v>7272</v>
      </c>
      <c r="AQ290" t="s">
        <v>5289</v>
      </c>
      <c r="AR290" t="s">
        <v>7271</v>
      </c>
      <c r="AS290">
        <v>79</v>
      </c>
      <c r="AU290">
        <v>2008</v>
      </c>
      <c r="AV290" t="s">
        <v>170</v>
      </c>
      <c r="BC290" t="s">
        <v>174</v>
      </c>
      <c r="BD290" t="s">
        <v>7273</v>
      </c>
      <c r="BE290" t="s">
        <v>7274</v>
      </c>
      <c r="BF290" t="s">
        <v>486</v>
      </c>
      <c r="BG290">
        <v>83</v>
      </c>
      <c r="BI290">
        <v>2012</v>
      </c>
      <c r="BJ290">
        <v>1</v>
      </c>
      <c r="BL290">
        <v>9</v>
      </c>
      <c r="BN290" t="s">
        <v>174</v>
      </c>
      <c r="BO290" t="s">
        <v>7275</v>
      </c>
      <c r="BP290" t="s">
        <v>7276</v>
      </c>
      <c r="BQ290" t="s">
        <v>213</v>
      </c>
      <c r="BR290">
        <v>81</v>
      </c>
      <c r="BS290">
        <v>8.12</v>
      </c>
      <c r="BT290">
        <v>2015</v>
      </c>
      <c r="BU290">
        <v>14</v>
      </c>
      <c r="BW290">
        <v>47</v>
      </c>
      <c r="BY290" t="s">
        <v>170</v>
      </c>
      <c r="CF290" t="s">
        <v>174</v>
      </c>
      <c r="CG290" t="s">
        <v>7277</v>
      </c>
      <c r="CH290" t="s">
        <v>7278</v>
      </c>
      <c r="CI290" t="s">
        <v>373</v>
      </c>
      <c r="CK290" t="s">
        <v>170</v>
      </c>
      <c r="CL290" t="s">
        <v>170</v>
      </c>
      <c r="CN290" t="s">
        <v>174</v>
      </c>
      <c r="CO290" t="s">
        <v>7279</v>
      </c>
      <c r="CP290" t="s">
        <v>722</v>
      </c>
      <c r="CQ290" t="s">
        <v>174</v>
      </c>
      <c r="CR290">
        <v>0</v>
      </c>
      <c r="CS290">
        <v>1</v>
      </c>
      <c r="CT290">
        <v>5</v>
      </c>
      <c r="CU290" t="s">
        <v>7280</v>
      </c>
      <c r="CV290" t="s">
        <v>170</v>
      </c>
      <c r="CZ290" t="s">
        <v>170</v>
      </c>
      <c r="DB290" t="s">
        <v>7281</v>
      </c>
      <c r="DC290" t="s">
        <v>7282</v>
      </c>
      <c r="DD290" t="s">
        <v>170</v>
      </c>
      <c r="DF290" t="s">
        <v>170</v>
      </c>
      <c r="DL290" t="s">
        <v>170</v>
      </c>
      <c r="DN290" t="s">
        <v>170</v>
      </c>
      <c r="DP290" t="s">
        <v>7283</v>
      </c>
      <c r="DQ290" t="s">
        <v>202</v>
      </c>
      <c r="DR290" t="str">
        <f>HYPERLINK("https://nconnect.nicmar.ac.in/pdf/443_resume_1771675141.pdf/Y2FyZWVy","View Resume")</f>
        <v>0</v>
      </c>
      <c r="DS290" t="s">
        <v>985</v>
      </c>
      <c r="DT290" t="s">
        <v>7284</v>
      </c>
      <c r="DU290" t="s">
        <v>211</v>
      </c>
      <c r="DV290" t="s">
        <v>1630</v>
      </c>
      <c r="DW290" t="s">
        <v>246</v>
      </c>
      <c r="DX290" t="s">
        <v>7285</v>
      </c>
      <c r="DY290" t="s">
        <v>251</v>
      </c>
      <c r="DZ290" t="s">
        <v>985</v>
      </c>
    </row>
    <row r="291" spans="1:158">
      <c r="A291" t="s">
        <v>5302</v>
      </c>
      <c r="B291" t="s">
        <v>508</v>
      </c>
      <c r="C291" t="s">
        <v>160</v>
      </c>
      <c r="D291" t="s">
        <v>5303</v>
      </c>
      <c r="E291" t="s">
        <v>7286</v>
      </c>
      <c r="F291" t="s">
        <v>7287</v>
      </c>
      <c r="G291">
        <v>8500149032</v>
      </c>
      <c r="H291" t="s">
        <v>164</v>
      </c>
      <c r="I291" t="s">
        <v>7288</v>
      </c>
      <c r="J291" t="s">
        <v>217</v>
      </c>
      <c r="K291" t="s">
        <v>7289</v>
      </c>
      <c r="L291" t="s">
        <v>7290</v>
      </c>
      <c r="M291" t="s">
        <v>7291</v>
      </c>
      <c r="N291" t="s">
        <v>170</v>
      </c>
      <c r="O291" t="s">
        <v>7292</v>
      </c>
      <c r="AI291" t="s">
        <v>7293</v>
      </c>
      <c r="AJ291" t="s">
        <v>7294</v>
      </c>
      <c r="AK291" t="s">
        <v>3878</v>
      </c>
      <c r="AL291">
        <v>73</v>
      </c>
      <c r="AN291">
        <v>2008</v>
      </c>
      <c r="AO291" t="s">
        <v>174</v>
      </c>
      <c r="AP291" t="s">
        <v>7295</v>
      </c>
      <c r="AQ291" t="s">
        <v>7296</v>
      </c>
      <c r="AR291" t="s">
        <v>7297</v>
      </c>
      <c r="AS291">
        <v>85.7</v>
      </c>
      <c r="AU291">
        <v>2010</v>
      </c>
      <c r="AV291" t="s">
        <v>174</v>
      </c>
      <c r="AW291" t="s">
        <v>7298</v>
      </c>
      <c r="AX291" t="s">
        <v>7299</v>
      </c>
      <c r="AY291" t="s">
        <v>7300</v>
      </c>
      <c r="AZ291">
        <v>65</v>
      </c>
      <c r="BB291">
        <v>2018</v>
      </c>
      <c r="BC291" t="s">
        <v>174</v>
      </c>
      <c r="BD291" t="s">
        <v>7301</v>
      </c>
      <c r="BE291" t="s">
        <v>7302</v>
      </c>
      <c r="BF291" t="s">
        <v>486</v>
      </c>
      <c r="BG291">
        <v>72.56</v>
      </c>
      <c r="BI291">
        <v>2014</v>
      </c>
      <c r="BJ291">
        <v>1</v>
      </c>
      <c r="BL291">
        <v>9</v>
      </c>
      <c r="BN291" t="s">
        <v>174</v>
      </c>
      <c r="BO291" t="s">
        <v>7303</v>
      </c>
      <c r="BP291" t="s">
        <v>7303</v>
      </c>
      <c r="BQ291" t="s">
        <v>7304</v>
      </c>
      <c r="BR291">
        <v>75.7</v>
      </c>
      <c r="BS291">
        <v>7.57</v>
      </c>
      <c r="BT291">
        <v>2017</v>
      </c>
      <c r="BU291">
        <v>24</v>
      </c>
      <c r="BW291">
        <v>50</v>
      </c>
      <c r="BY291" t="s">
        <v>170</v>
      </c>
      <c r="BZ291" t="s">
        <v>7305</v>
      </c>
      <c r="CA291" t="s">
        <v>7306</v>
      </c>
      <c r="CB291" t="s">
        <v>7307</v>
      </c>
      <c r="CC291">
        <v>65</v>
      </c>
      <c r="CE291">
        <v>2018</v>
      </c>
      <c r="CF291" t="s">
        <v>174</v>
      </c>
      <c r="CG291" t="s">
        <v>7308</v>
      </c>
      <c r="CH291" t="s">
        <v>7309</v>
      </c>
      <c r="CI291" t="s">
        <v>193</v>
      </c>
      <c r="CJ291">
        <v>2025</v>
      </c>
      <c r="CL291" t="s">
        <v>174</v>
      </c>
      <c r="CM291" t="s">
        <v>7310</v>
      </c>
      <c r="CN291" t="s">
        <v>174</v>
      </c>
      <c r="CO291" t="s">
        <v>7311</v>
      </c>
      <c r="CP291" t="s">
        <v>7312</v>
      </c>
      <c r="CQ291" t="s">
        <v>174</v>
      </c>
      <c r="CR291" t="s">
        <v>7313</v>
      </c>
      <c r="CS291">
        <v>8</v>
      </c>
      <c r="CT291">
        <v>2</v>
      </c>
      <c r="CU291" t="s">
        <v>7314</v>
      </c>
      <c r="CV291" t="s">
        <v>174</v>
      </c>
      <c r="CW291" t="s">
        <v>7315</v>
      </c>
      <c r="CX291" t="s">
        <v>373</v>
      </c>
      <c r="CZ291" t="s">
        <v>170</v>
      </c>
      <c r="DB291" t="s">
        <v>7316</v>
      </c>
      <c r="DC291" t="s">
        <v>7317</v>
      </c>
      <c r="DD291" t="s">
        <v>174</v>
      </c>
      <c r="DE291" t="s">
        <v>7318</v>
      </c>
      <c r="DF291" t="s">
        <v>174</v>
      </c>
      <c r="DG291" t="s">
        <v>7319</v>
      </c>
      <c r="DH291" t="s">
        <v>170</v>
      </c>
      <c r="DI291" t="s">
        <v>170</v>
      </c>
      <c r="DJ291" t="s">
        <v>170</v>
      </c>
      <c r="DK291">
        <v>8</v>
      </c>
      <c r="DL291" t="s">
        <v>174</v>
      </c>
      <c r="DM291" t="s">
        <v>7320</v>
      </c>
      <c r="DN291" t="s">
        <v>174</v>
      </c>
      <c r="DO291" t="s">
        <v>7321</v>
      </c>
      <c r="DP291" t="s">
        <v>7322</v>
      </c>
      <c r="DQ291" t="str">
        <f>HYPERLINK("https://nconnect.nicmar.ac.in/storage/profile/6999a3e0ef2f1.png","Download")</f>
        <v>0</v>
      </c>
      <c r="DR291" t="str">
        <f>HYPERLINK("https://nconnect.nicmar.ac.in/pdf/79_resume_1771675194.pdf/Y2FyZWVy","View Resume")</f>
        <v>0</v>
      </c>
      <c r="DS291" t="s">
        <v>1018</v>
      </c>
      <c r="DT291" t="s">
        <v>7323</v>
      </c>
      <c r="DU291" t="s">
        <v>7324</v>
      </c>
      <c r="DV291" t="s">
        <v>5071</v>
      </c>
      <c r="DW291" t="s">
        <v>207</v>
      </c>
      <c r="DX291" t="s">
        <v>3625</v>
      </c>
      <c r="DY291" t="s">
        <v>981</v>
      </c>
      <c r="DZ291" t="s">
        <v>265</v>
      </c>
      <c r="EA291" t="s">
        <v>7325</v>
      </c>
      <c r="EB291" t="s">
        <v>3386</v>
      </c>
      <c r="EC291" t="s">
        <v>5071</v>
      </c>
      <c r="ED291" t="s">
        <v>246</v>
      </c>
      <c r="EE291" t="s">
        <v>1722</v>
      </c>
      <c r="EF291" t="s">
        <v>1726</v>
      </c>
      <c r="EG291" t="s">
        <v>906</v>
      </c>
      <c r="EH291" t="s">
        <v>7326</v>
      </c>
      <c r="EI291" t="s">
        <v>7327</v>
      </c>
      <c r="EJ291" t="s">
        <v>7328</v>
      </c>
      <c r="EK291" t="s">
        <v>246</v>
      </c>
      <c r="EL291" t="s">
        <v>1808</v>
      </c>
      <c r="EM291" t="s">
        <v>2529</v>
      </c>
      <c r="EN291" t="s">
        <v>4375</v>
      </c>
    </row>
    <row r="292" spans="1:158">
      <c r="A292" t="s">
        <v>210</v>
      </c>
      <c r="B292" t="s">
        <v>211</v>
      </c>
      <c r="C292" t="s">
        <v>212</v>
      </c>
      <c r="D292" t="s">
        <v>213</v>
      </c>
      <c r="E292" t="s">
        <v>7329</v>
      </c>
      <c r="F292" t="s">
        <v>7330</v>
      </c>
      <c r="G292">
        <v>8220864165</v>
      </c>
      <c r="H292" t="s">
        <v>164</v>
      </c>
      <c r="I292" t="s">
        <v>7331</v>
      </c>
      <c r="J292" t="s">
        <v>217</v>
      </c>
      <c r="K292" t="s">
        <v>7332</v>
      </c>
      <c r="L292" t="s">
        <v>7333</v>
      </c>
      <c r="M292" t="s">
        <v>7334</v>
      </c>
      <c r="N292" t="s">
        <v>170</v>
      </c>
      <c r="AI292" t="s">
        <v>7335</v>
      </c>
      <c r="AJ292" t="s">
        <v>1930</v>
      </c>
      <c r="AK292" t="s">
        <v>7336</v>
      </c>
      <c r="AL292">
        <v>92.4</v>
      </c>
      <c r="AN292">
        <v>2008</v>
      </c>
      <c r="AO292" t="s">
        <v>174</v>
      </c>
      <c r="AP292" t="s">
        <v>7335</v>
      </c>
      <c r="AQ292" t="s">
        <v>1930</v>
      </c>
      <c r="AR292" t="s">
        <v>7337</v>
      </c>
      <c r="AS292">
        <v>85.6</v>
      </c>
      <c r="AU292">
        <v>2010</v>
      </c>
      <c r="AV292" t="s">
        <v>170</v>
      </c>
      <c r="BB292">
        <v>2014</v>
      </c>
      <c r="BC292" t="s">
        <v>174</v>
      </c>
      <c r="BD292" t="s">
        <v>7338</v>
      </c>
      <c r="BE292" t="s">
        <v>7339</v>
      </c>
      <c r="BF292" t="s">
        <v>486</v>
      </c>
      <c r="BG292">
        <v>77.15</v>
      </c>
      <c r="BI292">
        <v>2014</v>
      </c>
      <c r="BJ292">
        <v>1</v>
      </c>
      <c r="BL292">
        <v>9</v>
      </c>
      <c r="BN292" t="s">
        <v>174</v>
      </c>
      <c r="BO292" t="s">
        <v>1522</v>
      </c>
      <c r="BP292" t="s">
        <v>7340</v>
      </c>
      <c r="BQ292" t="s">
        <v>213</v>
      </c>
      <c r="BR292">
        <v>91.5</v>
      </c>
      <c r="BS292">
        <v>9.15</v>
      </c>
      <c r="BT292">
        <v>2016</v>
      </c>
      <c r="BU292">
        <v>14</v>
      </c>
      <c r="BW292">
        <v>47</v>
      </c>
      <c r="BY292" t="s">
        <v>170</v>
      </c>
      <c r="CF292" t="s">
        <v>174</v>
      </c>
      <c r="CG292" t="s">
        <v>7341</v>
      </c>
      <c r="CH292" t="s">
        <v>7342</v>
      </c>
      <c r="CI292" t="s">
        <v>193</v>
      </c>
      <c r="CJ292">
        <v>2025</v>
      </c>
      <c r="CL292" t="s">
        <v>174</v>
      </c>
      <c r="CM292" t="s">
        <v>7343</v>
      </c>
      <c r="CN292" t="s">
        <v>170</v>
      </c>
      <c r="CP292" t="s">
        <v>7344</v>
      </c>
      <c r="CQ292" t="s">
        <v>174</v>
      </c>
      <c r="CR292">
        <v>0</v>
      </c>
      <c r="CS292">
        <v>0</v>
      </c>
      <c r="CT292">
        <v>1</v>
      </c>
      <c r="CV292" t="s">
        <v>170</v>
      </c>
      <c r="CZ292" t="s">
        <v>170</v>
      </c>
      <c r="DB292" t="s">
        <v>378</v>
      </c>
      <c r="DC292" t="s">
        <v>326</v>
      </c>
      <c r="DD292" t="s">
        <v>170</v>
      </c>
      <c r="DF292" t="s">
        <v>170</v>
      </c>
      <c r="DL292" t="s">
        <v>170</v>
      </c>
      <c r="DN292" t="s">
        <v>170</v>
      </c>
      <c r="DP292" t="s">
        <v>7345</v>
      </c>
      <c r="DQ292" t="str">
        <f>HYPERLINK("https://nconnect.nicmar.ac.in/storage/profile/69999ce50b3f9.png","Download")</f>
        <v>0</v>
      </c>
      <c r="DR292" t="str">
        <f>HYPERLINK("https://nconnect.nicmar.ac.in/pdf/447_resume_1771676864.pdf/Y2FyZWVy","View Resume")</f>
        <v>0</v>
      </c>
      <c r="DS292" t="s">
        <v>1689</v>
      </c>
      <c r="DT292" t="s">
        <v>7346</v>
      </c>
      <c r="DU292" t="s">
        <v>3712</v>
      </c>
      <c r="DV292" t="s">
        <v>1812</v>
      </c>
      <c r="DW292" t="s">
        <v>207</v>
      </c>
      <c r="DX292" t="s">
        <v>428</v>
      </c>
      <c r="DY292" t="s">
        <v>1347</v>
      </c>
      <c r="DZ292" t="s">
        <v>1689</v>
      </c>
    </row>
    <row r="293" spans="1:158">
      <c r="A293" t="s">
        <v>356</v>
      </c>
      <c r="B293" t="s">
        <v>211</v>
      </c>
      <c r="C293" t="s">
        <v>267</v>
      </c>
      <c r="D293" t="s">
        <v>357</v>
      </c>
      <c r="E293" t="s">
        <v>7347</v>
      </c>
      <c r="F293" t="s">
        <v>7348</v>
      </c>
      <c r="G293">
        <v>8755051869</v>
      </c>
      <c r="H293" t="s">
        <v>164</v>
      </c>
      <c r="I293" t="s">
        <v>7349</v>
      </c>
      <c r="J293" t="s">
        <v>166</v>
      </c>
      <c r="K293" t="s">
        <v>7350</v>
      </c>
      <c r="L293" t="s">
        <v>7351</v>
      </c>
      <c r="M293" t="s">
        <v>7352</v>
      </c>
      <c r="N293" t="s">
        <v>170</v>
      </c>
      <c r="AI293" t="s">
        <v>7353</v>
      </c>
      <c r="AJ293" t="s">
        <v>7354</v>
      </c>
      <c r="AK293" t="s">
        <v>7355</v>
      </c>
      <c r="AL293">
        <v>54</v>
      </c>
      <c r="AN293">
        <v>2000</v>
      </c>
      <c r="AO293" t="s">
        <v>174</v>
      </c>
      <c r="AP293" t="s">
        <v>7353</v>
      </c>
      <c r="AQ293" t="s">
        <v>7354</v>
      </c>
      <c r="AR293" t="s">
        <v>7356</v>
      </c>
      <c r="AS293">
        <v>56.4</v>
      </c>
      <c r="AU293">
        <v>2002</v>
      </c>
      <c r="AV293" t="s">
        <v>170</v>
      </c>
      <c r="BC293" t="s">
        <v>174</v>
      </c>
      <c r="BD293" t="s">
        <v>2036</v>
      </c>
      <c r="BE293" t="s">
        <v>2036</v>
      </c>
      <c r="BF293" t="s">
        <v>7357</v>
      </c>
      <c r="BG293">
        <v>55</v>
      </c>
      <c r="BI293">
        <v>2009</v>
      </c>
      <c r="BJ293">
        <v>19</v>
      </c>
      <c r="BK293" t="s">
        <v>3020</v>
      </c>
      <c r="BL293">
        <v>24</v>
      </c>
      <c r="BN293" t="s">
        <v>174</v>
      </c>
      <c r="BO293" t="s">
        <v>7358</v>
      </c>
      <c r="BP293" t="s">
        <v>7359</v>
      </c>
      <c r="BQ293" t="s">
        <v>7360</v>
      </c>
      <c r="BR293">
        <v>74</v>
      </c>
      <c r="BT293">
        <v>2013</v>
      </c>
      <c r="BU293">
        <v>31</v>
      </c>
      <c r="BV293" t="s">
        <v>529</v>
      </c>
      <c r="BW293">
        <v>24</v>
      </c>
      <c r="BY293" t="s">
        <v>170</v>
      </c>
      <c r="CF293" t="s">
        <v>174</v>
      </c>
      <c r="CG293" t="s">
        <v>1337</v>
      </c>
      <c r="CH293" t="s">
        <v>7361</v>
      </c>
      <c r="CI293" t="s">
        <v>193</v>
      </c>
      <c r="CJ293">
        <v>2019</v>
      </c>
      <c r="CL293" t="s">
        <v>170</v>
      </c>
      <c r="CN293" t="s">
        <v>174</v>
      </c>
      <c r="CO293" t="s">
        <v>7362</v>
      </c>
      <c r="CP293" t="s">
        <v>7363</v>
      </c>
      <c r="CQ293" t="s">
        <v>170</v>
      </c>
      <c r="CR293" t="s">
        <v>376</v>
      </c>
      <c r="CS293" t="s">
        <v>3272</v>
      </c>
      <c r="CV293" t="s">
        <v>170</v>
      </c>
      <c r="CZ293" t="s">
        <v>174</v>
      </c>
      <c r="DA293" t="s">
        <v>7364</v>
      </c>
      <c r="DC293" t="s">
        <v>7365</v>
      </c>
      <c r="DD293" t="s">
        <v>174</v>
      </c>
      <c r="DE293" t="s">
        <v>7366</v>
      </c>
      <c r="DF293" t="s">
        <v>170</v>
      </c>
      <c r="DL293" t="s">
        <v>174</v>
      </c>
      <c r="DM293" t="s">
        <v>7367</v>
      </c>
      <c r="DN293" t="s">
        <v>174</v>
      </c>
      <c r="DO293" t="s">
        <v>7368</v>
      </c>
      <c r="DP293" t="s">
        <v>7369</v>
      </c>
      <c r="DQ293" t="s">
        <v>202</v>
      </c>
      <c r="DR293" t="str">
        <f>HYPERLINK("https://nconnect.nicmar.ac.in/pdf/446_resume_1771678058.pdf/Y2FyZWVy","View Resume")</f>
        <v>0</v>
      </c>
      <c r="DS293" t="s">
        <v>335</v>
      </c>
      <c r="DT293" t="s">
        <v>7370</v>
      </c>
      <c r="DU293" t="s">
        <v>508</v>
      </c>
      <c r="DV293" t="s">
        <v>7371</v>
      </c>
      <c r="DW293" t="s">
        <v>246</v>
      </c>
      <c r="DX293" t="s">
        <v>948</v>
      </c>
      <c r="DY293" t="s">
        <v>3389</v>
      </c>
      <c r="DZ293" t="s">
        <v>2927</v>
      </c>
      <c r="EA293" t="s">
        <v>7372</v>
      </c>
      <c r="EB293" t="s">
        <v>508</v>
      </c>
      <c r="EC293" t="s">
        <v>7373</v>
      </c>
      <c r="ED293" t="s">
        <v>246</v>
      </c>
      <c r="EE293" t="s">
        <v>983</v>
      </c>
      <c r="EF293" t="s">
        <v>1386</v>
      </c>
      <c r="EG293" t="s">
        <v>6908</v>
      </c>
      <c r="EH293" t="s">
        <v>7361</v>
      </c>
      <c r="EI293" t="s">
        <v>351</v>
      </c>
      <c r="EJ293" t="s">
        <v>418</v>
      </c>
      <c r="EK293" t="s">
        <v>246</v>
      </c>
      <c r="EL293" t="s">
        <v>4746</v>
      </c>
      <c r="EM293" t="s">
        <v>2981</v>
      </c>
      <c r="EN293" t="s">
        <v>349</v>
      </c>
      <c r="EO293" t="s">
        <v>7361</v>
      </c>
      <c r="EP293" t="s">
        <v>7374</v>
      </c>
      <c r="EQ293" t="s">
        <v>7375</v>
      </c>
      <c r="ER293" t="s">
        <v>207</v>
      </c>
      <c r="ES293" t="s">
        <v>4687</v>
      </c>
      <c r="ET293" t="s">
        <v>1025</v>
      </c>
      <c r="EU293" t="s">
        <v>575</v>
      </c>
    </row>
    <row r="294" spans="1:158">
      <c r="A294" t="s">
        <v>295</v>
      </c>
      <c r="B294" t="s">
        <v>211</v>
      </c>
      <c r="C294" t="s">
        <v>267</v>
      </c>
      <c r="D294" t="s">
        <v>296</v>
      </c>
      <c r="E294" t="s">
        <v>7347</v>
      </c>
      <c r="F294" t="s">
        <v>7348</v>
      </c>
      <c r="G294">
        <v>8755051869</v>
      </c>
      <c r="H294" t="s">
        <v>164</v>
      </c>
      <c r="I294" t="s">
        <v>7349</v>
      </c>
      <c r="J294" t="s">
        <v>166</v>
      </c>
      <c r="K294" t="s">
        <v>7350</v>
      </c>
      <c r="L294" t="s">
        <v>7351</v>
      </c>
      <c r="M294" t="s">
        <v>7352</v>
      </c>
      <c r="N294" t="s">
        <v>170</v>
      </c>
      <c r="AI294" t="s">
        <v>7353</v>
      </c>
      <c r="AJ294" t="s">
        <v>7354</v>
      </c>
      <c r="AK294" t="s">
        <v>7355</v>
      </c>
      <c r="AL294">
        <v>54</v>
      </c>
      <c r="AN294">
        <v>2000</v>
      </c>
      <c r="AO294" t="s">
        <v>174</v>
      </c>
      <c r="AP294" t="s">
        <v>7353</v>
      </c>
      <c r="AQ294" t="s">
        <v>7354</v>
      </c>
      <c r="AR294" t="s">
        <v>7356</v>
      </c>
      <c r="AS294">
        <v>56.4</v>
      </c>
      <c r="AU294">
        <v>2002</v>
      </c>
      <c r="AV294" t="s">
        <v>170</v>
      </c>
      <c r="BC294" t="s">
        <v>174</v>
      </c>
      <c r="BD294" t="s">
        <v>2036</v>
      </c>
      <c r="BE294" t="s">
        <v>2036</v>
      </c>
      <c r="BF294" t="s">
        <v>7357</v>
      </c>
      <c r="BG294">
        <v>55</v>
      </c>
      <c r="BI294">
        <v>2009</v>
      </c>
      <c r="BJ294">
        <v>19</v>
      </c>
      <c r="BK294" t="s">
        <v>3020</v>
      </c>
      <c r="BL294">
        <v>24</v>
      </c>
      <c r="BN294" t="s">
        <v>174</v>
      </c>
      <c r="BO294" t="s">
        <v>7358</v>
      </c>
      <c r="BP294" t="s">
        <v>7359</v>
      </c>
      <c r="BQ294" t="s">
        <v>7360</v>
      </c>
      <c r="BR294">
        <v>74</v>
      </c>
      <c r="BT294">
        <v>2013</v>
      </c>
      <c r="BU294">
        <v>31</v>
      </c>
      <c r="BV294" t="s">
        <v>529</v>
      </c>
      <c r="BW294">
        <v>24</v>
      </c>
      <c r="BY294" t="s">
        <v>170</v>
      </c>
      <c r="CF294" t="s">
        <v>174</v>
      </c>
      <c r="CG294" t="s">
        <v>1337</v>
      </c>
      <c r="CH294" t="s">
        <v>7361</v>
      </c>
      <c r="CI294" t="s">
        <v>193</v>
      </c>
      <c r="CJ294">
        <v>2019</v>
      </c>
      <c r="CL294" t="s">
        <v>170</v>
      </c>
      <c r="CN294" t="s">
        <v>174</v>
      </c>
      <c r="CO294" t="s">
        <v>7362</v>
      </c>
      <c r="CP294" t="s">
        <v>7363</v>
      </c>
      <c r="CQ294" t="s">
        <v>170</v>
      </c>
      <c r="CR294" t="s">
        <v>376</v>
      </c>
      <c r="CS294" t="s">
        <v>3272</v>
      </c>
      <c r="CV294" t="s">
        <v>170</v>
      </c>
      <c r="CZ294" t="s">
        <v>174</v>
      </c>
      <c r="DA294" t="s">
        <v>7364</v>
      </c>
      <c r="DC294" t="s">
        <v>7365</v>
      </c>
      <c r="DD294" t="s">
        <v>174</v>
      </c>
      <c r="DE294" t="s">
        <v>7366</v>
      </c>
      <c r="DF294" t="s">
        <v>170</v>
      </c>
      <c r="DL294" t="s">
        <v>174</v>
      </c>
      <c r="DM294" t="s">
        <v>7367</v>
      </c>
      <c r="DN294" t="s">
        <v>174</v>
      </c>
      <c r="DO294" t="s">
        <v>7368</v>
      </c>
      <c r="DP294" t="s">
        <v>7369</v>
      </c>
      <c r="DQ294" t="s">
        <v>202</v>
      </c>
      <c r="DR294" t="str">
        <f>HYPERLINK("https://nconnect.nicmar.ac.in/pdf/446_resume_1771678058.pdf/Y2FyZWVy","View Resume")</f>
        <v>0</v>
      </c>
      <c r="DS294" t="s">
        <v>335</v>
      </c>
      <c r="DT294" t="s">
        <v>7370</v>
      </c>
      <c r="DU294" t="s">
        <v>508</v>
      </c>
      <c r="DV294" t="s">
        <v>7371</v>
      </c>
      <c r="DW294" t="s">
        <v>246</v>
      </c>
      <c r="DX294" t="s">
        <v>948</v>
      </c>
      <c r="DY294" t="s">
        <v>3389</v>
      </c>
      <c r="DZ294" t="s">
        <v>2927</v>
      </c>
      <c r="EA294" t="s">
        <v>7372</v>
      </c>
      <c r="EB294" t="s">
        <v>508</v>
      </c>
      <c r="EC294" t="s">
        <v>7373</v>
      </c>
      <c r="ED294" t="s">
        <v>246</v>
      </c>
      <c r="EE294" t="s">
        <v>983</v>
      </c>
      <c r="EF294" t="s">
        <v>1386</v>
      </c>
      <c r="EG294" t="s">
        <v>6908</v>
      </c>
      <c r="EH294" t="s">
        <v>7361</v>
      </c>
      <c r="EI294" t="s">
        <v>351</v>
      </c>
      <c r="EJ294" t="s">
        <v>418</v>
      </c>
      <c r="EK294" t="s">
        <v>246</v>
      </c>
      <c r="EL294" t="s">
        <v>4746</v>
      </c>
      <c r="EM294" t="s">
        <v>2981</v>
      </c>
      <c r="EN294" t="s">
        <v>349</v>
      </c>
      <c r="EO294" t="s">
        <v>7361</v>
      </c>
      <c r="EP294" t="s">
        <v>7374</v>
      </c>
      <c r="EQ294" t="s">
        <v>7375</v>
      </c>
      <c r="ER294" t="s">
        <v>207</v>
      </c>
      <c r="ES294" t="s">
        <v>4687</v>
      </c>
      <c r="ET294" t="s">
        <v>1025</v>
      </c>
      <c r="EU294" t="s">
        <v>575</v>
      </c>
    </row>
    <row r="295" spans="1:158">
      <c r="A295" t="s">
        <v>5302</v>
      </c>
      <c r="B295" t="s">
        <v>508</v>
      </c>
      <c r="C295" t="s">
        <v>160</v>
      </c>
      <c r="D295" t="s">
        <v>5303</v>
      </c>
      <c r="E295" t="s">
        <v>7376</v>
      </c>
      <c r="F295" t="s">
        <v>7377</v>
      </c>
      <c r="G295">
        <v>8550931270</v>
      </c>
      <c r="H295" t="s">
        <v>164</v>
      </c>
      <c r="I295" t="s">
        <v>7378</v>
      </c>
      <c r="J295" t="s">
        <v>166</v>
      </c>
      <c r="K295" t="s">
        <v>7379</v>
      </c>
      <c r="L295" t="s">
        <v>7380</v>
      </c>
      <c r="M295" t="s">
        <v>7381</v>
      </c>
      <c r="N295" t="s">
        <v>170</v>
      </c>
      <c r="AI295" t="s">
        <v>7382</v>
      </c>
      <c r="AJ295" t="s">
        <v>7383</v>
      </c>
      <c r="AK295" t="s">
        <v>7384</v>
      </c>
      <c r="AL295">
        <v>63.6</v>
      </c>
      <c r="AN295">
        <v>2001</v>
      </c>
      <c r="AO295" t="s">
        <v>174</v>
      </c>
      <c r="AP295" t="s">
        <v>7385</v>
      </c>
      <c r="AQ295" t="s">
        <v>7383</v>
      </c>
      <c r="AR295" t="s">
        <v>7386</v>
      </c>
      <c r="AS295">
        <v>60.0</v>
      </c>
      <c r="AU295">
        <v>2003</v>
      </c>
      <c r="AV295" t="s">
        <v>170</v>
      </c>
      <c r="BC295" t="s">
        <v>174</v>
      </c>
      <c r="BD295" t="s">
        <v>4953</v>
      </c>
      <c r="BE295" t="s">
        <v>7387</v>
      </c>
      <c r="BF295" t="s">
        <v>7388</v>
      </c>
      <c r="BG295">
        <v>60.39</v>
      </c>
      <c r="BI295">
        <v>2009</v>
      </c>
      <c r="BJ295">
        <v>8</v>
      </c>
      <c r="BL295">
        <v>2</v>
      </c>
      <c r="BN295" t="s">
        <v>174</v>
      </c>
      <c r="BO295" t="s">
        <v>7389</v>
      </c>
      <c r="BP295" t="s">
        <v>7390</v>
      </c>
      <c r="BQ295" t="s">
        <v>7391</v>
      </c>
      <c r="BR295">
        <v>65.03</v>
      </c>
      <c r="BT295">
        <v>2013</v>
      </c>
      <c r="BU295">
        <v>31</v>
      </c>
      <c r="BV295" t="s">
        <v>7392</v>
      </c>
      <c r="BW295">
        <v>3</v>
      </c>
      <c r="BY295" t="s">
        <v>170</v>
      </c>
      <c r="CF295" t="s">
        <v>174</v>
      </c>
      <c r="CG295" t="s">
        <v>7393</v>
      </c>
      <c r="CH295" t="s">
        <v>7394</v>
      </c>
      <c r="CI295" t="s">
        <v>193</v>
      </c>
      <c r="CJ295">
        <v>2023</v>
      </c>
      <c r="CL295" t="s">
        <v>170</v>
      </c>
      <c r="CN295" t="s">
        <v>174</v>
      </c>
      <c r="CO295" t="s">
        <v>7395</v>
      </c>
      <c r="CP295" t="s">
        <v>7396</v>
      </c>
      <c r="CQ295" t="s">
        <v>170</v>
      </c>
      <c r="CV295" t="s">
        <v>174</v>
      </c>
      <c r="CW295" t="s">
        <v>7397</v>
      </c>
      <c r="CX295" t="s">
        <v>193</v>
      </c>
      <c r="CY295">
        <v>2022</v>
      </c>
      <c r="CZ295" t="s">
        <v>170</v>
      </c>
      <c r="DB295" t="s">
        <v>7398</v>
      </c>
      <c r="DC295" t="s">
        <v>7399</v>
      </c>
      <c r="DD295" t="s">
        <v>174</v>
      </c>
      <c r="DE295" t="s">
        <v>7400</v>
      </c>
      <c r="DF295" t="s">
        <v>170</v>
      </c>
      <c r="DG295" t="s">
        <v>7401</v>
      </c>
      <c r="DI295" t="s">
        <v>7402</v>
      </c>
      <c r="DL295" t="s">
        <v>174</v>
      </c>
      <c r="DM295" t="s">
        <v>7403</v>
      </c>
      <c r="DN295" t="s">
        <v>170</v>
      </c>
      <c r="DP295" t="s">
        <v>7404</v>
      </c>
      <c r="DQ295" t="s">
        <v>202</v>
      </c>
      <c r="DR295" t="str">
        <f>HYPERLINK("https://nconnect.nicmar.ac.in/pdf/440_resume_1771677644.pdf/Y2FyZWVy","View Resume")</f>
        <v>0</v>
      </c>
      <c r="DS295" t="s">
        <v>7405</v>
      </c>
      <c r="DT295" t="s">
        <v>7406</v>
      </c>
      <c r="DU295" t="s">
        <v>508</v>
      </c>
      <c r="DV295" t="s">
        <v>1627</v>
      </c>
      <c r="DW295" t="s">
        <v>246</v>
      </c>
      <c r="DX295" t="s">
        <v>948</v>
      </c>
      <c r="DY295" t="s">
        <v>209</v>
      </c>
      <c r="DZ295" t="s">
        <v>2695</v>
      </c>
      <c r="EA295" t="s">
        <v>7407</v>
      </c>
      <c r="EB295" t="s">
        <v>7408</v>
      </c>
      <c r="EC295" t="s">
        <v>1627</v>
      </c>
      <c r="ED295" t="s">
        <v>207</v>
      </c>
      <c r="EE295" t="s">
        <v>5002</v>
      </c>
      <c r="EF295" t="s">
        <v>2198</v>
      </c>
      <c r="EG295" t="s">
        <v>420</v>
      </c>
      <c r="EH295" t="s">
        <v>7409</v>
      </c>
      <c r="EI295" t="s">
        <v>211</v>
      </c>
      <c r="EJ295" t="s">
        <v>819</v>
      </c>
      <c r="EK295" t="s">
        <v>246</v>
      </c>
      <c r="EL295" t="s">
        <v>7410</v>
      </c>
      <c r="EM295" t="s">
        <v>1725</v>
      </c>
      <c r="EN295" t="s">
        <v>253</v>
      </c>
    </row>
    <row r="296" spans="1:158">
      <c r="A296" t="s">
        <v>1779</v>
      </c>
      <c r="B296" t="s">
        <v>159</v>
      </c>
      <c r="C296" t="s">
        <v>160</v>
      </c>
      <c r="D296" t="s">
        <v>1780</v>
      </c>
      <c r="E296" t="s">
        <v>7376</v>
      </c>
      <c r="F296" t="s">
        <v>7377</v>
      </c>
      <c r="G296">
        <v>8550931270</v>
      </c>
      <c r="H296" t="s">
        <v>164</v>
      </c>
      <c r="I296" t="s">
        <v>7378</v>
      </c>
      <c r="J296" t="s">
        <v>166</v>
      </c>
      <c r="K296" t="s">
        <v>7379</v>
      </c>
      <c r="L296" t="s">
        <v>7380</v>
      </c>
      <c r="M296" t="s">
        <v>7381</v>
      </c>
      <c r="N296" t="s">
        <v>170</v>
      </c>
      <c r="AI296" t="s">
        <v>7382</v>
      </c>
      <c r="AJ296" t="s">
        <v>7383</v>
      </c>
      <c r="AK296" t="s">
        <v>7384</v>
      </c>
      <c r="AL296">
        <v>63.6</v>
      </c>
      <c r="AN296">
        <v>2001</v>
      </c>
      <c r="AO296" t="s">
        <v>174</v>
      </c>
      <c r="AP296" t="s">
        <v>7385</v>
      </c>
      <c r="AQ296" t="s">
        <v>7383</v>
      </c>
      <c r="AR296" t="s">
        <v>7386</v>
      </c>
      <c r="AS296">
        <v>60.0</v>
      </c>
      <c r="AU296">
        <v>2003</v>
      </c>
      <c r="AV296" t="s">
        <v>170</v>
      </c>
      <c r="BC296" t="s">
        <v>174</v>
      </c>
      <c r="BD296" t="s">
        <v>4953</v>
      </c>
      <c r="BE296" t="s">
        <v>7387</v>
      </c>
      <c r="BF296" t="s">
        <v>7388</v>
      </c>
      <c r="BG296">
        <v>60.39</v>
      </c>
      <c r="BI296">
        <v>2009</v>
      </c>
      <c r="BJ296">
        <v>8</v>
      </c>
      <c r="BL296">
        <v>2</v>
      </c>
      <c r="BN296" t="s">
        <v>174</v>
      </c>
      <c r="BO296" t="s">
        <v>7389</v>
      </c>
      <c r="BP296" t="s">
        <v>7390</v>
      </c>
      <c r="BQ296" t="s">
        <v>7391</v>
      </c>
      <c r="BR296">
        <v>65.03</v>
      </c>
      <c r="BT296">
        <v>2013</v>
      </c>
      <c r="BU296">
        <v>31</v>
      </c>
      <c r="BV296" t="s">
        <v>7392</v>
      </c>
      <c r="BW296">
        <v>3</v>
      </c>
      <c r="BY296" t="s">
        <v>170</v>
      </c>
      <c r="CF296" t="s">
        <v>174</v>
      </c>
      <c r="CG296" t="s">
        <v>7393</v>
      </c>
      <c r="CH296" t="s">
        <v>7394</v>
      </c>
      <c r="CI296" t="s">
        <v>193</v>
      </c>
      <c r="CJ296">
        <v>2023</v>
      </c>
      <c r="CL296" t="s">
        <v>170</v>
      </c>
      <c r="CN296" t="s">
        <v>174</v>
      </c>
      <c r="CO296" t="s">
        <v>7395</v>
      </c>
      <c r="CP296" t="s">
        <v>7396</v>
      </c>
      <c r="CQ296" t="s">
        <v>170</v>
      </c>
      <c r="CV296" t="s">
        <v>174</v>
      </c>
      <c r="CW296" t="s">
        <v>7397</v>
      </c>
      <c r="CX296" t="s">
        <v>193</v>
      </c>
      <c r="CY296">
        <v>2022</v>
      </c>
      <c r="CZ296" t="s">
        <v>170</v>
      </c>
      <c r="DB296" t="s">
        <v>7398</v>
      </c>
      <c r="DC296" t="s">
        <v>7399</v>
      </c>
      <c r="DD296" t="s">
        <v>174</v>
      </c>
      <c r="DE296" t="s">
        <v>7400</v>
      </c>
      <c r="DF296" t="s">
        <v>170</v>
      </c>
      <c r="DG296" t="s">
        <v>7401</v>
      </c>
      <c r="DI296" t="s">
        <v>7402</v>
      </c>
      <c r="DL296" t="s">
        <v>174</v>
      </c>
      <c r="DM296" t="s">
        <v>7403</v>
      </c>
      <c r="DN296" t="s">
        <v>170</v>
      </c>
      <c r="DP296" t="s">
        <v>7404</v>
      </c>
      <c r="DQ296" t="s">
        <v>202</v>
      </c>
      <c r="DR296" t="str">
        <f>HYPERLINK("https://nconnect.nicmar.ac.in/pdf/440_resume_1771677644.pdf/Y2FyZWVy","View Resume")</f>
        <v>0</v>
      </c>
      <c r="DS296" t="s">
        <v>7405</v>
      </c>
      <c r="DT296" t="s">
        <v>7406</v>
      </c>
      <c r="DU296" t="s">
        <v>508</v>
      </c>
      <c r="DV296" t="s">
        <v>1627</v>
      </c>
      <c r="DW296" t="s">
        <v>246</v>
      </c>
      <c r="DX296" t="s">
        <v>948</v>
      </c>
      <c r="DY296" t="s">
        <v>209</v>
      </c>
      <c r="DZ296" t="s">
        <v>2695</v>
      </c>
      <c r="EA296" t="s">
        <v>7407</v>
      </c>
      <c r="EB296" t="s">
        <v>7408</v>
      </c>
      <c r="EC296" t="s">
        <v>1627</v>
      </c>
      <c r="ED296" t="s">
        <v>207</v>
      </c>
      <c r="EE296" t="s">
        <v>5002</v>
      </c>
      <c r="EF296" t="s">
        <v>2198</v>
      </c>
      <c r="EG296" t="s">
        <v>420</v>
      </c>
      <c r="EH296" t="s">
        <v>7409</v>
      </c>
      <c r="EI296" t="s">
        <v>211</v>
      </c>
      <c r="EJ296" t="s">
        <v>819</v>
      </c>
      <c r="EK296" t="s">
        <v>246</v>
      </c>
      <c r="EL296" t="s">
        <v>7410</v>
      </c>
      <c r="EM296" t="s">
        <v>1725</v>
      </c>
      <c r="EN296" t="s">
        <v>253</v>
      </c>
    </row>
    <row r="297" spans="1:158">
      <c r="A297" t="s">
        <v>293</v>
      </c>
      <c r="B297" t="s">
        <v>211</v>
      </c>
      <c r="C297" t="s">
        <v>212</v>
      </c>
      <c r="D297" t="s">
        <v>294</v>
      </c>
      <c r="E297" t="s">
        <v>7411</v>
      </c>
      <c r="F297" t="s">
        <v>7412</v>
      </c>
      <c r="G297">
        <v>9161216285</v>
      </c>
      <c r="H297" t="s">
        <v>164</v>
      </c>
      <c r="I297" t="s">
        <v>7413</v>
      </c>
      <c r="J297" t="s">
        <v>217</v>
      </c>
      <c r="K297" t="s">
        <v>798</v>
      </c>
      <c r="L297" t="s">
        <v>7414</v>
      </c>
      <c r="M297" t="s">
        <v>7415</v>
      </c>
      <c r="N297" t="s">
        <v>170</v>
      </c>
      <c r="AI297" t="s">
        <v>7416</v>
      </c>
      <c r="AJ297" t="s">
        <v>7417</v>
      </c>
      <c r="AK297" t="s">
        <v>439</v>
      </c>
      <c r="AL297">
        <v>63</v>
      </c>
      <c r="AN297">
        <v>2007</v>
      </c>
      <c r="AO297" t="s">
        <v>174</v>
      </c>
      <c r="AP297" t="s">
        <v>7417</v>
      </c>
      <c r="AQ297" t="s">
        <v>7417</v>
      </c>
      <c r="AR297" t="s">
        <v>439</v>
      </c>
      <c r="AS297">
        <v>64</v>
      </c>
      <c r="AU297">
        <v>2009</v>
      </c>
      <c r="AV297" t="s">
        <v>170</v>
      </c>
      <c r="BC297" t="s">
        <v>174</v>
      </c>
      <c r="BD297" t="s">
        <v>7418</v>
      </c>
      <c r="BE297" t="s">
        <v>7419</v>
      </c>
      <c r="BF297" t="s">
        <v>443</v>
      </c>
      <c r="BG297">
        <v>52</v>
      </c>
      <c r="BI297">
        <v>2012</v>
      </c>
      <c r="BJ297">
        <v>19</v>
      </c>
      <c r="BK297" t="s">
        <v>444</v>
      </c>
      <c r="BL297">
        <v>53</v>
      </c>
      <c r="BM297" t="s">
        <v>443</v>
      </c>
      <c r="BN297" t="s">
        <v>174</v>
      </c>
      <c r="BO297" t="s">
        <v>7420</v>
      </c>
      <c r="BP297" t="s">
        <v>7420</v>
      </c>
      <c r="BQ297" t="s">
        <v>443</v>
      </c>
      <c r="BR297">
        <v>64</v>
      </c>
      <c r="BS297">
        <v>6.8</v>
      </c>
      <c r="BT297">
        <v>2014</v>
      </c>
      <c r="BU297">
        <v>31</v>
      </c>
      <c r="BV297" t="s">
        <v>447</v>
      </c>
      <c r="BW297">
        <v>53</v>
      </c>
      <c r="BX297" t="s">
        <v>443</v>
      </c>
      <c r="BY297" t="s">
        <v>170</v>
      </c>
      <c r="CF297" t="s">
        <v>174</v>
      </c>
      <c r="CG297" t="s">
        <v>443</v>
      </c>
      <c r="CH297" t="s">
        <v>7421</v>
      </c>
      <c r="CI297" t="s">
        <v>193</v>
      </c>
      <c r="CJ297">
        <v>2022</v>
      </c>
      <c r="CL297" t="s">
        <v>174</v>
      </c>
      <c r="CM297" t="s">
        <v>7422</v>
      </c>
      <c r="CN297" t="s">
        <v>170</v>
      </c>
      <c r="CP297" t="s">
        <v>722</v>
      </c>
      <c r="CQ297" t="s">
        <v>174</v>
      </c>
      <c r="CR297" t="s">
        <v>7423</v>
      </c>
      <c r="CS297" t="s">
        <v>7424</v>
      </c>
      <c r="CU297" t="s">
        <v>7425</v>
      </c>
      <c r="CV297" t="s">
        <v>170</v>
      </c>
      <c r="CZ297" t="s">
        <v>170</v>
      </c>
      <c r="DB297" t="s">
        <v>7426</v>
      </c>
      <c r="DC297" t="s">
        <v>7427</v>
      </c>
      <c r="DD297" t="s">
        <v>170</v>
      </c>
      <c r="DF297" t="s">
        <v>170</v>
      </c>
      <c r="DL297" t="s">
        <v>170</v>
      </c>
      <c r="DN297" t="s">
        <v>174</v>
      </c>
      <c r="DO297" t="s">
        <v>7428</v>
      </c>
      <c r="DP297" t="s">
        <v>7429</v>
      </c>
      <c r="DQ297" t="s">
        <v>202</v>
      </c>
      <c r="DR297" t="str">
        <f>HYPERLINK("https://nconnect.nicmar.ac.in/pdf/145_resume_1771680711.pdf/Y2FyZWVy","View Resume")</f>
        <v>0</v>
      </c>
      <c r="DS297" t="s">
        <v>1592</v>
      </c>
      <c r="DT297" t="s">
        <v>7430</v>
      </c>
      <c r="DU297" t="s">
        <v>7431</v>
      </c>
      <c r="DV297" t="s">
        <v>538</v>
      </c>
      <c r="DW297" t="s">
        <v>246</v>
      </c>
      <c r="DX297" t="s">
        <v>645</v>
      </c>
      <c r="DY297" t="s">
        <v>1386</v>
      </c>
      <c r="DZ297" t="s">
        <v>942</v>
      </c>
      <c r="EA297" t="s">
        <v>7432</v>
      </c>
      <c r="EB297" t="s">
        <v>7433</v>
      </c>
      <c r="EC297" t="s">
        <v>2493</v>
      </c>
      <c r="ED297" t="s">
        <v>246</v>
      </c>
      <c r="EE297" t="s">
        <v>1030</v>
      </c>
      <c r="EF297" t="s">
        <v>941</v>
      </c>
      <c r="EG297" t="s">
        <v>575</v>
      </c>
    </row>
    <row r="298" spans="1:158">
      <c r="A298" t="s">
        <v>1348</v>
      </c>
      <c r="B298" t="s">
        <v>211</v>
      </c>
      <c r="C298" t="s">
        <v>267</v>
      </c>
      <c r="D298" t="s">
        <v>1349</v>
      </c>
      <c r="E298" t="s">
        <v>7434</v>
      </c>
      <c r="F298" t="s">
        <v>7435</v>
      </c>
      <c r="G298">
        <v>9860702321</v>
      </c>
      <c r="H298" t="s">
        <v>271</v>
      </c>
      <c r="I298" t="s">
        <v>7436</v>
      </c>
      <c r="J298" t="s">
        <v>166</v>
      </c>
      <c r="K298" t="s">
        <v>7437</v>
      </c>
      <c r="L298" t="s">
        <v>7438</v>
      </c>
      <c r="M298" t="s">
        <v>7439</v>
      </c>
      <c r="N298" t="s">
        <v>170</v>
      </c>
      <c r="AI298" t="s">
        <v>4633</v>
      </c>
      <c r="AJ298" t="s">
        <v>7440</v>
      </c>
      <c r="AK298" t="s">
        <v>378</v>
      </c>
      <c r="AL298">
        <v>71.99</v>
      </c>
      <c r="AN298">
        <v>2000</v>
      </c>
      <c r="AO298" t="s">
        <v>174</v>
      </c>
      <c r="AP298" t="s">
        <v>7441</v>
      </c>
      <c r="AQ298" t="s">
        <v>7442</v>
      </c>
      <c r="AR298" t="s">
        <v>439</v>
      </c>
      <c r="AS298">
        <v>61.99</v>
      </c>
      <c r="AU298">
        <v>2002</v>
      </c>
      <c r="AV298" t="s">
        <v>174</v>
      </c>
      <c r="AW298" t="s">
        <v>7443</v>
      </c>
      <c r="AX298" t="s">
        <v>7444</v>
      </c>
      <c r="AY298" t="s">
        <v>7445</v>
      </c>
      <c r="AZ298">
        <v>80</v>
      </c>
      <c r="BB298">
        <v>2025</v>
      </c>
      <c r="BC298" t="s">
        <v>174</v>
      </c>
      <c r="BD298" t="s">
        <v>1441</v>
      </c>
      <c r="BE298" t="s">
        <v>7446</v>
      </c>
      <c r="BF298" t="s">
        <v>7447</v>
      </c>
      <c r="BG298">
        <v>65.99</v>
      </c>
      <c r="BI298">
        <v>2008</v>
      </c>
      <c r="BJ298">
        <v>19</v>
      </c>
      <c r="BK298" t="s">
        <v>7448</v>
      </c>
      <c r="BL298">
        <v>53</v>
      </c>
      <c r="BM298" t="s">
        <v>7449</v>
      </c>
      <c r="BN298" t="s">
        <v>174</v>
      </c>
      <c r="BO298" t="s">
        <v>7450</v>
      </c>
      <c r="BP298" t="s">
        <v>7451</v>
      </c>
      <c r="BQ298" t="s">
        <v>7452</v>
      </c>
      <c r="BR298">
        <v>66.01</v>
      </c>
      <c r="BT298">
        <v>2010</v>
      </c>
      <c r="BU298">
        <v>31</v>
      </c>
      <c r="BV298" t="s">
        <v>7453</v>
      </c>
      <c r="BW298">
        <v>53</v>
      </c>
      <c r="BX298" t="s">
        <v>7452</v>
      </c>
      <c r="BY298" t="s">
        <v>174</v>
      </c>
      <c r="BZ298" t="s">
        <v>185</v>
      </c>
      <c r="CA298" t="s">
        <v>7454</v>
      </c>
      <c r="CB298" t="s">
        <v>7455</v>
      </c>
      <c r="CC298">
        <v>66</v>
      </c>
      <c r="CE298">
        <v>2026</v>
      </c>
      <c r="CF298" t="s">
        <v>174</v>
      </c>
      <c r="CG298" t="s">
        <v>7455</v>
      </c>
      <c r="CH298" t="s">
        <v>5220</v>
      </c>
      <c r="CI298" t="s">
        <v>373</v>
      </c>
      <c r="CK298" t="s">
        <v>170</v>
      </c>
      <c r="CL298" t="s">
        <v>174</v>
      </c>
      <c r="CN298" t="s">
        <v>174</v>
      </c>
      <c r="CO298" t="s">
        <v>7456</v>
      </c>
      <c r="CP298" t="s">
        <v>7457</v>
      </c>
      <c r="CQ298" t="s">
        <v>170</v>
      </c>
      <c r="CU298" t="s">
        <v>2365</v>
      </c>
      <c r="CV298" t="s">
        <v>170</v>
      </c>
      <c r="CZ298" t="s">
        <v>170</v>
      </c>
      <c r="DB298" t="s">
        <v>7458</v>
      </c>
      <c r="DC298" t="s">
        <v>7459</v>
      </c>
      <c r="DD298" t="s">
        <v>174</v>
      </c>
      <c r="DE298" t="s">
        <v>7460</v>
      </c>
      <c r="DF298" t="s">
        <v>174</v>
      </c>
      <c r="DG298" t="s">
        <v>378</v>
      </c>
      <c r="DH298" t="s">
        <v>378</v>
      </c>
      <c r="DI298" t="s">
        <v>7461</v>
      </c>
      <c r="DJ298" t="s">
        <v>378</v>
      </c>
      <c r="DK298">
        <v>8</v>
      </c>
      <c r="DL298" t="s">
        <v>174</v>
      </c>
      <c r="DM298" t="s">
        <v>7456</v>
      </c>
      <c r="DN298" t="s">
        <v>170</v>
      </c>
      <c r="DP298" t="s">
        <v>7462</v>
      </c>
      <c r="DQ298" t="s">
        <v>202</v>
      </c>
      <c r="DR298" t="str">
        <f>HYPERLINK("https://nconnect.nicmar.ac.in/pdf/455_resume_1771681470.pdf/Y2FyZWVy","View Resume")</f>
        <v>0</v>
      </c>
      <c r="DS298" t="s">
        <v>865</v>
      </c>
      <c r="DT298" t="s">
        <v>7463</v>
      </c>
      <c r="DU298" t="s">
        <v>7460</v>
      </c>
      <c r="DV298" t="s">
        <v>819</v>
      </c>
      <c r="DW298" t="s">
        <v>207</v>
      </c>
      <c r="DX298" t="s">
        <v>419</v>
      </c>
      <c r="DY298" t="s">
        <v>209</v>
      </c>
      <c r="DZ298" t="s">
        <v>865</v>
      </c>
    </row>
    <row r="299" spans="1:158">
      <c r="A299" t="s">
        <v>1063</v>
      </c>
      <c r="B299" t="s">
        <v>508</v>
      </c>
      <c r="C299" t="s">
        <v>212</v>
      </c>
      <c r="D299" t="s">
        <v>213</v>
      </c>
      <c r="E299" t="s">
        <v>7464</v>
      </c>
      <c r="F299" t="s">
        <v>7465</v>
      </c>
      <c r="G299">
        <v>7042348398</v>
      </c>
      <c r="H299" t="s">
        <v>164</v>
      </c>
      <c r="I299" t="s">
        <v>7466</v>
      </c>
      <c r="J299" t="s">
        <v>166</v>
      </c>
      <c r="K299" t="s">
        <v>7467</v>
      </c>
      <c r="L299" t="s">
        <v>7468</v>
      </c>
      <c r="M299" t="s">
        <v>7469</v>
      </c>
      <c r="N299" t="s">
        <v>170</v>
      </c>
      <c r="AI299" t="s">
        <v>7470</v>
      </c>
      <c r="AJ299" t="s">
        <v>1930</v>
      </c>
      <c r="AK299" t="s">
        <v>7471</v>
      </c>
      <c r="AL299">
        <v>68.6</v>
      </c>
      <c r="AN299">
        <v>2002</v>
      </c>
      <c r="AO299" t="s">
        <v>174</v>
      </c>
      <c r="AP299" t="s">
        <v>7472</v>
      </c>
      <c r="AQ299" t="s">
        <v>1301</v>
      </c>
      <c r="AR299" t="s">
        <v>7473</v>
      </c>
      <c r="AS299">
        <v>64.6</v>
      </c>
      <c r="AU299">
        <v>2005</v>
      </c>
      <c r="AV299" t="s">
        <v>170</v>
      </c>
      <c r="BC299" t="s">
        <v>174</v>
      </c>
      <c r="BD299" t="s">
        <v>1301</v>
      </c>
      <c r="BE299" t="s">
        <v>1301</v>
      </c>
      <c r="BF299" t="s">
        <v>486</v>
      </c>
      <c r="BG299">
        <v>82.02</v>
      </c>
      <c r="BH299">
        <v>9.32</v>
      </c>
      <c r="BI299">
        <v>2009</v>
      </c>
      <c r="BJ299">
        <v>1</v>
      </c>
      <c r="BL299">
        <v>9</v>
      </c>
      <c r="BN299" t="s">
        <v>174</v>
      </c>
      <c r="BO299" t="s">
        <v>7474</v>
      </c>
      <c r="BP299" t="s">
        <v>7475</v>
      </c>
      <c r="BQ299" t="s">
        <v>7476</v>
      </c>
      <c r="BR299">
        <v>82.75</v>
      </c>
      <c r="BS299">
        <v>3.31</v>
      </c>
      <c r="BT299">
        <v>2012</v>
      </c>
      <c r="BU299">
        <v>31</v>
      </c>
      <c r="BV299" t="s">
        <v>7477</v>
      </c>
      <c r="BW299">
        <v>47</v>
      </c>
      <c r="BY299" t="s">
        <v>170</v>
      </c>
      <c r="CF299" t="s">
        <v>174</v>
      </c>
      <c r="CG299" t="s">
        <v>213</v>
      </c>
      <c r="CH299" t="s">
        <v>6530</v>
      </c>
      <c r="CI299" t="s">
        <v>193</v>
      </c>
      <c r="CJ299">
        <v>2023</v>
      </c>
      <c r="CL299" t="s">
        <v>174</v>
      </c>
      <c r="CN299" t="s">
        <v>174</v>
      </c>
      <c r="CO299" t="s">
        <v>7478</v>
      </c>
      <c r="CP299" t="s">
        <v>7479</v>
      </c>
      <c r="CQ299" t="s">
        <v>174</v>
      </c>
      <c r="CR299">
        <v>17</v>
      </c>
      <c r="CS299">
        <v>9</v>
      </c>
      <c r="CT299">
        <v>8</v>
      </c>
      <c r="CU299" t="s">
        <v>7480</v>
      </c>
      <c r="CV299" t="s">
        <v>170</v>
      </c>
      <c r="CZ299" t="s">
        <v>174</v>
      </c>
      <c r="DA299" t="s">
        <v>7481</v>
      </c>
      <c r="DB299" t="s">
        <v>7482</v>
      </c>
      <c r="DC299" t="s">
        <v>7483</v>
      </c>
      <c r="DD299" t="s">
        <v>170</v>
      </c>
      <c r="DF299" t="s">
        <v>174</v>
      </c>
      <c r="DG299">
        <v>5</v>
      </c>
      <c r="DH299">
        <v>0</v>
      </c>
      <c r="DI299">
        <v>5</v>
      </c>
      <c r="DJ299">
        <v>20</v>
      </c>
      <c r="DK299">
        <v>8</v>
      </c>
      <c r="DL299" t="s">
        <v>174</v>
      </c>
      <c r="DM299" t="s">
        <v>7484</v>
      </c>
      <c r="DN299" t="s">
        <v>174</v>
      </c>
      <c r="DO299" t="s">
        <v>7485</v>
      </c>
      <c r="DP299" t="s">
        <v>7486</v>
      </c>
      <c r="DQ299" t="str">
        <f>HYPERLINK("https://nconnect.nicmar.ac.in/storage/profile/69998eafa6413.png","Download")</f>
        <v>0</v>
      </c>
      <c r="DR299" t="str">
        <f>HYPERLINK("https://nconnect.nicmar.ac.in/pdf/439_resume_1771682888.pdf/Y2FyZWVy","View Resume")</f>
        <v>0</v>
      </c>
      <c r="DS299" t="s">
        <v>3453</v>
      </c>
      <c r="DT299" t="s">
        <v>7487</v>
      </c>
      <c r="DU299" t="s">
        <v>7488</v>
      </c>
      <c r="DV299" t="s">
        <v>7489</v>
      </c>
      <c r="DW299" t="s">
        <v>246</v>
      </c>
      <c r="DX299" t="s">
        <v>2026</v>
      </c>
      <c r="DY299" t="s">
        <v>209</v>
      </c>
      <c r="DZ299" t="s">
        <v>1980</v>
      </c>
      <c r="EA299" t="s">
        <v>7490</v>
      </c>
      <c r="EB299" t="s">
        <v>211</v>
      </c>
      <c r="EC299" t="s">
        <v>2284</v>
      </c>
      <c r="ED299" t="s">
        <v>246</v>
      </c>
      <c r="EE299" t="s">
        <v>2926</v>
      </c>
      <c r="EF299" t="s">
        <v>2523</v>
      </c>
      <c r="EG299" t="s">
        <v>1689</v>
      </c>
    </row>
    <row r="300" spans="1:158">
      <c r="A300" t="s">
        <v>1063</v>
      </c>
      <c r="B300" t="s">
        <v>508</v>
      </c>
      <c r="C300" t="s">
        <v>212</v>
      </c>
      <c r="D300" t="s">
        <v>213</v>
      </c>
      <c r="E300" t="s">
        <v>7491</v>
      </c>
      <c r="F300" t="s">
        <v>7492</v>
      </c>
      <c r="G300">
        <v>7869248437</v>
      </c>
      <c r="H300" t="s">
        <v>164</v>
      </c>
      <c r="I300" t="s">
        <v>7493</v>
      </c>
      <c r="J300" t="s">
        <v>217</v>
      </c>
      <c r="K300" t="s">
        <v>831</v>
      </c>
      <c r="L300" t="s">
        <v>7494</v>
      </c>
      <c r="M300" t="s">
        <v>7495</v>
      </c>
      <c r="N300" t="s">
        <v>170</v>
      </c>
      <c r="AI300" t="s">
        <v>7496</v>
      </c>
      <c r="AJ300" t="s">
        <v>7497</v>
      </c>
      <c r="AK300" t="s">
        <v>7498</v>
      </c>
      <c r="AL300">
        <v>63.6</v>
      </c>
      <c r="AN300">
        <v>1992</v>
      </c>
      <c r="AO300" t="s">
        <v>174</v>
      </c>
      <c r="AP300" t="s">
        <v>7499</v>
      </c>
      <c r="AQ300" t="s">
        <v>7500</v>
      </c>
      <c r="AR300" t="s">
        <v>439</v>
      </c>
      <c r="AS300">
        <v>57.8</v>
      </c>
      <c r="AU300">
        <v>1994</v>
      </c>
      <c r="AV300" t="s">
        <v>170</v>
      </c>
      <c r="BC300" t="s">
        <v>174</v>
      </c>
      <c r="BD300" t="s">
        <v>7501</v>
      </c>
      <c r="BE300" t="s">
        <v>7502</v>
      </c>
      <c r="BF300" t="s">
        <v>486</v>
      </c>
      <c r="BG300">
        <v>71.31</v>
      </c>
      <c r="BI300">
        <v>1999</v>
      </c>
      <c r="BJ300">
        <v>2</v>
      </c>
      <c r="BL300">
        <v>9</v>
      </c>
      <c r="BN300" t="s">
        <v>174</v>
      </c>
      <c r="BO300" t="s">
        <v>7503</v>
      </c>
      <c r="BP300" t="s">
        <v>7504</v>
      </c>
      <c r="BQ300" t="s">
        <v>7505</v>
      </c>
      <c r="BR300">
        <v>71.3</v>
      </c>
      <c r="BT300">
        <v>2011</v>
      </c>
      <c r="BU300">
        <v>31</v>
      </c>
      <c r="BV300" t="s">
        <v>7506</v>
      </c>
      <c r="BW300">
        <v>5</v>
      </c>
      <c r="BY300" t="s">
        <v>170</v>
      </c>
      <c r="CF300" t="s">
        <v>174</v>
      </c>
      <c r="CG300" t="s">
        <v>213</v>
      </c>
      <c r="CH300" t="s">
        <v>2123</v>
      </c>
      <c r="CI300" t="s">
        <v>193</v>
      </c>
      <c r="CJ300">
        <v>2018</v>
      </c>
      <c r="CL300" t="s">
        <v>174</v>
      </c>
      <c r="CN300" t="s">
        <v>174</v>
      </c>
      <c r="CO300" t="s">
        <v>7507</v>
      </c>
      <c r="CP300" t="s">
        <v>7508</v>
      </c>
      <c r="CQ300" t="s">
        <v>174</v>
      </c>
      <c r="CR300">
        <v>27</v>
      </c>
      <c r="CS300">
        <v>6</v>
      </c>
      <c r="CT300">
        <v>8</v>
      </c>
      <c r="CU300" t="s">
        <v>7509</v>
      </c>
      <c r="CV300" t="s">
        <v>174</v>
      </c>
      <c r="CW300" t="s">
        <v>7510</v>
      </c>
      <c r="CX300" t="s">
        <v>193</v>
      </c>
      <c r="CY300">
        <v>2023</v>
      </c>
      <c r="CZ300" t="s">
        <v>174</v>
      </c>
      <c r="DA300" t="s">
        <v>7511</v>
      </c>
      <c r="DB300" t="s">
        <v>7512</v>
      </c>
      <c r="DC300" t="s">
        <v>7513</v>
      </c>
      <c r="DD300" t="s">
        <v>174</v>
      </c>
      <c r="DE300" t="s">
        <v>7514</v>
      </c>
      <c r="DF300" t="s">
        <v>174</v>
      </c>
      <c r="DG300" t="s">
        <v>7515</v>
      </c>
      <c r="DH300" t="s">
        <v>378</v>
      </c>
      <c r="DI300" t="s">
        <v>7516</v>
      </c>
      <c r="DJ300" t="s">
        <v>378</v>
      </c>
      <c r="DK300">
        <v>9</v>
      </c>
      <c r="DL300" t="s">
        <v>170</v>
      </c>
      <c r="DN300" t="s">
        <v>174</v>
      </c>
      <c r="DO300" t="s">
        <v>7517</v>
      </c>
      <c r="DP300" t="s">
        <v>7518</v>
      </c>
      <c r="DQ300" t="str">
        <f>HYPERLINK("https://nconnect.nicmar.ac.in/storage/profile/69999eeeafe68.png","Download")</f>
        <v>0</v>
      </c>
      <c r="DR300" t="str">
        <f>HYPERLINK("https://nconnect.nicmar.ac.in/pdf/448_resume_1771682264.pdf/Y2FyZWVy","View Resume")</f>
        <v>0</v>
      </c>
      <c r="DS300" t="s">
        <v>7519</v>
      </c>
      <c r="DT300" t="s">
        <v>7520</v>
      </c>
      <c r="DU300" t="s">
        <v>211</v>
      </c>
      <c r="DV300" t="s">
        <v>7521</v>
      </c>
      <c r="DW300" t="s">
        <v>246</v>
      </c>
      <c r="DX300" t="s">
        <v>208</v>
      </c>
      <c r="DY300" t="s">
        <v>984</v>
      </c>
      <c r="DZ300" t="s">
        <v>1206</v>
      </c>
      <c r="EA300" t="s">
        <v>2123</v>
      </c>
      <c r="EB300" t="s">
        <v>7522</v>
      </c>
      <c r="EC300" t="s">
        <v>7523</v>
      </c>
      <c r="ED300" t="s">
        <v>246</v>
      </c>
      <c r="EE300" t="s">
        <v>5566</v>
      </c>
      <c r="EF300" t="s">
        <v>2319</v>
      </c>
      <c r="EG300" t="s">
        <v>1383</v>
      </c>
      <c r="EH300" t="s">
        <v>7524</v>
      </c>
      <c r="EI300" t="s">
        <v>211</v>
      </c>
      <c r="EJ300" t="s">
        <v>7523</v>
      </c>
      <c r="EK300" t="s">
        <v>246</v>
      </c>
      <c r="EL300" t="s">
        <v>3870</v>
      </c>
      <c r="EM300" t="s">
        <v>5186</v>
      </c>
      <c r="EN300" t="s">
        <v>355</v>
      </c>
      <c r="EO300" t="s">
        <v>7525</v>
      </c>
      <c r="EP300" t="s">
        <v>211</v>
      </c>
      <c r="EQ300" t="s">
        <v>7526</v>
      </c>
      <c r="ER300" t="s">
        <v>246</v>
      </c>
      <c r="ES300" t="s">
        <v>788</v>
      </c>
      <c r="ET300" t="s">
        <v>1022</v>
      </c>
      <c r="EU300" t="s">
        <v>248</v>
      </c>
      <c r="EV300" t="s">
        <v>7527</v>
      </c>
      <c r="EW300" t="s">
        <v>211</v>
      </c>
      <c r="EX300" t="s">
        <v>7528</v>
      </c>
      <c r="EY300" t="s">
        <v>246</v>
      </c>
      <c r="EZ300" t="s">
        <v>3257</v>
      </c>
      <c r="FA300" t="s">
        <v>793</v>
      </c>
      <c r="FB300" t="s">
        <v>870</v>
      </c>
    </row>
    <row r="301" spans="1:158">
      <c r="A301" t="s">
        <v>210</v>
      </c>
      <c r="B301" t="s">
        <v>211</v>
      </c>
      <c r="C301" t="s">
        <v>212</v>
      </c>
      <c r="D301" t="s">
        <v>213</v>
      </c>
      <c r="E301" t="s">
        <v>7529</v>
      </c>
      <c r="F301" t="s">
        <v>7530</v>
      </c>
      <c r="G301">
        <v>8296184415</v>
      </c>
      <c r="H301" t="s">
        <v>164</v>
      </c>
      <c r="I301" t="s">
        <v>7531</v>
      </c>
      <c r="J301" t="s">
        <v>217</v>
      </c>
      <c r="K301" t="s">
        <v>7532</v>
      </c>
      <c r="L301" t="s">
        <v>7533</v>
      </c>
      <c r="M301" t="s">
        <v>7534</v>
      </c>
      <c r="N301" t="s">
        <v>170</v>
      </c>
      <c r="AI301" t="s">
        <v>7535</v>
      </c>
      <c r="AJ301" t="s">
        <v>7536</v>
      </c>
      <c r="AK301" t="s">
        <v>917</v>
      </c>
      <c r="AL301">
        <v>87</v>
      </c>
      <c r="AN301">
        <v>2011</v>
      </c>
      <c r="AO301" t="s">
        <v>174</v>
      </c>
      <c r="AP301" t="s">
        <v>7537</v>
      </c>
      <c r="AQ301" t="s">
        <v>7538</v>
      </c>
      <c r="AR301" t="s">
        <v>7539</v>
      </c>
      <c r="AS301">
        <v>85</v>
      </c>
      <c r="AU301">
        <v>2013</v>
      </c>
      <c r="AV301" t="s">
        <v>170</v>
      </c>
      <c r="BC301" t="s">
        <v>174</v>
      </c>
      <c r="BD301" t="s">
        <v>7540</v>
      </c>
      <c r="BE301" t="s">
        <v>7541</v>
      </c>
      <c r="BF301" t="s">
        <v>3700</v>
      </c>
      <c r="BG301">
        <v>78.9</v>
      </c>
      <c r="BH301">
        <v>8.64</v>
      </c>
      <c r="BI301">
        <v>2017</v>
      </c>
      <c r="BJ301">
        <v>2</v>
      </c>
      <c r="BL301">
        <v>9</v>
      </c>
      <c r="BN301" t="s">
        <v>174</v>
      </c>
      <c r="BO301" t="s">
        <v>7540</v>
      </c>
      <c r="BP301" t="s">
        <v>7542</v>
      </c>
      <c r="BQ301" t="s">
        <v>7543</v>
      </c>
      <c r="BR301">
        <v>72</v>
      </c>
      <c r="BS301">
        <v>8</v>
      </c>
      <c r="BT301">
        <v>2019</v>
      </c>
      <c r="BU301">
        <v>14</v>
      </c>
      <c r="BW301">
        <v>47</v>
      </c>
      <c r="BY301" t="s">
        <v>170</v>
      </c>
      <c r="CF301" t="s">
        <v>170</v>
      </c>
      <c r="CL301" t="s">
        <v>170</v>
      </c>
      <c r="CN301" t="s">
        <v>174</v>
      </c>
      <c r="CO301" t="s">
        <v>7544</v>
      </c>
      <c r="CP301" t="s">
        <v>7545</v>
      </c>
      <c r="CQ301" t="s">
        <v>170</v>
      </c>
      <c r="CV301" t="s">
        <v>170</v>
      </c>
      <c r="CZ301" t="s">
        <v>170</v>
      </c>
      <c r="DC301" t="s">
        <v>7546</v>
      </c>
      <c r="DD301" t="s">
        <v>174</v>
      </c>
      <c r="DE301" t="s">
        <v>7547</v>
      </c>
      <c r="DF301" t="s">
        <v>170</v>
      </c>
      <c r="DL301" t="s">
        <v>170</v>
      </c>
      <c r="DN301" t="s">
        <v>170</v>
      </c>
      <c r="DP301" t="s">
        <v>7548</v>
      </c>
      <c r="DQ301" t="s">
        <v>202</v>
      </c>
      <c r="DR301" t="str">
        <f>HYPERLINK("https://nconnect.nicmar.ac.in/pdf/445_resume_1771682727.pdf/Y2FyZWVy","View Resume")</f>
        <v>0</v>
      </c>
      <c r="DS301" t="s">
        <v>344</v>
      </c>
      <c r="DT301" t="s">
        <v>7549</v>
      </c>
      <c r="DU301" t="s">
        <v>7550</v>
      </c>
      <c r="DV301" t="s">
        <v>7551</v>
      </c>
      <c r="DW301" t="s">
        <v>207</v>
      </c>
      <c r="DX301" t="s">
        <v>821</v>
      </c>
      <c r="DY301" t="s">
        <v>209</v>
      </c>
      <c r="DZ301" t="s">
        <v>344</v>
      </c>
    </row>
    <row r="302" spans="1:158">
      <c r="A302" t="s">
        <v>507</v>
      </c>
      <c r="B302" t="s">
        <v>508</v>
      </c>
      <c r="C302" t="s">
        <v>267</v>
      </c>
      <c r="D302" t="s">
        <v>509</v>
      </c>
      <c r="E302" t="s">
        <v>7552</v>
      </c>
      <c r="F302" t="s">
        <v>7553</v>
      </c>
      <c r="G302">
        <v>9398829523</v>
      </c>
      <c r="H302" t="s">
        <v>164</v>
      </c>
      <c r="I302" t="s">
        <v>7554</v>
      </c>
      <c r="J302" t="s">
        <v>166</v>
      </c>
      <c r="K302" t="s">
        <v>7555</v>
      </c>
      <c r="L302" t="s">
        <v>7556</v>
      </c>
      <c r="M302" t="s">
        <v>7557</v>
      </c>
      <c r="N302" t="s">
        <v>170</v>
      </c>
      <c r="AI302" t="s">
        <v>7558</v>
      </c>
      <c r="AJ302" t="s">
        <v>7559</v>
      </c>
      <c r="AK302" t="s">
        <v>7560</v>
      </c>
      <c r="AL302">
        <v>78</v>
      </c>
      <c r="AN302">
        <v>1994</v>
      </c>
      <c r="AO302" t="s">
        <v>174</v>
      </c>
      <c r="AP302" t="s">
        <v>7561</v>
      </c>
      <c r="AQ302" t="s">
        <v>7562</v>
      </c>
      <c r="AR302" t="s">
        <v>3974</v>
      </c>
      <c r="AS302">
        <v>77</v>
      </c>
      <c r="AU302">
        <v>1996</v>
      </c>
      <c r="AV302" t="s">
        <v>170</v>
      </c>
      <c r="BC302" t="s">
        <v>174</v>
      </c>
      <c r="BD302" t="s">
        <v>3882</v>
      </c>
      <c r="BE302" t="s">
        <v>5013</v>
      </c>
      <c r="BF302" t="s">
        <v>1668</v>
      </c>
      <c r="BG302">
        <v>60</v>
      </c>
      <c r="BI302">
        <v>2000</v>
      </c>
      <c r="BJ302">
        <v>19</v>
      </c>
      <c r="BK302" t="s">
        <v>3672</v>
      </c>
      <c r="BL302">
        <v>34</v>
      </c>
      <c r="BN302" t="s">
        <v>174</v>
      </c>
      <c r="BO302" t="s">
        <v>7563</v>
      </c>
      <c r="BP302" t="s">
        <v>7564</v>
      </c>
      <c r="BQ302" t="s">
        <v>7565</v>
      </c>
      <c r="BR302">
        <v>69</v>
      </c>
      <c r="BT302">
        <v>2009</v>
      </c>
      <c r="BU302">
        <v>3</v>
      </c>
      <c r="BW302">
        <v>23</v>
      </c>
      <c r="BY302" t="s">
        <v>174</v>
      </c>
      <c r="BZ302" t="s">
        <v>946</v>
      </c>
      <c r="CA302" t="s">
        <v>2892</v>
      </c>
      <c r="CB302" t="s">
        <v>7566</v>
      </c>
      <c r="CC302">
        <v>71</v>
      </c>
      <c r="CD302">
        <v>7.1</v>
      </c>
      <c r="CE302">
        <v>2002</v>
      </c>
      <c r="CF302" t="s">
        <v>174</v>
      </c>
      <c r="CG302" t="s">
        <v>7567</v>
      </c>
      <c r="CH302" t="s">
        <v>7568</v>
      </c>
      <c r="CI302" t="s">
        <v>193</v>
      </c>
      <c r="CJ302">
        <v>2017</v>
      </c>
      <c r="CL302" t="s">
        <v>170</v>
      </c>
      <c r="CN302" t="s">
        <v>174</v>
      </c>
      <c r="CO302" t="s">
        <v>7569</v>
      </c>
      <c r="CP302" t="s">
        <v>7570</v>
      </c>
      <c r="CQ302" t="s">
        <v>174</v>
      </c>
      <c r="CR302">
        <v>9</v>
      </c>
      <c r="CS302">
        <v>16</v>
      </c>
      <c r="CT302">
        <v>1</v>
      </c>
      <c r="CU302" t="s">
        <v>7571</v>
      </c>
      <c r="CV302" t="s">
        <v>174</v>
      </c>
      <c r="CW302" t="s">
        <v>7572</v>
      </c>
      <c r="CX302" t="s">
        <v>193</v>
      </c>
      <c r="CY302">
        <v>2024</v>
      </c>
      <c r="CZ302" t="s">
        <v>174</v>
      </c>
      <c r="DA302" t="s">
        <v>7573</v>
      </c>
      <c r="DB302">
        <v>6</v>
      </c>
      <c r="DC302" t="s">
        <v>7574</v>
      </c>
      <c r="DD302" t="s">
        <v>174</v>
      </c>
      <c r="DE302" t="s">
        <v>7575</v>
      </c>
      <c r="DF302" t="s">
        <v>170</v>
      </c>
      <c r="DL302" t="s">
        <v>174</v>
      </c>
      <c r="DM302" t="s">
        <v>7576</v>
      </c>
      <c r="DN302" t="s">
        <v>170</v>
      </c>
      <c r="DP302" t="s">
        <v>7577</v>
      </c>
      <c r="DQ302" t="str">
        <f>HYPERLINK("https://nconnect.nicmar.ac.in/storage/profile/6999b475e5b3e.png","Download")</f>
        <v>0</v>
      </c>
      <c r="DR302" t="str">
        <f>HYPERLINK("https://nconnect.nicmar.ac.in/pdf/452_resume_1771682382.pdf/Y2FyZWVy","View Resume")</f>
        <v>0</v>
      </c>
      <c r="DS302" t="s">
        <v>7578</v>
      </c>
      <c r="DT302" t="s">
        <v>5612</v>
      </c>
      <c r="DU302" t="s">
        <v>211</v>
      </c>
      <c r="DV302" t="s">
        <v>7579</v>
      </c>
      <c r="DW302" t="s">
        <v>246</v>
      </c>
      <c r="DX302" t="s">
        <v>989</v>
      </c>
      <c r="DY302" t="s">
        <v>209</v>
      </c>
      <c r="DZ302" t="s">
        <v>7580</v>
      </c>
      <c r="EA302" t="s">
        <v>7581</v>
      </c>
      <c r="EB302" t="s">
        <v>211</v>
      </c>
      <c r="EC302" t="s">
        <v>1630</v>
      </c>
      <c r="ED302" t="s">
        <v>246</v>
      </c>
      <c r="EE302" t="s">
        <v>263</v>
      </c>
      <c r="EF302" t="s">
        <v>989</v>
      </c>
      <c r="EG302" t="s">
        <v>6449</v>
      </c>
      <c r="EH302" t="s">
        <v>7582</v>
      </c>
      <c r="EI302" t="s">
        <v>211</v>
      </c>
      <c r="EJ302" t="s">
        <v>1688</v>
      </c>
      <c r="EK302" t="s">
        <v>246</v>
      </c>
      <c r="EL302" t="s">
        <v>6805</v>
      </c>
      <c r="EM302" t="s">
        <v>263</v>
      </c>
      <c r="EN302" t="s">
        <v>906</v>
      </c>
      <c r="EO302" t="s">
        <v>7583</v>
      </c>
      <c r="EP302" t="s">
        <v>3785</v>
      </c>
      <c r="EQ302" t="s">
        <v>7584</v>
      </c>
      <c r="ER302" t="s">
        <v>207</v>
      </c>
      <c r="ES302" t="s">
        <v>6672</v>
      </c>
      <c r="ET302" t="s">
        <v>2207</v>
      </c>
      <c r="EU302" t="s">
        <v>906</v>
      </c>
      <c r="EV302" t="s">
        <v>7585</v>
      </c>
      <c r="EW302" t="s">
        <v>7077</v>
      </c>
      <c r="EX302" t="s">
        <v>1688</v>
      </c>
      <c r="EY302" t="s">
        <v>207</v>
      </c>
      <c r="EZ302" t="s">
        <v>7586</v>
      </c>
      <c r="FA302" t="s">
        <v>5423</v>
      </c>
      <c r="FB302" t="s">
        <v>1027</v>
      </c>
    </row>
    <row r="303" spans="1:158">
      <c r="A303" t="s">
        <v>1348</v>
      </c>
      <c r="B303" t="s">
        <v>211</v>
      </c>
      <c r="C303" t="s">
        <v>267</v>
      </c>
      <c r="D303" t="s">
        <v>1349</v>
      </c>
      <c r="E303" t="s">
        <v>7587</v>
      </c>
      <c r="F303" t="s">
        <v>7588</v>
      </c>
      <c r="G303">
        <v>9844526335</v>
      </c>
      <c r="H303" t="s">
        <v>164</v>
      </c>
      <c r="I303" t="s">
        <v>7589</v>
      </c>
      <c r="J303" t="s">
        <v>166</v>
      </c>
      <c r="K303" t="s">
        <v>831</v>
      </c>
      <c r="L303" t="s">
        <v>7590</v>
      </c>
      <c r="M303" t="s">
        <v>7591</v>
      </c>
      <c r="N303" t="s">
        <v>170</v>
      </c>
      <c r="AI303" t="s">
        <v>7592</v>
      </c>
      <c r="AJ303" t="s">
        <v>7593</v>
      </c>
      <c r="AK303" t="s">
        <v>7594</v>
      </c>
      <c r="AL303">
        <v>47.84</v>
      </c>
      <c r="AN303">
        <v>2000</v>
      </c>
      <c r="AO303" t="s">
        <v>174</v>
      </c>
      <c r="AP303" t="s">
        <v>7595</v>
      </c>
      <c r="AQ303" t="s">
        <v>7593</v>
      </c>
      <c r="AR303" t="s">
        <v>7596</v>
      </c>
      <c r="AS303">
        <v>73.66</v>
      </c>
      <c r="AU303">
        <v>2002</v>
      </c>
      <c r="AV303" t="s">
        <v>170</v>
      </c>
      <c r="BC303" t="s">
        <v>174</v>
      </c>
      <c r="BD303" t="s">
        <v>7597</v>
      </c>
      <c r="BE303" t="s">
        <v>7598</v>
      </c>
      <c r="BF303" t="s">
        <v>7599</v>
      </c>
      <c r="BG303">
        <v>74.52</v>
      </c>
      <c r="BI303">
        <v>2005</v>
      </c>
      <c r="BJ303">
        <v>19</v>
      </c>
      <c r="BK303" t="s">
        <v>808</v>
      </c>
      <c r="BL303">
        <v>17</v>
      </c>
      <c r="BN303" t="s">
        <v>174</v>
      </c>
      <c r="BO303" t="s">
        <v>7600</v>
      </c>
      <c r="BP303" t="s">
        <v>7601</v>
      </c>
      <c r="BQ303" t="s">
        <v>7602</v>
      </c>
      <c r="BR303">
        <v>65</v>
      </c>
      <c r="BT303">
        <v>2015</v>
      </c>
      <c r="BU303">
        <v>31</v>
      </c>
      <c r="BV303" t="s">
        <v>7603</v>
      </c>
      <c r="BW303">
        <v>17</v>
      </c>
      <c r="BY303" t="s">
        <v>170</v>
      </c>
      <c r="CF303" t="s">
        <v>174</v>
      </c>
      <c r="CG303" t="s">
        <v>1704</v>
      </c>
      <c r="CH303" t="s">
        <v>7597</v>
      </c>
      <c r="CI303" t="s">
        <v>193</v>
      </c>
      <c r="CJ303">
        <v>2022</v>
      </c>
      <c r="CL303" t="s">
        <v>174</v>
      </c>
      <c r="CM303" t="s">
        <v>7604</v>
      </c>
      <c r="CN303" t="s">
        <v>174</v>
      </c>
      <c r="CO303" t="s">
        <v>7605</v>
      </c>
      <c r="CP303" t="s">
        <v>7606</v>
      </c>
      <c r="CQ303" t="s">
        <v>174</v>
      </c>
      <c r="CR303">
        <v>2</v>
      </c>
      <c r="CS303">
        <v>0</v>
      </c>
      <c r="CT303">
        <v>5</v>
      </c>
      <c r="CV303" t="s">
        <v>170</v>
      </c>
      <c r="CZ303" t="s">
        <v>170</v>
      </c>
      <c r="DB303" t="s">
        <v>7607</v>
      </c>
      <c r="DC303" t="s">
        <v>7608</v>
      </c>
      <c r="DD303" t="s">
        <v>174</v>
      </c>
      <c r="DE303" t="s">
        <v>7609</v>
      </c>
      <c r="DF303" t="s">
        <v>170</v>
      </c>
      <c r="DL303" t="s">
        <v>174</v>
      </c>
      <c r="DM303" t="s">
        <v>7610</v>
      </c>
      <c r="DN303" t="s">
        <v>174</v>
      </c>
      <c r="DO303" t="s">
        <v>7611</v>
      </c>
      <c r="DP303" t="s">
        <v>7612</v>
      </c>
      <c r="DQ303" t="s">
        <v>202</v>
      </c>
      <c r="DR303" t="str">
        <f>HYPERLINK("https://nconnect.nicmar.ac.in/pdf/391_resume_1771684267.pdf/Y2FyZWVy","View Resume")</f>
        <v>0</v>
      </c>
      <c r="DS303" t="s">
        <v>6008</v>
      </c>
      <c r="DT303" t="s">
        <v>7613</v>
      </c>
      <c r="DU303" t="s">
        <v>7614</v>
      </c>
      <c r="DV303" t="s">
        <v>1688</v>
      </c>
      <c r="DW303" t="s">
        <v>207</v>
      </c>
      <c r="DX303" t="s">
        <v>7615</v>
      </c>
      <c r="DY303" t="s">
        <v>1198</v>
      </c>
      <c r="DZ303" t="s">
        <v>344</v>
      </c>
      <c r="EA303" t="s">
        <v>7616</v>
      </c>
      <c r="EB303" t="s">
        <v>7617</v>
      </c>
      <c r="EC303" t="s">
        <v>1688</v>
      </c>
      <c r="ED303" t="s">
        <v>207</v>
      </c>
      <c r="EE303" t="s">
        <v>3904</v>
      </c>
      <c r="EF303" t="s">
        <v>2207</v>
      </c>
      <c r="EG303" t="s">
        <v>380</v>
      </c>
      <c r="EH303" t="s">
        <v>7618</v>
      </c>
      <c r="EI303" t="s">
        <v>7619</v>
      </c>
      <c r="EJ303" t="s">
        <v>1688</v>
      </c>
      <c r="EK303" t="s">
        <v>207</v>
      </c>
      <c r="EL303" t="s">
        <v>2207</v>
      </c>
      <c r="EM303" t="s">
        <v>1022</v>
      </c>
      <c r="EN303" t="s">
        <v>575</v>
      </c>
      <c r="EO303" t="s">
        <v>7620</v>
      </c>
      <c r="EP303" t="s">
        <v>351</v>
      </c>
      <c r="EQ303" t="s">
        <v>7621</v>
      </c>
      <c r="ER303" t="s">
        <v>246</v>
      </c>
      <c r="ES303" t="s">
        <v>1136</v>
      </c>
      <c r="ET303" t="s">
        <v>984</v>
      </c>
      <c r="EU303" t="s">
        <v>7622</v>
      </c>
    </row>
    <row r="304" spans="1:158">
      <c r="A304" t="s">
        <v>587</v>
      </c>
      <c r="B304" t="s">
        <v>159</v>
      </c>
      <c r="C304" t="s">
        <v>267</v>
      </c>
      <c r="D304" t="s">
        <v>357</v>
      </c>
      <c r="E304" t="s">
        <v>7623</v>
      </c>
      <c r="F304" t="s">
        <v>7624</v>
      </c>
      <c r="G304">
        <v>8410333041</v>
      </c>
      <c r="H304" t="s">
        <v>164</v>
      </c>
      <c r="I304" t="s">
        <v>7625</v>
      </c>
      <c r="J304" t="s">
        <v>166</v>
      </c>
      <c r="K304" t="s">
        <v>763</v>
      </c>
      <c r="L304" t="s">
        <v>7626</v>
      </c>
      <c r="M304" t="s">
        <v>7627</v>
      </c>
      <c r="N304" t="s">
        <v>170</v>
      </c>
      <c r="AI304" t="s">
        <v>7628</v>
      </c>
      <c r="AJ304" t="s">
        <v>7629</v>
      </c>
      <c r="AK304" t="s">
        <v>7630</v>
      </c>
      <c r="AL304">
        <v>76.88</v>
      </c>
      <c r="AM304">
        <v>8.09</v>
      </c>
      <c r="AN304">
        <v>1988</v>
      </c>
      <c r="AO304" t="s">
        <v>174</v>
      </c>
      <c r="AP304" t="s">
        <v>7631</v>
      </c>
      <c r="AQ304" t="s">
        <v>7632</v>
      </c>
      <c r="AR304" t="s">
        <v>7633</v>
      </c>
      <c r="AS304">
        <v>62.88</v>
      </c>
      <c r="AT304">
        <v>6.18</v>
      </c>
      <c r="AU304">
        <v>1990</v>
      </c>
      <c r="AV304" t="s">
        <v>174</v>
      </c>
      <c r="AW304" t="s">
        <v>7634</v>
      </c>
      <c r="AX304" t="s">
        <v>7635</v>
      </c>
      <c r="AY304" t="s">
        <v>7636</v>
      </c>
      <c r="AZ304">
        <v>57</v>
      </c>
      <c r="BA304">
        <v>6</v>
      </c>
      <c r="BB304">
        <v>1996</v>
      </c>
      <c r="BC304" t="s">
        <v>174</v>
      </c>
      <c r="BD304" t="s">
        <v>2898</v>
      </c>
      <c r="BE304" t="s">
        <v>7637</v>
      </c>
      <c r="BF304" t="s">
        <v>1335</v>
      </c>
      <c r="BG304">
        <v>62.02</v>
      </c>
      <c r="BH304">
        <v>6.52</v>
      </c>
      <c r="BI304">
        <v>2000</v>
      </c>
      <c r="BJ304">
        <v>19</v>
      </c>
      <c r="BK304" t="s">
        <v>808</v>
      </c>
      <c r="BL304">
        <v>24</v>
      </c>
      <c r="BN304" t="s">
        <v>174</v>
      </c>
      <c r="BO304" t="s">
        <v>7638</v>
      </c>
      <c r="BP304" t="s">
        <v>7639</v>
      </c>
      <c r="BQ304" t="s">
        <v>1337</v>
      </c>
      <c r="BR304">
        <v>61.88</v>
      </c>
      <c r="BS304">
        <v>6.5</v>
      </c>
      <c r="BT304">
        <v>2004</v>
      </c>
      <c r="BU304">
        <v>31</v>
      </c>
      <c r="BV304" t="s">
        <v>811</v>
      </c>
      <c r="BW304">
        <v>53</v>
      </c>
      <c r="BX304" t="s">
        <v>1335</v>
      </c>
      <c r="BY304" t="s">
        <v>174</v>
      </c>
      <c r="BZ304" t="s">
        <v>7640</v>
      </c>
      <c r="CA304" t="s">
        <v>7641</v>
      </c>
      <c r="CB304" t="s">
        <v>7642</v>
      </c>
      <c r="CC304">
        <v>52</v>
      </c>
      <c r="CD304">
        <v>5.47</v>
      </c>
      <c r="CE304">
        <v>2016</v>
      </c>
      <c r="CF304" t="s">
        <v>174</v>
      </c>
      <c r="CG304" t="s">
        <v>7643</v>
      </c>
      <c r="CH304" t="s">
        <v>7644</v>
      </c>
      <c r="CI304" t="s">
        <v>193</v>
      </c>
      <c r="CJ304">
        <v>2011</v>
      </c>
      <c r="CL304" t="s">
        <v>174</v>
      </c>
      <c r="CM304" t="s">
        <v>7645</v>
      </c>
      <c r="CN304" t="s">
        <v>174</v>
      </c>
      <c r="CO304" t="s">
        <v>7646</v>
      </c>
      <c r="CP304" t="s">
        <v>722</v>
      </c>
      <c r="CQ304" t="s">
        <v>170</v>
      </c>
      <c r="CV304" t="s">
        <v>170</v>
      </c>
      <c r="CZ304" t="s">
        <v>170</v>
      </c>
      <c r="DB304" t="s">
        <v>7647</v>
      </c>
      <c r="DC304" t="s">
        <v>326</v>
      </c>
      <c r="DD304" t="s">
        <v>174</v>
      </c>
      <c r="DE304" t="s">
        <v>7648</v>
      </c>
      <c r="DF304" t="s">
        <v>170</v>
      </c>
      <c r="DL304" t="s">
        <v>170</v>
      </c>
      <c r="DN304" t="s">
        <v>170</v>
      </c>
      <c r="DP304" t="s">
        <v>7649</v>
      </c>
      <c r="DQ304" t="s">
        <v>202</v>
      </c>
      <c r="DR304" t="str">
        <f>HYPERLINK("https://nconnect.nicmar.ac.in/pdf/457_resume_1771687784.pdf/Y2FyZWVy","View Resume")</f>
        <v>0</v>
      </c>
      <c r="DS304" t="s">
        <v>7650</v>
      </c>
      <c r="DT304" t="s">
        <v>7651</v>
      </c>
      <c r="DU304" t="s">
        <v>7652</v>
      </c>
      <c r="DV304" t="s">
        <v>7653</v>
      </c>
      <c r="DW304" t="s">
        <v>207</v>
      </c>
      <c r="DX304" t="s">
        <v>7654</v>
      </c>
      <c r="DY304" t="s">
        <v>7410</v>
      </c>
      <c r="DZ304" t="s">
        <v>7650</v>
      </c>
    </row>
    <row r="305" spans="1:158">
      <c r="A305" t="s">
        <v>1063</v>
      </c>
      <c r="B305" t="s">
        <v>508</v>
      </c>
      <c r="C305" t="s">
        <v>212</v>
      </c>
      <c r="D305" t="s">
        <v>213</v>
      </c>
      <c r="E305" t="s">
        <v>7655</v>
      </c>
      <c r="F305" t="s">
        <v>7656</v>
      </c>
      <c r="G305">
        <v>9677355773</v>
      </c>
      <c r="H305" t="s">
        <v>164</v>
      </c>
      <c r="I305" t="s">
        <v>7657</v>
      </c>
      <c r="J305" t="s">
        <v>166</v>
      </c>
      <c r="K305" t="s">
        <v>1250</v>
      </c>
      <c r="L305" t="s">
        <v>7658</v>
      </c>
      <c r="M305" t="s">
        <v>7659</v>
      </c>
      <c r="N305" t="s">
        <v>170</v>
      </c>
      <c r="AI305" t="s">
        <v>7660</v>
      </c>
      <c r="AJ305" t="s">
        <v>7661</v>
      </c>
      <c r="AK305" t="s">
        <v>7662</v>
      </c>
      <c r="AL305">
        <v>83.02</v>
      </c>
      <c r="AN305">
        <v>2006</v>
      </c>
      <c r="AO305" t="s">
        <v>174</v>
      </c>
      <c r="AP305" t="s">
        <v>7663</v>
      </c>
      <c r="AQ305" t="s">
        <v>7661</v>
      </c>
      <c r="AR305" t="s">
        <v>7664</v>
      </c>
      <c r="AS305">
        <v>73.08</v>
      </c>
      <c r="AU305">
        <v>2008</v>
      </c>
      <c r="AV305" t="s">
        <v>170</v>
      </c>
      <c r="BC305" t="s">
        <v>174</v>
      </c>
      <c r="BD305" t="s">
        <v>1487</v>
      </c>
      <c r="BE305" t="s">
        <v>7665</v>
      </c>
      <c r="BF305" t="s">
        <v>551</v>
      </c>
      <c r="BG305">
        <v>75.4</v>
      </c>
      <c r="BH305">
        <v>7.54</v>
      </c>
      <c r="BI305">
        <v>2012</v>
      </c>
      <c r="BJ305">
        <v>1</v>
      </c>
      <c r="BL305">
        <v>9</v>
      </c>
      <c r="BN305" t="s">
        <v>174</v>
      </c>
      <c r="BO305" t="s">
        <v>7666</v>
      </c>
      <c r="BP305" t="s">
        <v>7667</v>
      </c>
      <c r="BQ305" t="s">
        <v>3088</v>
      </c>
      <c r="BR305">
        <v>89.2</v>
      </c>
      <c r="BS305">
        <v>8.92</v>
      </c>
      <c r="BT305">
        <v>2015</v>
      </c>
      <c r="BU305">
        <v>14</v>
      </c>
      <c r="BW305">
        <v>47</v>
      </c>
      <c r="BY305" t="s">
        <v>174</v>
      </c>
      <c r="BZ305" t="s">
        <v>7668</v>
      </c>
      <c r="CA305" t="s">
        <v>7669</v>
      </c>
      <c r="CB305" t="s">
        <v>7670</v>
      </c>
      <c r="CC305">
        <v>84.4</v>
      </c>
      <c r="CD305">
        <v>8.44</v>
      </c>
      <c r="CE305">
        <v>2026</v>
      </c>
      <c r="CF305" t="s">
        <v>174</v>
      </c>
      <c r="CG305" t="s">
        <v>7671</v>
      </c>
      <c r="CH305" t="s">
        <v>7672</v>
      </c>
      <c r="CI305" t="s">
        <v>193</v>
      </c>
      <c r="CJ305">
        <v>2023</v>
      </c>
      <c r="CL305" t="s">
        <v>174</v>
      </c>
      <c r="CM305" t="s">
        <v>7673</v>
      </c>
      <c r="CN305" t="s">
        <v>174</v>
      </c>
      <c r="CO305" t="s">
        <v>7674</v>
      </c>
      <c r="CP305" t="s">
        <v>7675</v>
      </c>
      <c r="CQ305" t="s">
        <v>174</v>
      </c>
      <c r="CR305">
        <v>5</v>
      </c>
      <c r="CS305">
        <v>3</v>
      </c>
      <c r="CT305">
        <v>7</v>
      </c>
      <c r="CU305" t="s">
        <v>7676</v>
      </c>
      <c r="CV305" t="s">
        <v>170</v>
      </c>
      <c r="CZ305" t="s">
        <v>170</v>
      </c>
      <c r="DB305" t="s">
        <v>7677</v>
      </c>
      <c r="DC305" t="s">
        <v>7678</v>
      </c>
      <c r="DD305" t="s">
        <v>174</v>
      </c>
      <c r="DE305" t="s">
        <v>7679</v>
      </c>
      <c r="DF305" t="s">
        <v>170</v>
      </c>
      <c r="DG305" t="s">
        <v>7680</v>
      </c>
      <c r="DI305" t="s">
        <v>7681</v>
      </c>
      <c r="DL305" t="s">
        <v>170</v>
      </c>
      <c r="DN305" t="s">
        <v>174</v>
      </c>
      <c r="DO305" t="s">
        <v>7682</v>
      </c>
      <c r="DP305" t="s">
        <v>7683</v>
      </c>
      <c r="DQ305" t="str">
        <f>HYPERLINK("https://nconnect.nicmar.ac.in/storage/profile/6999d15e07fa6.png","Download")</f>
        <v>0</v>
      </c>
      <c r="DR305" t="str">
        <f>HYPERLINK("https://nconnect.nicmar.ac.in/pdf/265_resume_1771688094.pdf/Y2FyZWVy","View Resume")</f>
        <v>0</v>
      </c>
      <c r="DS305" t="s">
        <v>7258</v>
      </c>
      <c r="DT305" t="s">
        <v>7684</v>
      </c>
      <c r="DU305" t="s">
        <v>1283</v>
      </c>
      <c r="DV305" t="s">
        <v>7685</v>
      </c>
      <c r="DW305" t="s">
        <v>246</v>
      </c>
      <c r="DX305" t="s">
        <v>905</v>
      </c>
      <c r="DY305" t="s">
        <v>209</v>
      </c>
      <c r="DZ305" t="s">
        <v>3195</v>
      </c>
      <c r="EA305" t="s">
        <v>7686</v>
      </c>
      <c r="EB305" t="s">
        <v>1283</v>
      </c>
      <c r="EC305" t="s">
        <v>1501</v>
      </c>
      <c r="ED305" t="s">
        <v>246</v>
      </c>
      <c r="EE305" t="s">
        <v>574</v>
      </c>
      <c r="EF305" t="s">
        <v>1463</v>
      </c>
      <c r="EG305" t="s">
        <v>1592</v>
      </c>
      <c r="EH305" t="s">
        <v>7687</v>
      </c>
      <c r="EI305" t="s">
        <v>1283</v>
      </c>
      <c r="EJ305" t="s">
        <v>7688</v>
      </c>
      <c r="EK305" t="s">
        <v>246</v>
      </c>
      <c r="EL305" t="s">
        <v>6636</v>
      </c>
      <c r="EM305" t="s">
        <v>1387</v>
      </c>
      <c r="EN305" t="s">
        <v>1498</v>
      </c>
      <c r="EO305" t="s">
        <v>7689</v>
      </c>
      <c r="EP305" t="s">
        <v>1283</v>
      </c>
      <c r="EQ305" t="s">
        <v>1501</v>
      </c>
      <c r="ER305" t="s">
        <v>246</v>
      </c>
      <c r="ES305" t="s">
        <v>1136</v>
      </c>
      <c r="ET305" t="s">
        <v>1588</v>
      </c>
      <c r="EU305" t="s">
        <v>945</v>
      </c>
    </row>
    <row r="306" spans="1:158">
      <c r="A306" t="s">
        <v>210</v>
      </c>
      <c r="B306" t="s">
        <v>211</v>
      </c>
      <c r="C306" t="s">
        <v>212</v>
      </c>
      <c r="D306" t="s">
        <v>213</v>
      </c>
      <c r="E306" t="s">
        <v>7655</v>
      </c>
      <c r="F306" t="s">
        <v>7656</v>
      </c>
      <c r="G306">
        <v>9677355773</v>
      </c>
      <c r="H306" t="s">
        <v>164</v>
      </c>
      <c r="I306" t="s">
        <v>7657</v>
      </c>
      <c r="J306" t="s">
        <v>166</v>
      </c>
      <c r="K306" t="s">
        <v>1250</v>
      </c>
      <c r="L306" t="s">
        <v>7658</v>
      </c>
      <c r="M306" t="s">
        <v>7659</v>
      </c>
      <c r="N306" t="s">
        <v>170</v>
      </c>
      <c r="AI306" t="s">
        <v>7660</v>
      </c>
      <c r="AJ306" t="s">
        <v>7661</v>
      </c>
      <c r="AK306" t="s">
        <v>7662</v>
      </c>
      <c r="AL306">
        <v>83.02</v>
      </c>
      <c r="AN306">
        <v>2006</v>
      </c>
      <c r="AO306" t="s">
        <v>174</v>
      </c>
      <c r="AP306" t="s">
        <v>7663</v>
      </c>
      <c r="AQ306" t="s">
        <v>7661</v>
      </c>
      <c r="AR306" t="s">
        <v>7664</v>
      </c>
      <c r="AS306">
        <v>73.08</v>
      </c>
      <c r="AU306">
        <v>2008</v>
      </c>
      <c r="AV306" t="s">
        <v>170</v>
      </c>
      <c r="BC306" t="s">
        <v>174</v>
      </c>
      <c r="BD306" t="s">
        <v>1487</v>
      </c>
      <c r="BE306" t="s">
        <v>7665</v>
      </c>
      <c r="BF306" t="s">
        <v>551</v>
      </c>
      <c r="BG306">
        <v>75.4</v>
      </c>
      <c r="BH306">
        <v>7.54</v>
      </c>
      <c r="BI306">
        <v>2012</v>
      </c>
      <c r="BJ306">
        <v>1</v>
      </c>
      <c r="BL306">
        <v>9</v>
      </c>
      <c r="BN306" t="s">
        <v>174</v>
      </c>
      <c r="BO306" t="s">
        <v>7666</v>
      </c>
      <c r="BP306" t="s">
        <v>7667</v>
      </c>
      <c r="BQ306" t="s">
        <v>3088</v>
      </c>
      <c r="BR306">
        <v>89.2</v>
      </c>
      <c r="BS306">
        <v>8.92</v>
      </c>
      <c r="BT306">
        <v>2015</v>
      </c>
      <c r="BU306">
        <v>14</v>
      </c>
      <c r="BW306">
        <v>47</v>
      </c>
      <c r="BY306" t="s">
        <v>174</v>
      </c>
      <c r="BZ306" t="s">
        <v>7668</v>
      </c>
      <c r="CA306" t="s">
        <v>7669</v>
      </c>
      <c r="CB306" t="s">
        <v>7670</v>
      </c>
      <c r="CC306">
        <v>84.4</v>
      </c>
      <c r="CD306">
        <v>8.44</v>
      </c>
      <c r="CE306">
        <v>2026</v>
      </c>
      <c r="CF306" t="s">
        <v>174</v>
      </c>
      <c r="CG306" t="s">
        <v>7671</v>
      </c>
      <c r="CH306" t="s">
        <v>7672</v>
      </c>
      <c r="CI306" t="s">
        <v>193</v>
      </c>
      <c r="CJ306">
        <v>2023</v>
      </c>
      <c r="CL306" t="s">
        <v>174</v>
      </c>
      <c r="CM306" t="s">
        <v>7673</v>
      </c>
      <c r="CN306" t="s">
        <v>174</v>
      </c>
      <c r="CO306" t="s">
        <v>7674</v>
      </c>
      <c r="CP306" t="s">
        <v>7675</v>
      </c>
      <c r="CQ306" t="s">
        <v>174</v>
      </c>
      <c r="CR306">
        <v>5</v>
      </c>
      <c r="CS306">
        <v>3</v>
      </c>
      <c r="CT306">
        <v>7</v>
      </c>
      <c r="CU306" t="s">
        <v>7676</v>
      </c>
      <c r="CV306" t="s">
        <v>170</v>
      </c>
      <c r="CZ306" t="s">
        <v>170</v>
      </c>
      <c r="DB306" t="s">
        <v>7677</v>
      </c>
      <c r="DC306" t="s">
        <v>7678</v>
      </c>
      <c r="DD306" t="s">
        <v>174</v>
      </c>
      <c r="DE306" t="s">
        <v>7679</v>
      </c>
      <c r="DF306" t="s">
        <v>170</v>
      </c>
      <c r="DG306" t="s">
        <v>7680</v>
      </c>
      <c r="DI306" t="s">
        <v>7681</v>
      </c>
      <c r="DL306" t="s">
        <v>170</v>
      </c>
      <c r="DN306" t="s">
        <v>174</v>
      </c>
      <c r="DO306" t="s">
        <v>7682</v>
      </c>
      <c r="DP306" t="s">
        <v>7690</v>
      </c>
      <c r="DQ306" t="str">
        <f>HYPERLINK("https://nconnect.nicmar.ac.in/storage/profile/6999d15e07fa6.png","Download")</f>
        <v>0</v>
      </c>
      <c r="DR306" t="str">
        <f>HYPERLINK("https://nconnect.nicmar.ac.in/pdf/265_resume_1771688094.pdf/Y2FyZWVy","View Resume")</f>
        <v>0</v>
      </c>
      <c r="DS306" t="s">
        <v>7258</v>
      </c>
      <c r="DT306" t="s">
        <v>7684</v>
      </c>
      <c r="DU306" t="s">
        <v>1283</v>
      </c>
      <c r="DV306" t="s">
        <v>7685</v>
      </c>
      <c r="DW306" t="s">
        <v>246</v>
      </c>
      <c r="DX306" t="s">
        <v>905</v>
      </c>
      <c r="DY306" t="s">
        <v>209</v>
      </c>
      <c r="DZ306" t="s">
        <v>3195</v>
      </c>
      <c r="EA306" t="s">
        <v>7686</v>
      </c>
      <c r="EB306" t="s">
        <v>1283</v>
      </c>
      <c r="EC306" t="s">
        <v>1501</v>
      </c>
      <c r="ED306" t="s">
        <v>246</v>
      </c>
      <c r="EE306" t="s">
        <v>574</v>
      </c>
      <c r="EF306" t="s">
        <v>1463</v>
      </c>
      <c r="EG306" t="s">
        <v>1592</v>
      </c>
      <c r="EH306" t="s">
        <v>7687</v>
      </c>
      <c r="EI306" t="s">
        <v>1283</v>
      </c>
      <c r="EJ306" t="s">
        <v>7688</v>
      </c>
      <c r="EK306" t="s">
        <v>246</v>
      </c>
      <c r="EL306" t="s">
        <v>6636</v>
      </c>
      <c r="EM306" t="s">
        <v>1387</v>
      </c>
      <c r="EN306" t="s">
        <v>1498</v>
      </c>
      <c r="EO306" t="s">
        <v>7689</v>
      </c>
      <c r="EP306" t="s">
        <v>1283</v>
      </c>
      <c r="EQ306" t="s">
        <v>1501</v>
      </c>
      <c r="ER306" t="s">
        <v>246</v>
      </c>
      <c r="ES306" t="s">
        <v>1136</v>
      </c>
      <c r="ET306" t="s">
        <v>1588</v>
      </c>
      <c r="EU306" t="s">
        <v>945</v>
      </c>
    </row>
    <row r="307" spans="1:158">
      <c r="A307" t="s">
        <v>794</v>
      </c>
      <c r="B307" t="s">
        <v>211</v>
      </c>
      <c r="C307" t="s">
        <v>267</v>
      </c>
      <c r="D307" t="s">
        <v>509</v>
      </c>
      <c r="E307" t="s">
        <v>7691</v>
      </c>
      <c r="F307" t="s">
        <v>7692</v>
      </c>
      <c r="G307">
        <v>9721352113</v>
      </c>
      <c r="H307" t="s">
        <v>271</v>
      </c>
      <c r="I307" t="s">
        <v>7693</v>
      </c>
      <c r="J307" t="s">
        <v>166</v>
      </c>
      <c r="K307" t="s">
        <v>798</v>
      </c>
      <c r="L307" t="s">
        <v>7694</v>
      </c>
      <c r="M307" t="s">
        <v>7695</v>
      </c>
      <c r="N307" t="s">
        <v>170</v>
      </c>
      <c r="AI307" t="s">
        <v>7696</v>
      </c>
      <c r="AJ307" t="s">
        <v>7697</v>
      </c>
      <c r="AK307" t="s">
        <v>1255</v>
      </c>
      <c r="AL307">
        <v>90</v>
      </c>
      <c r="AN307">
        <v>2007</v>
      </c>
      <c r="AO307" t="s">
        <v>174</v>
      </c>
      <c r="AP307" t="s">
        <v>7696</v>
      </c>
      <c r="AQ307" t="s">
        <v>7697</v>
      </c>
      <c r="AR307" t="s">
        <v>7698</v>
      </c>
      <c r="AS307">
        <v>73.3</v>
      </c>
      <c r="AU307">
        <v>2009</v>
      </c>
      <c r="AV307" t="s">
        <v>174</v>
      </c>
      <c r="AW307" t="s">
        <v>7699</v>
      </c>
      <c r="AX307" t="s">
        <v>7700</v>
      </c>
      <c r="AY307" t="s">
        <v>2074</v>
      </c>
      <c r="AZ307">
        <v>88.8</v>
      </c>
      <c r="BA307">
        <v>8.88</v>
      </c>
      <c r="BB307">
        <v>2014</v>
      </c>
      <c r="BC307" t="s">
        <v>174</v>
      </c>
      <c r="BD307" t="s">
        <v>7701</v>
      </c>
      <c r="BE307" t="s">
        <v>7702</v>
      </c>
      <c r="BF307" t="s">
        <v>1335</v>
      </c>
      <c r="BG307">
        <v>65.3</v>
      </c>
      <c r="BI307">
        <v>2012</v>
      </c>
      <c r="BJ307">
        <v>19</v>
      </c>
      <c r="BK307" t="s">
        <v>808</v>
      </c>
      <c r="BL307">
        <v>23</v>
      </c>
      <c r="BN307" t="s">
        <v>174</v>
      </c>
      <c r="BO307" t="s">
        <v>7703</v>
      </c>
      <c r="BP307" t="s">
        <v>7704</v>
      </c>
      <c r="BQ307" t="s">
        <v>528</v>
      </c>
      <c r="BR307">
        <v>70.3</v>
      </c>
      <c r="BT307">
        <v>2016</v>
      </c>
      <c r="BU307">
        <v>31</v>
      </c>
      <c r="BV307" t="s">
        <v>7705</v>
      </c>
      <c r="BW307">
        <v>23</v>
      </c>
      <c r="BY307" t="s">
        <v>170</v>
      </c>
      <c r="CF307" t="s">
        <v>174</v>
      </c>
      <c r="CG307" t="s">
        <v>7706</v>
      </c>
      <c r="CH307" t="s">
        <v>2447</v>
      </c>
      <c r="CI307" t="s">
        <v>193</v>
      </c>
      <c r="CJ307">
        <v>2023</v>
      </c>
      <c r="CL307" t="s">
        <v>174</v>
      </c>
      <c r="CN307" t="s">
        <v>170</v>
      </c>
      <c r="CP307" t="s">
        <v>6338</v>
      </c>
      <c r="CQ307" t="s">
        <v>174</v>
      </c>
      <c r="CR307">
        <v>5</v>
      </c>
      <c r="CS307">
        <v>1</v>
      </c>
      <c r="CT307">
        <v>1</v>
      </c>
      <c r="CU307" t="s">
        <v>7707</v>
      </c>
      <c r="CV307" t="s">
        <v>170</v>
      </c>
      <c r="CZ307" t="s">
        <v>170</v>
      </c>
      <c r="DB307" t="s">
        <v>7708</v>
      </c>
      <c r="DC307" t="s">
        <v>7709</v>
      </c>
      <c r="DD307" t="s">
        <v>170</v>
      </c>
      <c r="DF307" t="s">
        <v>170</v>
      </c>
      <c r="DL307" t="s">
        <v>174</v>
      </c>
      <c r="DM307" t="s">
        <v>7710</v>
      </c>
      <c r="DN307" t="s">
        <v>170</v>
      </c>
      <c r="DP307" t="s">
        <v>7690</v>
      </c>
      <c r="DQ307" t="str">
        <f>HYPERLINK("https://nconnect.nicmar.ac.in/storage/profile/6999d117e3701.png","Download")</f>
        <v>0</v>
      </c>
      <c r="DR307" t="str">
        <f>HYPERLINK("https://nconnect.nicmar.ac.in/pdf/461_resume_1771688566.pdf/Y2FyZWVy","View Resume")</f>
        <v>0</v>
      </c>
      <c r="DS307" t="s">
        <v>2245</v>
      </c>
      <c r="DT307" t="s">
        <v>416</v>
      </c>
      <c r="DU307" t="s">
        <v>211</v>
      </c>
      <c r="DV307" t="s">
        <v>418</v>
      </c>
      <c r="DW307" t="s">
        <v>246</v>
      </c>
      <c r="DX307" t="s">
        <v>1813</v>
      </c>
      <c r="DY307" t="s">
        <v>209</v>
      </c>
      <c r="DZ307" t="s">
        <v>4013</v>
      </c>
      <c r="EA307" t="s">
        <v>7711</v>
      </c>
      <c r="EB307" t="s">
        <v>211</v>
      </c>
      <c r="EC307" t="s">
        <v>5417</v>
      </c>
      <c r="ED307" t="s">
        <v>246</v>
      </c>
      <c r="EE307" t="s">
        <v>429</v>
      </c>
      <c r="EF307" t="s">
        <v>2956</v>
      </c>
      <c r="EG307" t="s">
        <v>461</v>
      </c>
      <c r="EH307" t="s">
        <v>7712</v>
      </c>
      <c r="EI307" t="s">
        <v>7713</v>
      </c>
      <c r="EJ307" t="s">
        <v>2341</v>
      </c>
      <c r="EK307" t="s">
        <v>207</v>
      </c>
      <c r="EL307" t="s">
        <v>3551</v>
      </c>
      <c r="EM307" t="s">
        <v>7410</v>
      </c>
      <c r="EN307" t="s">
        <v>461</v>
      </c>
    </row>
    <row r="308" spans="1:158">
      <c r="A308" t="s">
        <v>295</v>
      </c>
      <c r="B308" t="s">
        <v>211</v>
      </c>
      <c r="C308" t="s">
        <v>267</v>
      </c>
      <c r="D308" t="s">
        <v>296</v>
      </c>
      <c r="E308" t="s">
        <v>7714</v>
      </c>
      <c r="F308" t="s">
        <v>7715</v>
      </c>
      <c r="G308">
        <v>7841865844</v>
      </c>
      <c r="H308" t="s">
        <v>271</v>
      </c>
      <c r="I308" t="s">
        <v>7716</v>
      </c>
      <c r="J308" t="s">
        <v>166</v>
      </c>
      <c r="K308" t="s">
        <v>658</v>
      </c>
      <c r="L308" t="s">
        <v>7717</v>
      </c>
      <c r="M308" t="s">
        <v>7718</v>
      </c>
      <c r="N308" t="s">
        <v>170</v>
      </c>
      <c r="AI308" t="s">
        <v>7719</v>
      </c>
      <c r="AJ308" t="s">
        <v>7720</v>
      </c>
      <c r="AK308" t="s">
        <v>7721</v>
      </c>
      <c r="AL308">
        <v>86</v>
      </c>
      <c r="AM308">
        <v>8.6</v>
      </c>
      <c r="AN308">
        <v>2001</v>
      </c>
      <c r="AO308" t="s">
        <v>174</v>
      </c>
      <c r="AP308" t="s">
        <v>7719</v>
      </c>
      <c r="AQ308" t="s">
        <v>7720</v>
      </c>
      <c r="AR308" t="s">
        <v>1075</v>
      </c>
      <c r="AS308">
        <v>82</v>
      </c>
      <c r="AT308">
        <v>8.2</v>
      </c>
      <c r="AU308">
        <v>2003</v>
      </c>
      <c r="AV308" t="s">
        <v>170</v>
      </c>
      <c r="BC308" t="s">
        <v>174</v>
      </c>
      <c r="BD308" t="s">
        <v>7722</v>
      </c>
      <c r="BE308" t="s">
        <v>7723</v>
      </c>
      <c r="BF308" t="s">
        <v>7724</v>
      </c>
      <c r="BG308">
        <v>68</v>
      </c>
      <c r="BH308">
        <v>6.8</v>
      </c>
      <c r="BI308">
        <v>2006</v>
      </c>
      <c r="BJ308">
        <v>19</v>
      </c>
      <c r="BK308" t="s">
        <v>3147</v>
      </c>
      <c r="BL308">
        <v>11</v>
      </c>
      <c r="BN308" t="s">
        <v>174</v>
      </c>
      <c r="BO308" t="s">
        <v>7722</v>
      </c>
      <c r="BP308" t="s">
        <v>7725</v>
      </c>
      <c r="BQ308" t="s">
        <v>7726</v>
      </c>
      <c r="BR308">
        <v>67</v>
      </c>
      <c r="BS308">
        <v>6.7</v>
      </c>
      <c r="BT308">
        <v>2008</v>
      </c>
      <c r="BU308">
        <v>31</v>
      </c>
      <c r="BV308" t="s">
        <v>529</v>
      </c>
      <c r="BW308">
        <v>33</v>
      </c>
      <c r="BY308" t="s">
        <v>170</v>
      </c>
      <c r="CF308" t="s">
        <v>174</v>
      </c>
      <c r="CG308" t="s">
        <v>296</v>
      </c>
      <c r="CH308" t="s">
        <v>7727</v>
      </c>
      <c r="CI308" t="s">
        <v>193</v>
      </c>
      <c r="CJ308">
        <v>2025</v>
      </c>
      <c r="CL308" t="s">
        <v>174</v>
      </c>
      <c r="CN308" t="s">
        <v>170</v>
      </c>
      <c r="CP308" t="s">
        <v>7728</v>
      </c>
      <c r="CQ308" t="s">
        <v>174</v>
      </c>
      <c r="CR308">
        <v>2</v>
      </c>
      <c r="CS308">
        <v>1</v>
      </c>
      <c r="CT308">
        <v>1</v>
      </c>
      <c r="CU308" t="s">
        <v>7729</v>
      </c>
      <c r="CV308" t="s">
        <v>170</v>
      </c>
      <c r="CZ308" t="s">
        <v>170</v>
      </c>
      <c r="DB308" t="s">
        <v>7730</v>
      </c>
      <c r="DC308" t="s">
        <v>326</v>
      </c>
      <c r="DD308" t="s">
        <v>174</v>
      </c>
      <c r="DE308" t="s">
        <v>7731</v>
      </c>
      <c r="DF308" t="s">
        <v>170</v>
      </c>
      <c r="DL308" t="s">
        <v>174</v>
      </c>
      <c r="DM308" t="s">
        <v>7732</v>
      </c>
      <c r="DN308" t="s">
        <v>170</v>
      </c>
      <c r="DP308" t="s">
        <v>7733</v>
      </c>
      <c r="DQ308" t="s">
        <v>202</v>
      </c>
      <c r="DR308" t="str">
        <f>HYPERLINK("https://nconnect.nicmar.ac.in/pdf/466_resume_1771688996.pdf/Y2FyZWVy","View Resume")</f>
        <v>0</v>
      </c>
      <c r="DS308" t="s">
        <v>571</v>
      </c>
      <c r="DT308" t="s">
        <v>7734</v>
      </c>
      <c r="DU308" t="s">
        <v>7735</v>
      </c>
      <c r="DV308" t="s">
        <v>819</v>
      </c>
      <c r="DW308" t="s">
        <v>207</v>
      </c>
      <c r="DX308" t="s">
        <v>645</v>
      </c>
      <c r="DY308" t="s">
        <v>464</v>
      </c>
      <c r="DZ308" t="s">
        <v>571</v>
      </c>
    </row>
    <row r="309" spans="1:158">
      <c r="A309" t="s">
        <v>794</v>
      </c>
      <c r="B309" t="s">
        <v>211</v>
      </c>
      <c r="C309" t="s">
        <v>267</v>
      </c>
      <c r="D309" t="s">
        <v>509</v>
      </c>
      <c r="E309" t="s">
        <v>7736</v>
      </c>
      <c r="F309" t="s">
        <v>7737</v>
      </c>
      <c r="G309">
        <v>9967036969</v>
      </c>
      <c r="H309" t="s">
        <v>164</v>
      </c>
      <c r="I309" t="s">
        <v>7738</v>
      </c>
      <c r="J309" t="s">
        <v>166</v>
      </c>
      <c r="K309" t="s">
        <v>658</v>
      </c>
      <c r="L309" t="s">
        <v>7739</v>
      </c>
      <c r="M309" t="s">
        <v>7740</v>
      </c>
      <c r="N309" t="s">
        <v>170</v>
      </c>
      <c r="AI309" t="s">
        <v>7741</v>
      </c>
      <c r="AJ309" t="s">
        <v>2384</v>
      </c>
      <c r="AK309" t="s">
        <v>7742</v>
      </c>
      <c r="AL309">
        <v>77.06</v>
      </c>
      <c r="AM309">
        <v>0</v>
      </c>
      <c r="AN309">
        <v>1996</v>
      </c>
      <c r="AO309" t="s">
        <v>174</v>
      </c>
      <c r="AP309" t="s">
        <v>7743</v>
      </c>
      <c r="AQ309" t="s">
        <v>2384</v>
      </c>
      <c r="AR309" t="s">
        <v>7744</v>
      </c>
      <c r="AS309">
        <v>73</v>
      </c>
      <c r="AU309">
        <v>1998</v>
      </c>
      <c r="AV309" t="s">
        <v>170</v>
      </c>
      <c r="BC309" t="s">
        <v>174</v>
      </c>
      <c r="BD309" t="s">
        <v>4636</v>
      </c>
      <c r="BE309" t="s">
        <v>7745</v>
      </c>
      <c r="BF309" t="s">
        <v>7746</v>
      </c>
      <c r="BG309">
        <v>56.68</v>
      </c>
      <c r="BI309">
        <v>2003</v>
      </c>
      <c r="BJ309">
        <v>19</v>
      </c>
      <c r="BK309" t="s">
        <v>7747</v>
      </c>
      <c r="BL309">
        <v>11</v>
      </c>
      <c r="BN309" t="s">
        <v>174</v>
      </c>
      <c r="BO309" t="s">
        <v>4636</v>
      </c>
      <c r="BP309" t="s">
        <v>7748</v>
      </c>
      <c r="BQ309" t="s">
        <v>7749</v>
      </c>
      <c r="BR309">
        <v>60</v>
      </c>
      <c r="BT309">
        <v>2008</v>
      </c>
      <c r="BU309">
        <v>31</v>
      </c>
      <c r="BV309" t="s">
        <v>7750</v>
      </c>
      <c r="BW309">
        <v>23</v>
      </c>
      <c r="BY309" t="s">
        <v>170</v>
      </c>
      <c r="CF309" t="s">
        <v>174</v>
      </c>
      <c r="CG309" t="s">
        <v>528</v>
      </c>
      <c r="CH309" t="s">
        <v>7751</v>
      </c>
      <c r="CI309" t="s">
        <v>373</v>
      </c>
      <c r="CK309" t="s">
        <v>174</v>
      </c>
      <c r="CL309" t="s">
        <v>174</v>
      </c>
      <c r="CM309" t="s">
        <v>7752</v>
      </c>
      <c r="CN309" t="s">
        <v>174</v>
      </c>
      <c r="CO309" t="s">
        <v>7753</v>
      </c>
      <c r="CP309" t="s">
        <v>7754</v>
      </c>
      <c r="CQ309" t="s">
        <v>174</v>
      </c>
      <c r="CR309">
        <v>2</v>
      </c>
      <c r="CS309">
        <v>0</v>
      </c>
      <c r="CU309" t="s">
        <v>7755</v>
      </c>
      <c r="CV309" t="s">
        <v>170</v>
      </c>
      <c r="CZ309" t="s">
        <v>170</v>
      </c>
      <c r="DB309" t="s">
        <v>7756</v>
      </c>
      <c r="DC309" t="s">
        <v>7757</v>
      </c>
      <c r="DD309" t="s">
        <v>174</v>
      </c>
      <c r="DE309" t="s">
        <v>7758</v>
      </c>
      <c r="DF309" t="s">
        <v>174</v>
      </c>
      <c r="DG309" t="s">
        <v>7759</v>
      </c>
      <c r="DH309">
        <v>0</v>
      </c>
      <c r="DI309">
        <v>0</v>
      </c>
      <c r="DJ309" t="s">
        <v>378</v>
      </c>
      <c r="DK309">
        <v>0</v>
      </c>
      <c r="DL309" t="s">
        <v>170</v>
      </c>
      <c r="DN309" t="s">
        <v>170</v>
      </c>
      <c r="DP309" t="s">
        <v>7760</v>
      </c>
      <c r="DQ309" t="s">
        <v>202</v>
      </c>
      <c r="DR309" t="str">
        <f>HYPERLINK("https://nconnect.nicmar.ac.in/pdf/460_resume_1771689439.pdf/Y2FyZWVy","View Resume")</f>
        <v>0</v>
      </c>
      <c r="DS309" t="s">
        <v>7761</v>
      </c>
      <c r="DT309" t="s">
        <v>7762</v>
      </c>
      <c r="DU309" t="s">
        <v>211</v>
      </c>
      <c r="DV309" t="s">
        <v>333</v>
      </c>
      <c r="DW309" t="s">
        <v>246</v>
      </c>
      <c r="DX309" t="s">
        <v>5931</v>
      </c>
      <c r="DY309" t="s">
        <v>209</v>
      </c>
      <c r="DZ309" t="s">
        <v>7763</v>
      </c>
      <c r="EA309" t="s">
        <v>7764</v>
      </c>
      <c r="EB309" t="s">
        <v>211</v>
      </c>
      <c r="EC309" t="s">
        <v>333</v>
      </c>
      <c r="ED309" t="s">
        <v>246</v>
      </c>
      <c r="EE309" t="s">
        <v>264</v>
      </c>
      <c r="EF309" t="s">
        <v>2926</v>
      </c>
      <c r="EG309" t="s">
        <v>4210</v>
      </c>
      <c r="EH309" t="s">
        <v>7765</v>
      </c>
      <c r="EI309" t="s">
        <v>211</v>
      </c>
      <c r="EJ309" t="s">
        <v>333</v>
      </c>
      <c r="EK309" t="s">
        <v>246</v>
      </c>
      <c r="EL309" t="s">
        <v>2203</v>
      </c>
      <c r="EM309" t="s">
        <v>5506</v>
      </c>
      <c r="EN309" t="s">
        <v>990</v>
      </c>
      <c r="EO309" t="s">
        <v>7766</v>
      </c>
      <c r="EP309" t="s">
        <v>351</v>
      </c>
      <c r="EQ309" t="s">
        <v>333</v>
      </c>
      <c r="ER309" t="s">
        <v>246</v>
      </c>
      <c r="ES309" t="s">
        <v>1198</v>
      </c>
      <c r="ET309" t="s">
        <v>5509</v>
      </c>
      <c r="EU309" t="s">
        <v>3195</v>
      </c>
    </row>
    <row r="310" spans="1:158">
      <c r="A310" t="s">
        <v>794</v>
      </c>
      <c r="B310" t="s">
        <v>211</v>
      </c>
      <c r="C310" t="s">
        <v>267</v>
      </c>
      <c r="D310" t="s">
        <v>509</v>
      </c>
      <c r="E310" t="s">
        <v>7694</v>
      </c>
      <c r="F310" t="s">
        <v>7767</v>
      </c>
      <c r="G310">
        <v>8377955094</v>
      </c>
      <c r="H310" t="s">
        <v>164</v>
      </c>
      <c r="I310" t="s">
        <v>7768</v>
      </c>
      <c r="J310" t="s">
        <v>166</v>
      </c>
      <c r="K310" t="s">
        <v>798</v>
      </c>
      <c r="L310" t="s">
        <v>7769</v>
      </c>
      <c r="M310" t="s">
        <v>7770</v>
      </c>
      <c r="N310" t="s">
        <v>170</v>
      </c>
      <c r="AI310" t="s">
        <v>7771</v>
      </c>
      <c r="AJ310" t="s">
        <v>7772</v>
      </c>
      <c r="AK310" t="s">
        <v>1255</v>
      </c>
      <c r="AL310">
        <v>70</v>
      </c>
      <c r="AN310">
        <v>2005</v>
      </c>
      <c r="AO310" t="s">
        <v>174</v>
      </c>
      <c r="AP310" t="s">
        <v>7773</v>
      </c>
      <c r="AQ310" t="s">
        <v>7774</v>
      </c>
      <c r="AR310" t="s">
        <v>7775</v>
      </c>
      <c r="AS310">
        <v>67</v>
      </c>
      <c r="AU310">
        <v>2008</v>
      </c>
      <c r="AV310" t="s">
        <v>174</v>
      </c>
      <c r="AW310" t="s">
        <v>1042</v>
      </c>
      <c r="AX310" t="s">
        <v>7776</v>
      </c>
      <c r="AY310" t="s">
        <v>528</v>
      </c>
      <c r="AZ310">
        <v>91.7</v>
      </c>
      <c r="BB310">
        <v>2014</v>
      </c>
      <c r="BC310" t="s">
        <v>174</v>
      </c>
      <c r="BD310" t="s">
        <v>7777</v>
      </c>
      <c r="BE310" t="s">
        <v>7778</v>
      </c>
      <c r="BF310" t="s">
        <v>7726</v>
      </c>
      <c r="BG310">
        <v>75.57</v>
      </c>
      <c r="BI310">
        <v>2012</v>
      </c>
      <c r="BJ310">
        <v>19</v>
      </c>
      <c r="BK310" t="s">
        <v>3766</v>
      </c>
      <c r="BL310">
        <v>23</v>
      </c>
      <c r="BN310" t="s">
        <v>174</v>
      </c>
      <c r="BO310" t="s">
        <v>7779</v>
      </c>
      <c r="BP310" t="s">
        <v>7780</v>
      </c>
      <c r="BQ310" t="s">
        <v>1185</v>
      </c>
      <c r="BR310">
        <v>68.1</v>
      </c>
      <c r="BT310">
        <v>2016</v>
      </c>
      <c r="BU310">
        <v>31</v>
      </c>
      <c r="BV310" t="s">
        <v>529</v>
      </c>
      <c r="BW310">
        <v>33</v>
      </c>
      <c r="BY310" t="s">
        <v>170</v>
      </c>
      <c r="CF310" t="s">
        <v>174</v>
      </c>
      <c r="CG310" t="s">
        <v>2074</v>
      </c>
      <c r="CH310" t="s">
        <v>7781</v>
      </c>
      <c r="CI310" t="s">
        <v>193</v>
      </c>
      <c r="CJ310">
        <v>2023</v>
      </c>
      <c r="CL310" t="s">
        <v>174</v>
      </c>
      <c r="CM310" t="s">
        <v>7782</v>
      </c>
      <c r="CN310" t="s">
        <v>174</v>
      </c>
      <c r="CO310" t="s">
        <v>7783</v>
      </c>
      <c r="CP310" t="s">
        <v>409</v>
      </c>
      <c r="CQ310" t="s">
        <v>174</v>
      </c>
      <c r="CR310" t="s">
        <v>7784</v>
      </c>
      <c r="CS310" t="s">
        <v>7785</v>
      </c>
      <c r="CU310" t="s">
        <v>7786</v>
      </c>
      <c r="CV310" t="s">
        <v>170</v>
      </c>
      <c r="CZ310" t="s">
        <v>170</v>
      </c>
      <c r="DB310" t="s">
        <v>7787</v>
      </c>
      <c r="DC310" t="s">
        <v>782</v>
      </c>
      <c r="DD310" t="s">
        <v>174</v>
      </c>
      <c r="DE310" t="s">
        <v>7788</v>
      </c>
      <c r="DF310" t="s">
        <v>170</v>
      </c>
      <c r="DL310" t="s">
        <v>174</v>
      </c>
      <c r="DM310" t="s">
        <v>7789</v>
      </c>
      <c r="DN310" t="s">
        <v>170</v>
      </c>
      <c r="DP310" t="s">
        <v>7790</v>
      </c>
      <c r="DQ310" t="str">
        <f>HYPERLINK("https://nconnect.nicmar.ac.in/storage/profile/6999d84e57ab1.png","Download")</f>
        <v>0</v>
      </c>
      <c r="DR310" t="str">
        <f>HYPERLINK("https://nconnect.nicmar.ac.in/pdf/464_resume_1771689997.pdf/Y2FyZWVy","View Resume")</f>
        <v>0</v>
      </c>
      <c r="DS310" t="s">
        <v>1596</v>
      </c>
      <c r="DT310" t="s">
        <v>7791</v>
      </c>
      <c r="DU310" t="s">
        <v>211</v>
      </c>
      <c r="DV310" t="s">
        <v>418</v>
      </c>
      <c r="DW310" t="s">
        <v>246</v>
      </c>
      <c r="DX310" t="s">
        <v>1813</v>
      </c>
      <c r="DY310" t="s">
        <v>209</v>
      </c>
      <c r="DZ310" t="s">
        <v>4013</v>
      </c>
      <c r="EA310" t="s">
        <v>7792</v>
      </c>
      <c r="EB310" t="s">
        <v>211</v>
      </c>
      <c r="EC310" t="s">
        <v>7793</v>
      </c>
      <c r="ED310" t="s">
        <v>246</v>
      </c>
      <c r="EE310" t="s">
        <v>1392</v>
      </c>
      <c r="EF310" t="s">
        <v>2981</v>
      </c>
      <c r="EG310" t="s">
        <v>248</v>
      </c>
      <c r="EH310" t="s">
        <v>7794</v>
      </c>
      <c r="EI310" t="s">
        <v>211</v>
      </c>
      <c r="EJ310" t="s">
        <v>2037</v>
      </c>
      <c r="EK310" t="s">
        <v>246</v>
      </c>
      <c r="EL310" t="s">
        <v>429</v>
      </c>
      <c r="EM310" t="s">
        <v>1392</v>
      </c>
      <c r="EN310" t="s">
        <v>265</v>
      </c>
      <c r="EO310" t="s">
        <v>7795</v>
      </c>
      <c r="EP310" t="s">
        <v>7796</v>
      </c>
      <c r="EQ310" t="s">
        <v>2037</v>
      </c>
      <c r="ER310" t="s">
        <v>207</v>
      </c>
      <c r="ES310" t="s">
        <v>2026</v>
      </c>
      <c r="ET310" t="s">
        <v>574</v>
      </c>
      <c r="EU310" t="s">
        <v>945</v>
      </c>
    </row>
    <row r="311" spans="1:158">
      <c r="A311" t="s">
        <v>293</v>
      </c>
      <c r="B311" t="s">
        <v>211</v>
      </c>
      <c r="C311" t="s">
        <v>212</v>
      </c>
      <c r="D311" t="s">
        <v>294</v>
      </c>
      <c r="E311" t="s">
        <v>7797</v>
      </c>
      <c r="F311" t="s">
        <v>7798</v>
      </c>
      <c r="G311">
        <v>8053710960</v>
      </c>
      <c r="H311" t="s">
        <v>164</v>
      </c>
      <c r="I311" t="s">
        <v>7799</v>
      </c>
      <c r="J311" t="s">
        <v>166</v>
      </c>
      <c r="K311" t="s">
        <v>798</v>
      </c>
      <c r="L311" t="s">
        <v>7800</v>
      </c>
      <c r="M311" t="s">
        <v>7801</v>
      </c>
      <c r="N311" t="s">
        <v>170</v>
      </c>
      <c r="AI311" t="s">
        <v>7802</v>
      </c>
      <c r="AJ311" t="s">
        <v>7803</v>
      </c>
      <c r="AK311" t="s">
        <v>7804</v>
      </c>
      <c r="AL311">
        <v>75.24</v>
      </c>
      <c r="AN311">
        <v>2009</v>
      </c>
      <c r="AO311" t="s">
        <v>174</v>
      </c>
      <c r="AP311" t="s">
        <v>7805</v>
      </c>
      <c r="AQ311" t="s">
        <v>7803</v>
      </c>
      <c r="AR311" t="s">
        <v>7806</v>
      </c>
      <c r="AS311">
        <v>69.24</v>
      </c>
      <c r="AU311">
        <v>2012</v>
      </c>
      <c r="AV311" t="s">
        <v>170</v>
      </c>
      <c r="BC311" t="s">
        <v>174</v>
      </c>
      <c r="BD311" t="s">
        <v>7807</v>
      </c>
      <c r="BE311" t="s">
        <v>7808</v>
      </c>
      <c r="BF311" t="s">
        <v>2385</v>
      </c>
      <c r="BG311">
        <v>65.24</v>
      </c>
      <c r="BI311">
        <v>2015</v>
      </c>
      <c r="BJ311">
        <v>19</v>
      </c>
      <c r="BL311">
        <v>53</v>
      </c>
      <c r="BN311" t="s">
        <v>174</v>
      </c>
      <c r="BO311" t="s">
        <v>7809</v>
      </c>
      <c r="BP311" t="s">
        <v>7809</v>
      </c>
      <c r="BQ311" t="s">
        <v>6560</v>
      </c>
      <c r="BR311">
        <v>59.24</v>
      </c>
      <c r="BT311">
        <v>2017</v>
      </c>
      <c r="BU311">
        <v>31</v>
      </c>
      <c r="BW311">
        <v>53</v>
      </c>
      <c r="BY311" t="s">
        <v>174</v>
      </c>
      <c r="BZ311" t="s">
        <v>7810</v>
      </c>
      <c r="CA311" t="s">
        <v>7811</v>
      </c>
      <c r="CB311" t="s">
        <v>6560</v>
      </c>
      <c r="CC311">
        <v>100</v>
      </c>
      <c r="CE311">
        <v>2024</v>
      </c>
      <c r="CF311" t="s">
        <v>174</v>
      </c>
      <c r="CG311" t="s">
        <v>6560</v>
      </c>
      <c r="CH311" t="s">
        <v>1740</v>
      </c>
      <c r="CI311" t="s">
        <v>193</v>
      </c>
      <c r="CJ311">
        <v>2022</v>
      </c>
      <c r="CL311" t="s">
        <v>174</v>
      </c>
      <c r="CM311" t="s">
        <v>7812</v>
      </c>
      <c r="CN311" t="s">
        <v>174</v>
      </c>
      <c r="CO311" t="s">
        <v>7813</v>
      </c>
      <c r="CP311" t="s">
        <v>722</v>
      </c>
      <c r="CQ311" t="s">
        <v>174</v>
      </c>
      <c r="CR311" t="s">
        <v>7814</v>
      </c>
      <c r="CS311" t="s">
        <v>7815</v>
      </c>
      <c r="CT311">
        <v>14</v>
      </c>
      <c r="CU311" t="s">
        <v>7816</v>
      </c>
      <c r="CV311" t="s">
        <v>170</v>
      </c>
      <c r="CZ311" t="s">
        <v>174</v>
      </c>
      <c r="DA311" t="s">
        <v>7817</v>
      </c>
      <c r="DB311" t="s">
        <v>7818</v>
      </c>
      <c r="DC311" t="s">
        <v>7819</v>
      </c>
      <c r="DD311" t="s">
        <v>174</v>
      </c>
      <c r="DE311" t="s">
        <v>7820</v>
      </c>
      <c r="DF311" t="s">
        <v>174</v>
      </c>
      <c r="DG311" t="s">
        <v>7821</v>
      </c>
      <c r="DH311" t="s">
        <v>7822</v>
      </c>
      <c r="DI311" t="s">
        <v>4301</v>
      </c>
      <c r="DJ311" t="s">
        <v>174</v>
      </c>
      <c r="DK311">
        <v>10</v>
      </c>
      <c r="DL311" t="s">
        <v>174</v>
      </c>
      <c r="DM311" t="s">
        <v>7823</v>
      </c>
      <c r="DN311" t="s">
        <v>174</v>
      </c>
      <c r="DO311" t="s">
        <v>7824</v>
      </c>
      <c r="DP311" t="s">
        <v>7825</v>
      </c>
      <c r="DQ311" t="s">
        <v>202</v>
      </c>
      <c r="DR311" t="str">
        <f>HYPERLINK("https://nconnect.nicmar.ac.in/pdf/467_resume_1771692138.pdf/Y2FyZWVy","View Resume")</f>
        <v>0</v>
      </c>
      <c r="DS311" t="s">
        <v>2430</v>
      </c>
      <c r="DT311" t="s">
        <v>462</v>
      </c>
      <c r="DU311" t="s">
        <v>211</v>
      </c>
      <c r="DV311" t="s">
        <v>463</v>
      </c>
      <c r="DW311" t="s">
        <v>246</v>
      </c>
      <c r="DX311" t="s">
        <v>995</v>
      </c>
      <c r="DY311" t="s">
        <v>209</v>
      </c>
      <c r="DZ311" t="s">
        <v>1027</v>
      </c>
      <c r="EA311" t="s">
        <v>1740</v>
      </c>
      <c r="EB311" t="s">
        <v>211</v>
      </c>
      <c r="EC311" t="s">
        <v>7826</v>
      </c>
      <c r="ED311" t="s">
        <v>246</v>
      </c>
      <c r="EE311" t="s">
        <v>904</v>
      </c>
      <c r="EF311" t="s">
        <v>995</v>
      </c>
      <c r="EG311" t="s">
        <v>420</v>
      </c>
      <c r="EH311" t="s">
        <v>7827</v>
      </c>
      <c r="EI311" t="s">
        <v>211</v>
      </c>
      <c r="EJ311" t="s">
        <v>7828</v>
      </c>
      <c r="EK311" t="s">
        <v>246</v>
      </c>
      <c r="EL311" t="s">
        <v>574</v>
      </c>
      <c r="EM311" t="s">
        <v>384</v>
      </c>
      <c r="EN311" t="s">
        <v>3195</v>
      </c>
    </row>
    <row r="312" spans="1:158">
      <c r="A312" t="s">
        <v>293</v>
      </c>
      <c r="B312" t="s">
        <v>211</v>
      </c>
      <c r="C312" t="s">
        <v>212</v>
      </c>
      <c r="D312" t="s">
        <v>294</v>
      </c>
      <c r="E312" t="s">
        <v>7829</v>
      </c>
      <c r="F312" t="s">
        <v>7830</v>
      </c>
      <c r="G312">
        <v>9641054306</v>
      </c>
      <c r="H312" t="s">
        <v>164</v>
      </c>
      <c r="I312" t="s">
        <v>7831</v>
      </c>
      <c r="J312" t="s">
        <v>166</v>
      </c>
      <c r="K312" t="s">
        <v>389</v>
      </c>
      <c r="L312" t="s">
        <v>7832</v>
      </c>
      <c r="M312" t="s">
        <v>7833</v>
      </c>
      <c r="N312" t="s">
        <v>170</v>
      </c>
      <c r="AI312" t="s">
        <v>7834</v>
      </c>
      <c r="AJ312" t="s">
        <v>7835</v>
      </c>
      <c r="AK312" t="s">
        <v>7836</v>
      </c>
      <c r="AL312">
        <v>70.25</v>
      </c>
      <c r="AN312">
        <v>2006</v>
      </c>
      <c r="AO312" t="s">
        <v>174</v>
      </c>
      <c r="AP312" t="s">
        <v>7837</v>
      </c>
      <c r="AQ312" t="s">
        <v>7838</v>
      </c>
      <c r="AR312" t="s">
        <v>7839</v>
      </c>
      <c r="AS312">
        <v>68.8</v>
      </c>
      <c r="AU312">
        <v>2008</v>
      </c>
      <c r="AV312" t="s">
        <v>170</v>
      </c>
      <c r="AW312" t="s">
        <v>7840</v>
      </c>
      <c r="AX312" t="s">
        <v>7841</v>
      </c>
      <c r="AY312" t="s">
        <v>443</v>
      </c>
      <c r="AZ312">
        <v>60.25</v>
      </c>
      <c r="BB312">
        <v>2012</v>
      </c>
      <c r="BC312" t="s">
        <v>174</v>
      </c>
      <c r="BD312" t="s">
        <v>7842</v>
      </c>
      <c r="BE312" t="s">
        <v>7843</v>
      </c>
      <c r="BF312" t="s">
        <v>3314</v>
      </c>
      <c r="BG312">
        <v>60.25</v>
      </c>
      <c r="BI312">
        <v>2012</v>
      </c>
      <c r="BJ312">
        <v>19</v>
      </c>
      <c r="BK312" t="s">
        <v>7844</v>
      </c>
      <c r="BL312">
        <v>53</v>
      </c>
      <c r="BM312" t="s">
        <v>443</v>
      </c>
      <c r="BN312" t="s">
        <v>174</v>
      </c>
      <c r="BO312" t="s">
        <v>7845</v>
      </c>
      <c r="BP312" t="s">
        <v>7846</v>
      </c>
      <c r="BQ312" t="s">
        <v>443</v>
      </c>
      <c r="BR312">
        <v>85.3</v>
      </c>
      <c r="BS312">
        <v>8.53</v>
      </c>
      <c r="BT312">
        <v>2014</v>
      </c>
      <c r="BU312">
        <v>31</v>
      </c>
      <c r="BV312" t="s">
        <v>7847</v>
      </c>
      <c r="BW312">
        <v>53</v>
      </c>
      <c r="BX312" t="s">
        <v>6560</v>
      </c>
      <c r="BY312" t="s">
        <v>170</v>
      </c>
      <c r="CF312" t="s">
        <v>174</v>
      </c>
      <c r="CG312" t="s">
        <v>6560</v>
      </c>
      <c r="CH312" t="s">
        <v>7848</v>
      </c>
      <c r="CI312" t="s">
        <v>193</v>
      </c>
      <c r="CJ312">
        <v>2021</v>
      </c>
      <c r="CL312" t="s">
        <v>170</v>
      </c>
      <c r="CN312" t="s">
        <v>174</v>
      </c>
      <c r="CO312" t="s">
        <v>7849</v>
      </c>
      <c r="CP312" t="s">
        <v>7836</v>
      </c>
      <c r="CQ312" t="s">
        <v>174</v>
      </c>
      <c r="CR312">
        <v>9</v>
      </c>
      <c r="CS312">
        <v>2</v>
      </c>
      <c r="CU312" t="s">
        <v>7850</v>
      </c>
      <c r="CV312" t="s">
        <v>170</v>
      </c>
      <c r="CZ312" t="s">
        <v>170</v>
      </c>
      <c r="DB312" t="s">
        <v>378</v>
      </c>
      <c r="DC312" t="s">
        <v>326</v>
      </c>
      <c r="DD312" t="s">
        <v>170</v>
      </c>
      <c r="DF312" t="s">
        <v>170</v>
      </c>
      <c r="DL312" t="s">
        <v>174</v>
      </c>
      <c r="DM312" t="s">
        <v>7851</v>
      </c>
      <c r="DN312" t="s">
        <v>174</v>
      </c>
      <c r="DO312" t="s">
        <v>7852</v>
      </c>
      <c r="DP312" t="s">
        <v>7853</v>
      </c>
      <c r="DQ312" t="s">
        <v>202</v>
      </c>
      <c r="DR312" t="str">
        <f>HYPERLINK("https://nconnect.nicmar.ac.in/pdf/471_resume_1771697434.pdf/Y2FyZWVy","View Resume")</f>
        <v>0</v>
      </c>
      <c r="DS312" t="s">
        <v>2137</v>
      </c>
      <c r="DT312" t="s">
        <v>7854</v>
      </c>
      <c r="DU312" t="s">
        <v>7855</v>
      </c>
      <c r="DV312" t="s">
        <v>858</v>
      </c>
      <c r="DW312" t="s">
        <v>207</v>
      </c>
      <c r="DX312" t="s">
        <v>251</v>
      </c>
      <c r="DY312" t="s">
        <v>4830</v>
      </c>
      <c r="DZ312" t="s">
        <v>461</v>
      </c>
      <c r="EA312" t="s">
        <v>7856</v>
      </c>
      <c r="EB312" t="s">
        <v>947</v>
      </c>
      <c r="EC312" t="s">
        <v>7857</v>
      </c>
      <c r="ED312" t="s">
        <v>207</v>
      </c>
      <c r="EE312" t="s">
        <v>4306</v>
      </c>
      <c r="EF312" t="s">
        <v>1030</v>
      </c>
      <c r="EG312" t="s">
        <v>4013</v>
      </c>
      <c r="EH312" t="s">
        <v>7858</v>
      </c>
      <c r="EI312" t="s">
        <v>4748</v>
      </c>
      <c r="EJ312" t="s">
        <v>7859</v>
      </c>
      <c r="EK312" t="s">
        <v>207</v>
      </c>
      <c r="EL312" t="s">
        <v>905</v>
      </c>
      <c r="EM312" t="s">
        <v>424</v>
      </c>
      <c r="EN312" t="s">
        <v>265</v>
      </c>
      <c r="EO312" t="s">
        <v>7860</v>
      </c>
      <c r="EP312" t="s">
        <v>7431</v>
      </c>
      <c r="EQ312" t="s">
        <v>858</v>
      </c>
      <c r="ER312" t="s">
        <v>207</v>
      </c>
      <c r="ES312" t="s">
        <v>419</v>
      </c>
      <c r="ET312" t="s">
        <v>995</v>
      </c>
      <c r="EU312" t="s">
        <v>470</v>
      </c>
      <c r="EV312" t="s">
        <v>7861</v>
      </c>
      <c r="EW312" t="s">
        <v>7862</v>
      </c>
      <c r="EX312" t="s">
        <v>538</v>
      </c>
      <c r="EY312" t="s">
        <v>207</v>
      </c>
      <c r="EZ312" t="s">
        <v>252</v>
      </c>
      <c r="FA312" t="s">
        <v>1686</v>
      </c>
      <c r="FB312" t="s">
        <v>1388</v>
      </c>
    </row>
    <row r="313" spans="1:158">
      <c r="A313" t="s">
        <v>507</v>
      </c>
      <c r="B313" t="s">
        <v>508</v>
      </c>
      <c r="C313" t="s">
        <v>267</v>
      </c>
      <c r="D313" t="s">
        <v>509</v>
      </c>
      <c r="E313" t="s">
        <v>7863</v>
      </c>
      <c r="F313" t="s">
        <v>7864</v>
      </c>
      <c r="G313">
        <v>9820273565</v>
      </c>
      <c r="H313" t="s">
        <v>164</v>
      </c>
      <c r="I313" t="s">
        <v>4056</v>
      </c>
      <c r="J313" t="s">
        <v>166</v>
      </c>
      <c r="K313" t="s">
        <v>7865</v>
      </c>
      <c r="L313" t="s">
        <v>7866</v>
      </c>
      <c r="M313" t="s">
        <v>7867</v>
      </c>
      <c r="N313" t="s">
        <v>170</v>
      </c>
      <c r="AI313" t="s">
        <v>7868</v>
      </c>
      <c r="AJ313" t="s">
        <v>709</v>
      </c>
      <c r="AK313" t="s">
        <v>7869</v>
      </c>
      <c r="AL313">
        <v>64.26</v>
      </c>
      <c r="AN313">
        <v>2001</v>
      </c>
      <c r="AO313" t="s">
        <v>174</v>
      </c>
      <c r="AP313" t="s">
        <v>7870</v>
      </c>
      <c r="AQ313" t="s">
        <v>709</v>
      </c>
      <c r="AR313" t="s">
        <v>1335</v>
      </c>
      <c r="AS313">
        <v>65.33</v>
      </c>
      <c r="AU313">
        <v>2003</v>
      </c>
      <c r="AV313" t="s">
        <v>170</v>
      </c>
      <c r="BC313" t="s">
        <v>174</v>
      </c>
      <c r="BD313" t="s">
        <v>4636</v>
      </c>
      <c r="BE313" t="s">
        <v>7871</v>
      </c>
      <c r="BF313" t="s">
        <v>1335</v>
      </c>
      <c r="BG313">
        <v>56.71</v>
      </c>
      <c r="BI313">
        <v>2006</v>
      </c>
      <c r="BJ313">
        <v>19</v>
      </c>
      <c r="BK313" t="s">
        <v>6204</v>
      </c>
      <c r="BL313">
        <v>53</v>
      </c>
      <c r="BM313" t="s">
        <v>1335</v>
      </c>
      <c r="BN313" t="s">
        <v>174</v>
      </c>
      <c r="BO313" t="s">
        <v>4636</v>
      </c>
      <c r="BP313" t="s">
        <v>7872</v>
      </c>
      <c r="BQ313" t="s">
        <v>1285</v>
      </c>
      <c r="BR313">
        <v>56.71</v>
      </c>
      <c r="BT313">
        <v>2023</v>
      </c>
      <c r="BU313">
        <v>31</v>
      </c>
      <c r="BV313" t="s">
        <v>7873</v>
      </c>
      <c r="BW313">
        <v>23</v>
      </c>
      <c r="BY313" t="s">
        <v>174</v>
      </c>
      <c r="BZ313" t="s">
        <v>4636</v>
      </c>
      <c r="CA313" t="s">
        <v>7874</v>
      </c>
      <c r="CB313" t="s">
        <v>1285</v>
      </c>
      <c r="CC313">
        <v>55.55</v>
      </c>
      <c r="CE313">
        <v>2023</v>
      </c>
      <c r="CF313" t="s">
        <v>174</v>
      </c>
      <c r="CG313" t="s">
        <v>2359</v>
      </c>
      <c r="CH313" t="s">
        <v>7875</v>
      </c>
      <c r="CI313" t="s">
        <v>193</v>
      </c>
      <c r="CJ313">
        <v>2017</v>
      </c>
      <c r="CL313" t="s">
        <v>174</v>
      </c>
      <c r="CM313" t="s">
        <v>7876</v>
      </c>
      <c r="CN313" t="s">
        <v>174</v>
      </c>
      <c r="CO313" t="s">
        <v>7877</v>
      </c>
      <c r="CP313" t="s">
        <v>722</v>
      </c>
      <c r="CQ313" t="s">
        <v>174</v>
      </c>
      <c r="CR313">
        <v>0</v>
      </c>
      <c r="CS313">
        <v>0</v>
      </c>
      <c r="CT313">
        <v>12</v>
      </c>
      <c r="CV313" t="s">
        <v>174</v>
      </c>
      <c r="CW313" t="s">
        <v>7878</v>
      </c>
      <c r="CX313" t="s">
        <v>193</v>
      </c>
      <c r="CY313">
        <v>2017</v>
      </c>
      <c r="CZ313" t="s">
        <v>170</v>
      </c>
      <c r="DB313" t="s">
        <v>7879</v>
      </c>
      <c r="DC313" t="s">
        <v>7880</v>
      </c>
      <c r="DD313" t="s">
        <v>174</v>
      </c>
      <c r="DE313" t="s">
        <v>7881</v>
      </c>
      <c r="DF313" t="s">
        <v>174</v>
      </c>
      <c r="DG313" t="s">
        <v>678</v>
      </c>
      <c r="DH313" t="s">
        <v>679</v>
      </c>
      <c r="DI313" t="s">
        <v>679</v>
      </c>
      <c r="DJ313" t="s">
        <v>1163</v>
      </c>
      <c r="DK313">
        <v>8</v>
      </c>
      <c r="DL313" t="s">
        <v>174</v>
      </c>
      <c r="DM313" t="s">
        <v>7882</v>
      </c>
      <c r="DN313" t="s">
        <v>170</v>
      </c>
      <c r="DP313" t="s">
        <v>7883</v>
      </c>
      <c r="DQ313" t="s">
        <v>202</v>
      </c>
      <c r="DR313" t="str">
        <f>HYPERLINK("https://nconnect.nicmar.ac.in/pdf/465_resume_1771698182.PDF/Y2FyZWVy","View Resume")</f>
        <v>0</v>
      </c>
      <c r="DS313" t="s">
        <v>2199</v>
      </c>
      <c r="DT313" t="s">
        <v>7884</v>
      </c>
      <c r="DU313" t="s">
        <v>508</v>
      </c>
      <c r="DV313" t="s">
        <v>7885</v>
      </c>
      <c r="DW313" t="s">
        <v>246</v>
      </c>
      <c r="DX313" t="s">
        <v>996</v>
      </c>
      <c r="DY313" t="s">
        <v>209</v>
      </c>
      <c r="DZ313" t="s">
        <v>2054</v>
      </c>
      <c r="EA313" t="s">
        <v>7886</v>
      </c>
      <c r="EB313" t="s">
        <v>508</v>
      </c>
      <c r="EC313" t="s">
        <v>7887</v>
      </c>
      <c r="ED313" t="s">
        <v>246</v>
      </c>
      <c r="EE313" t="s">
        <v>506</v>
      </c>
      <c r="EF313" t="s">
        <v>996</v>
      </c>
      <c r="EG313" t="s">
        <v>4210</v>
      </c>
      <c r="EH313" t="s">
        <v>7888</v>
      </c>
      <c r="EI313" t="s">
        <v>508</v>
      </c>
      <c r="EJ313" t="s">
        <v>7889</v>
      </c>
      <c r="EK313" t="s">
        <v>246</v>
      </c>
      <c r="EL313" t="s">
        <v>1544</v>
      </c>
      <c r="EM313" t="s">
        <v>1386</v>
      </c>
      <c r="EN313" t="s">
        <v>380</v>
      </c>
      <c r="EO313" t="s">
        <v>7890</v>
      </c>
      <c r="EP313" t="s">
        <v>211</v>
      </c>
      <c r="EQ313" t="s">
        <v>333</v>
      </c>
      <c r="ER313" t="s">
        <v>246</v>
      </c>
      <c r="ES313" t="s">
        <v>2022</v>
      </c>
      <c r="ET313" t="s">
        <v>1322</v>
      </c>
      <c r="EU313" t="s">
        <v>3514</v>
      </c>
      <c r="EV313" t="s">
        <v>7891</v>
      </c>
      <c r="EW313" t="s">
        <v>211</v>
      </c>
      <c r="EX313" t="s">
        <v>333</v>
      </c>
      <c r="EY313" t="s">
        <v>246</v>
      </c>
      <c r="EZ313" t="s">
        <v>7892</v>
      </c>
      <c r="FA313" t="s">
        <v>1023</v>
      </c>
      <c r="FB313" t="s">
        <v>265</v>
      </c>
    </row>
    <row r="314" spans="1:158">
      <c r="A314" t="s">
        <v>1137</v>
      </c>
      <c r="B314" t="s">
        <v>211</v>
      </c>
      <c r="C314" t="s">
        <v>1138</v>
      </c>
      <c r="D314" t="s">
        <v>1139</v>
      </c>
      <c r="E314" t="s">
        <v>7893</v>
      </c>
      <c r="F314" t="s">
        <v>7894</v>
      </c>
      <c r="G314">
        <v>8583988484</v>
      </c>
      <c r="H314" t="s">
        <v>271</v>
      </c>
      <c r="I314" t="s">
        <v>7895</v>
      </c>
      <c r="J314" t="s">
        <v>217</v>
      </c>
      <c r="K314" t="s">
        <v>658</v>
      </c>
      <c r="L314" t="s">
        <v>7896</v>
      </c>
      <c r="M314" t="s">
        <v>7897</v>
      </c>
      <c r="N314" t="s">
        <v>170</v>
      </c>
      <c r="AI314" t="s">
        <v>7898</v>
      </c>
      <c r="AJ314" t="s">
        <v>7899</v>
      </c>
      <c r="AK314" t="s">
        <v>7900</v>
      </c>
      <c r="AL314">
        <v>96.8</v>
      </c>
      <c r="AN314">
        <v>2017</v>
      </c>
      <c r="AO314" t="s">
        <v>174</v>
      </c>
      <c r="AP314" t="s">
        <v>7901</v>
      </c>
      <c r="AQ314" t="s">
        <v>7902</v>
      </c>
      <c r="AR314" t="s">
        <v>7903</v>
      </c>
      <c r="AS314">
        <v>95.4</v>
      </c>
      <c r="AU314">
        <v>2019</v>
      </c>
      <c r="AV314" t="s">
        <v>170</v>
      </c>
      <c r="BC314" t="s">
        <v>174</v>
      </c>
      <c r="BD314" t="s">
        <v>7904</v>
      </c>
      <c r="BE314" t="s">
        <v>7905</v>
      </c>
      <c r="BF314" t="s">
        <v>7906</v>
      </c>
      <c r="BG314">
        <v>91.1</v>
      </c>
      <c r="BH314">
        <v>9.61</v>
      </c>
      <c r="BI314">
        <v>2024</v>
      </c>
      <c r="BJ314">
        <v>8</v>
      </c>
      <c r="BL314">
        <v>3</v>
      </c>
      <c r="BN314" t="s">
        <v>174</v>
      </c>
      <c r="BO314" t="s">
        <v>844</v>
      </c>
      <c r="BP314" t="s">
        <v>7907</v>
      </c>
      <c r="BQ314" t="s">
        <v>7908</v>
      </c>
      <c r="BR314">
        <v>93.8</v>
      </c>
      <c r="BS314">
        <v>9.38</v>
      </c>
      <c r="BT314">
        <v>2026</v>
      </c>
      <c r="BU314">
        <v>24</v>
      </c>
      <c r="BW314">
        <v>35</v>
      </c>
      <c r="BY314" t="s">
        <v>170</v>
      </c>
      <c r="CF314" t="s">
        <v>170</v>
      </c>
      <c r="CL314" t="s">
        <v>170</v>
      </c>
      <c r="CN314" t="s">
        <v>174</v>
      </c>
      <c r="CO314" t="s">
        <v>7909</v>
      </c>
      <c r="CP314" t="s">
        <v>7910</v>
      </c>
      <c r="CQ314" t="s">
        <v>170</v>
      </c>
      <c r="CV314" t="s">
        <v>170</v>
      </c>
      <c r="CZ314" t="s">
        <v>170</v>
      </c>
      <c r="DC314" t="s">
        <v>7911</v>
      </c>
      <c r="DD314" t="s">
        <v>170</v>
      </c>
      <c r="DF314" t="s">
        <v>170</v>
      </c>
      <c r="DL314" t="s">
        <v>174</v>
      </c>
      <c r="DM314" t="s">
        <v>7912</v>
      </c>
      <c r="DN314" t="s">
        <v>170</v>
      </c>
      <c r="DP314" t="s">
        <v>7913</v>
      </c>
      <c r="DQ314" t="s">
        <v>202</v>
      </c>
      <c r="DR314" t="str">
        <f>HYPERLINK("https://nconnect.nicmar.ac.in/pdf/478_resume_1771734216.pdf/Y2FyZWVy","View Resume")</f>
        <v>0</v>
      </c>
      <c r="DS314" t="s">
        <v>292</v>
      </c>
    </row>
    <row r="315" spans="1:158">
      <c r="A315" t="s">
        <v>266</v>
      </c>
      <c r="B315" t="s">
        <v>211</v>
      </c>
      <c r="C315" t="s">
        <v>267</v>
      </c>
      <c r="D315" t="s">
        <v>268</v>
      </c>
      <c r="E315" t="s">
        <v>7914</v>
      </c>
      <c r="F315" t="s">
        <v>7915</v>
      </c>
      <c r="G315">
        <v>7217616929</v>
      </c>
      <c r="H315" t="s">
        <v>164</v>
      </c>
      <c r="I315" t="s">
        <v>7916</v>
      </c>
      <c r="J315" t="s">
        <v>217</v>
      </c>
      <c r="K315" t="s">
        <v>218</v>
      </c>
      <c r="L315" t="s">
        <v>7917</v>
      </c>
      <c r="M315" t="s">
        <v>7918</v>
      </c>
      <c r="N315" t="s">
        <v>170</v>
      </c>
      <c r="AI315" t="s">
        <v>7919</v>
      </c>
      <c r="AJ315" t="s">
        <v>7920</v>
      </c>
      <c r="AK315" t="s">
        <v>7921</v>
      </c>
      <c r="AL315">
        <v>60</v>
      </c>
      <c r="AN315">
        <v>2011</v>
      </c>
      <c r="AO315" t="s">
        <v>174</v>
      </c>
      <c r="AP315" t="s">
        <v>7922</v>
      </c>
      <c r="AQ315" t="s">
        <v>7920</v>
      </c>
      <c r="AR315" t="s">
        <v>7923</v>
      </c>
      <c r="AS315">
        <v>80</v>
      </c>
      <c r="AU315">
        <v>2013</v>
      </c>
      <c r="AV315" t="s">
        <v>170</v>
      </c>
      <c r="BC315" t="s">
        <v>174</v>
      </c>
      <c r="BD315" t="s">
        <v>2036</v>
      </c>
      <c r="BE315" t="s">
        <v>7924</v>
      </c>
      <c r="BF315" t="s">
        <v>443</v>
      </c>
      <c r="BG315">
        <v>66.47</v>
      </c>
      <c r="BI315">
        <v>2016</v>
      </c>
      <c r="BJ315">
        <v>19</v>
      </c>
      <c r="BK315" t="s">
        <v>7925</v>
      </c>
      <c r="BL315">
        <v>53</v>
      </c>
      <c r="BM315" t="s">
        <v>443</v>
      </c>
      <c r="BN315" t="s">
        <v>174</v>
      </c>
      <c r="BO315" t="s">
        <v>7926</v>
      </c>
      <c r="BP315" t="s">
        <v>7927</v>
      </c>
      <c r="BQ315" t="s">
        <v>286</v>
      </c>
      <c r="BR315">
        <v>81.1</v>
      </c>
      <c r="BT315">
        <v>2018</v>
      </c>
      <c r="BU315">
        <v>31</v>
      </c>
      <c r="BV315" t="s">
        <v>286</v>
      </c>
      <c r="BW315">
        <v>53</v>
      </c>
      <c r="BX315" t="s">
        <v>286</v>
      </c>
      <c r="BY315" t="s">
        <v>174</v>
      </c>
      <c r="BZ315" t="s">
        <v>2036</v>
      </c>
      <c r="CA315" t="s">
        <v>7928</v>
      </c>
      <c r="CB315" t="s">
        <v>7929</v>
      </c>
      <c r="CC315">
        <v>81</v>
      </c>
      <c r="CE315">
        <v>2021</v>
      </c>
      <c r="CF315" t="s">
        <v>174</v>
      </c>
      <c r="CG315" t="s">
        <v>286</v>
      </c>
      <c r="CH315" t="s">
        <v>7930</v>
      </c>
      <c r="CI315" t="s">
        <v>373</v>
      </c>
      <c r="CK315" t="s">
        <v>170</v>
      </c>
      <c r="CL315" t="s">
        <v>174</v>
      </c>
      <c r="CM315" t="s">
        <v>7931</v>
      </c>
      <c r="CN315" t="s">
        <v>174</v>
      </c>
      <c r="CO315" t="s">
        <v>7932</v>
      </c>
      <c r="CP315" t="s">
        <v>7933</v>
      </c>
      <c r="CQ315" t="s">
        <v>174</v>
      </c>
      <c r="CR315">
        <v>1</v>
      </c>
      <c r="CS315">
        <v>0</v>
      </c>
      <c r="CT315">
        <v>0</v>
      </c>
      <c r="CU315" t="s">
        <v>7934</v>
      </c>
      <c r="CV315" t="s">
        <v>170</v>
      </c>
      <c r="CZ315" t="s">
        <v>170</v>
      </c>
      <c r="DB315" t="s">
        <v>7935</v>
      </c>
      <c r="DC315" t="s">
        <v>326</v>
      </c>
      <c r="DD315" t="s">
        <v>174</v>
      </c>
      <c r="DE315" t="s">
        <v>7936</v>
      </c>
      <c r="DF315" t="s">
        <v>174</v>
      </c>
      <c r="DG315" t="s">
        <v>7937</v>
      </c>
      <c r="DH315">
        <v>0</v>
      </c>
      <c r="DI315" t="s">
        <v>7938</v>
      </c>
      <c r="DJ315" t="s">
        <v>378</v>
      </c>
      <c r="DK315">
        <v>10</v>
      </c>
      <c r="DL315" t="s">
        <v>174</v>
      </c>
      <c r="DM315" t="s">
        <v>7939</v>
      </c>
      <c r="DN315" t="s">
        <v>170</v>
      </c>
      <c r="DP315" t="s">
        <v>7940</v>
      </c>
      <c r="DQ315" t="s">
        <v>202</v>
      </c>
      <c r="DR315" t="str">
        <f>HYPERLINK("https://nconnect.nicmar.ac.in/pdf/480_resume_1771737753.pdf/Y2FyZWVy","View Resume")</f>
        <v>0</v>
      </c>
      <c r="DS315" t="s">
        <v>466</v>
      </c>
      <c r="DT315" t="s">
        <v>7941</v>
      </c>
      <c r="DU315" t="s">
        <v>211</v>
      </c>
      <c r="DV315" t="s">
        <v>1688</v>
      </c>
      <c r="DW315" t="s">
        <v>246</v>
      </c>
      <c r="DX315" t="s">
        <v>465</v>
      </c>
      <c r="DY315" t="s">
        <v>209</v>
      </c>
      <c r="DZ315" t="s">
        <v>466</v>
      </c>
    </row>
    <row r="316" spans="1:158">
      <c r="A316" t="s">
        <v>1284</v>
      </c>
      <c r="B316" t="s">
        <v>211</v>
      </c>
      <c r="C316" t="s">
        <v>267</v>
      </c>
      <c r="D316" t="s">
        <v>1285</v>
      </c>
      <c r="E316" t="s">
        <v>7942</v>
      </c>
      <c r="F316" t="s">
        <v>7943</v>
      </c>
      <c r="G316">
        <v>8879511712</v>
      </c>
      <c r="H316" t="s">
        <v>164</v>
      </c>
      <c r="I316" t="s">
        <v>7944</v>
      </c>
      <c r="J316" t="s">
        <v>166</v>
      </c>
      <c r="K316" t="s">
        <v>7945</v>
      </c>
      <c r="L316" t="s">
        <v>7946</v>
      </c>
      <c r="M316" t="s">
        <v>7947</v>
      </c>
      <c r="N316" t="s">
        <v>170</v>
      </c>
      <c r="AI316" t="s">
        <v>7948</v>
      </c>
      <c r="AJ316" t="s">
        <v>7949</v>
      </c>
      <c r="AK316" t="s">
        <v>7950</v>
      </c>
      <c r="AL316">
        <v>72</v>
      </c>
      <c r="AM316">
        <v>7.6</v>
      </c>
      <c r="AN316">
        <v>2012</v>
      </c>
      <c r="AO316" t="s">
        <v>170</v>
      </c>
      <c r="AV316" t="s">
        <v>170</v>
      </c>
      <c r="BC316" t="s">
        <v>174</v>
      </c>
      <c r="BD316" t="s">
        <v>5220</v>
      </c>
      <c r="BE316" t="s">
        <v>7951</v>
      </c>
      <c r="BF316" t="s">
        <v>7952</v>
      </c>
      <c r="BG316">
        <v>59.6</v>
      </c>
      <c r="BH316">
        <v>5.96</v>
      </c>
      <c r="BI316">
        <v>2019</v>
      </c>
      <c r="BJ316">
        <v>19</v>
      </c>
      <c r="BK316" t="s">
        <v>7953</v>
      </c>
      <c r="BL316">
        <v>53</v>
      </c>
      <c r="BM316" t="s">
        <v>7954</v>
      </c>
      <c r="BN316" t="s">
        <v>174</v>
      </c>
      <c r="BO316" t="s">
        <v>7955</v>
      </c>
      <c r="BP316" t="s">
        <v>7956</v>
      </c>
      <c r="BQ316" t="s">
        <v>7957</v>
      </c>
      <c r="BR316">
        <v>61</v>
      </c>
      <c r="BT316">
        <v>2020</v>
      </c>
      <c r="BU316">
        <v>31</v>
      </c>
      <c r="BV316" t="s">
        <v>7958</v>
      </c>
      <c r="BW316">
        <v>53</v>
      </c>
      <c r="BX316" t="s">
        <v>7959</v>
      </c>
      <c r="BY316" t="s">
        <v>170</v>
      </c>
      <c r="CF316" t="s">
        <v>174</v>
      </c>
      <c r="CG316" t="s">
        <v>7960</v>
      </c>
      <c r="CH316" t="s">
        <v>7961</v>
      </c>
      <c r="CI316" t="s">
        <v>193</v>
      </c>
      <c r="CJ316">
        <v>2024</v>
      </c>
      <c r="CL316" t="s">
        <v>170</v>
      </c>
      <c r="CN316" t="s">
        <v>170</v>
      </c>
      <c r="CP316" t="s">
        <v>722</v>
      </c>
      <c r="CQ316" t="s">
        <v>174</v>
      </c>
      <c r="CR316">
        <v>1</v>
      </c>
      <c r="CS316">
        <v>5</v>
      </c>
      <c r="CT316">
        <v>3</v>
      </c>
      <c r="CU316" t="s">
        <v>7962</v>
      </c>
      <c r="CV316" t="s">
        <v>170</v>
      </c>
      <c r="CZ316" t="s">
        <v>170</v>
      </c>
      <c r="DB316" t="s">
        <v>7963</v>
      </c>
      <c r="DC316" t="s">
        <v>7964</v>
      </c>
      <c r="DD316" t="s">
        <v>174</v>
      </c>
      <c r="DE316" t="s">
        <v>7965</v>
      </c>
      <c r="DF316" t="s">
        <v>170</v>
      </c>
      <c r="DL316" t="s">
        <v>170</v>
      </c>
      <c r="DN316" t="s">
        <v>170</v>
      </c>
      <c r="DP316" t="s">
        <v>7966</v>
      </c>
      <c r="DQ316" t="str">
        <f>HYPERLINK("https://nconnect.nicmar.ac.in/storage/profile/699a93d344c5d.png","Download")</f>
        <v>0</v>
      </c>
      <c r="DR316" t="str">
        <f>HYPERLINK("https://nconnect.nicmar.ac.in/pdf/479_resume_1771737762.pdf/Y2FyZWVy","View Resume")</f>
        <v>0</v>
      </c>
      <c r="DS316" t="s">
        <v>4013</v>
      </c>
      <c r="DT316" t="s">
        <v>7967</v>
      </c>
      <c r="DU316" t="s">
        <v>211</v>
      </c>
      <c r="DV316" t="s">
        <v>819</v>
      </c>
      <c r="DW316" t="s">
        <v>246</v>
      </c>
      <c r="DX316" t="s">
        <v>996</v>
      </c>
      <c r="DY316" t="s">
        <v>209</v>
      </c>
      <c r="DZ316" t="s">
        <v>908</v>
      </c>
      <c r="EA316" t="s">
        <v>7968</v>
      </c>
      <c r="EB316" t="s">
        <v>211</v>
      </c>
      <c r="EC316" t="s">
        <v>7885</v>
      </c>
      <c r="ED316" t="s">
        <v>246</v>
      </c>
      <c r="EE316" t="s">
        <v>419</v>
      </c>
      <c r="EF316" t="s">
        <v>981</v>
      </c>
      <c r="EG316" t="s">
        <v>380</v>
      </c>
      <c r="EH316" t="s">
        <v>7969</v>
      </c>
      <c r="EI316" t="s">
        <v>4472</v>
      </c>
      <c r="EJ316" t="s">
        <v>1630</v>
      </c>
      <c r="EK316" t="s">
        <v>246</v>
      </c>
      <c r="EL316" t="s">
        <v>1813</v>
      </c>
      <c r="EM316" t="s">
        <v>419</v>
      </c>
      <c r="EN316" t="s">
        <v>1388</v>
      </c>
    </row>
    <row r="317" spans="1:158">
      <c r="A317" t="s">
        <v>826</v>
      </c>
      <c r="B317" t="s">
        <v>211</v>
      </c>
      <c r="C317" t="s">
        <v>267</v>
      </c>
      <c r="D317" t="s">
        <v>827</v>
      </c>
      <c r="E317" t="s">
        <v>7914</v>
      </c>
      <c r="F317" t="s">
        <v>7915</v>
      </c>
      <c r="G317">
        <v>7217616929</v>
      </c>
      <c r="H317" t="s">
        <v>164</v>
      </c>
      <c r="I317" t="s">
        <v>7916</v>
      </c>
      <c r="J317" t="s">
        <v>217</v>
      </c>
      <c r="K317" t="s">
        <v>218</v>
      </c>
      <c r="L317" t="s">
        <v>7917</v>
      </c>
      <c r="M317" t="s">
        <v>7918</v>
      </c>
      <c r="N317" t="s">
        <v>170</v>
      </c>
      <c r="AI317" t="s">
        <v>7919</v>
      </c>
      <c r="AJ317" t="s">
        <v>7920</v>
      </c>
      <c r="AK317" t="s">
        <v>7921</v>
      </c>
      <c r="AL317">
        <v>60</v>
      </c>
      <c r="AN317">
        <v>2011</v>
      </c>
      <c r="AO317" t="s">
        <v>174</v>
      </c>
      <c r="AP317" t="s">
        <v>7922</v>
      </c>
      <c r="AQ317" t="s">
        <v>7920</v>
      </c>
      <c r="AR317" t="s">
        <v>7923</v>
      </c>
      <c r="AS317">
        <v>80</v>
      </c>
      <c r="AU317">
        <v>2013</v>
      </c>
      <c r="AV317" t="s">
        <v>170</v>
      </c>
      <c r="BC317" t="s">
        <v>174</v>
      </c>
      <c r="BD317" t="s">
        <v>2036</v>
      </c>
      <c r="BE317" t="s">
        <v>7924</v>
      </c>
      <c r="BF317" t="s">
        <v>443</v>
      </c>
      <c r="BG317">
        <v>66.47</v>
      </c>
      <c r="BI317">
        <v>2016</v>
      </c>
      <c r="BJ317">
        <v>19</v>
      </c>
      <c r="BK317" t="s">
        <v>7925</v>
      </c>
      <c r="BL317">
        <v>53</v>
      </c>
      <c r="BM317" t="s">
        <v>443</v>
      </c>
      <c r="BN317" t="s">
        <v>174</v>
      </c>
      <c r="BO317" t="s">
        <v>7926</v>
      </c>
      <c r="BP317" t="s">
        <v>7927</v>
      </c>
      <c r="BQ317" t="s">
        <v>286</v>
      </c>
      <c r="BR317">
        <v>81.1</v>
      </c>
      <c r="BT317">
        <v>2018</v>
      </c>
      <c r="BU317">
        <v>31</v>
      </c>
      <c r="BV317" t="s">
        <v>286</v>
      </c>
      <c r="BW317">
        <v>53</v>
      </c>
      <c r="BX317" t="s">
        <v>286</v>
      </c>
      <c r="BY317" t="s">
        <v>174</v>
      </c>
      <c r="BZ317" t="s">
        <v>2036</v>
      </c>
      <c r="CA317" t="s">
        <v>7928</v>
      </c>
      <c r="CB317" t="s">
        <v>7929</v>
      </c>
      <c r="CC317">
        <v>81</v>
      </c>
      <c r="CE317">
        <v>2021</v>
      </c>
      <c r="CF317" t="s">
        <v>174</v>
      </c>
      <c r="CG317" t="s">
        <v>286</v>
      </c>
      <c r="CH317" t="s">
        <v>7930</v>
      </c>
      <c r="CI317" t="s">
        <v>373</v>
      </c>
      <c r="CK317" t="s">
        <v>170</v>
      </c>
      <c r="CL317" t="s">
        <v>174</v>
      </c>
      <c r="CM317" t="s">
        <v>7931</v>
      </c>
      <c r="CN317" t="s">
        <v>174</v>
      </c>
      <c r="CO317" t="s">
        <v>7932</v>
      </c>
      <c r="CP317" t="s">
        <v>7933</v>
      </c>
      <c r="CQ317" t="s">
        <v>174</v>
      </c>
      <c r="CR317">
        <v>1</v>
      </c>
      <c r="CS317">
        <v>0</v>
      </c>
      <c r="CT317">
        <v>0</v>
      </c>
      <c r="CU317" t="s">
        <v>7934</v>
      </c>
      <c r="CV317" t="s">
        <v>170</v>
      </c>
      <c r="CZ317" t="s">
        <v>170</v>
      </c>
      <c r="DB317" t="s">
        <v>7935</v>
      </c>
      <c r="DC317" t="s">
        <v>326</v>
      </c>
      <c r="DD317" t="s">
        <v>174</v>
      </c>
      <c r="DE317" t="s">
        <v>7936</v>
      </c>
      <c r="DF317" t="s">
        <v>174</v>
      </c>
      <c r="DG317" t="s">
        <v>7937</v>
      </c>
      <c r="DH317">
        <v>0</v>
      </c>
      <c r="DI317" t="s">
        <v>7938</v>
      </c>
      <c r="DJ317" t="s">
        <v>378</v>
      </c>
      <c r="DK317">
        <v>10</v>
      </c>
      <c r="DL317" t="s">
        <v>174</v>
      </c>
      <c r="DM317" t="s">
        <v>7939</v>
      </c>
      <c r="DN317" t="s">
        <v>170</v>
      </c>
      <c r="DP317" t="s">
        <v>7970</v>
      </c>
      <c r="DQ317" t="s">
        <v>202</v>
      </c>
      <c r="DR317" t="str">
        <f>HYPERLINK("https://nconnect.nicmar.ac.in/pdf/480_resume_1771737753.pdf/Y2FyZWVy","View Resume")</f>
        <v>0</v>
      </c>
      <c r="DS317" t="s">
        <v>466</v>
      </c>
      <c r="DT317" t="s">
        <v>7941</v>
      </c>
      <c r="DU317" t="s">
        <v>211</v>
      </c>
      <c r="DV317" t="s">
        <v>1688</v>
      </c>
      <c r="DW317" t="s">
        <v>246</v>
      </c>
      <c r="DX317" t="s">
        <v>465</v>
      </c>
      <c r="DY317" t="s">
        <v>209</v>
      </c>
      <c r="DZ317" t="s">
        <v>466</v>
      </c>
    </row>
    <row r="318" spans="1:158">
      <c r="A318" t="s">
        <v>356</v>
      </c>
      <c r="B318" t="s">
        <v>211</v>
      </c>
      <c r="C318" t="s">
        <v>267</v>
      </c>
      <c r="D318" t="s">
        <v>357</v>
      </c>
      <c r="E318" t="s">
        <v>7971</v>
      </c>
      <c r="F318" t="s">
        <v>7972</v>
      </c>
      <c r="G318">
        <v>7719059585</v>
      </c>
      <c r="H318" t="s">
        <v>164</v>
      </c>
      <c r="I318" t="s">
        <v>7973</v>
      </c>
      <c r="J318" t="s">
        <v>166</v>
      </c>
      <c r="K318" t="s">
        <v>7974</v>
      </c>
      <c r="L318" t="s">
        <v>7975</v>
      </c>
      <c r="M318" t="s">
        <v>7976</v>
      </c>
      <c r="N318" t="s">
        <v>170</v>
      </c>
      <c r="AI318" t="s">
        <v>7977</v>
      </c>
      <c r="AJ318" t="s">
        <v>4252</v>
      </c>
      <c r="AK318" t="s">
        <v>7978</v>
      </c>
      <c r="AL318">
        <v>57.2</v>
      </c>
      <c r="AN318">
        <v>1999</v>
      </c>
      <c r="AO318" t="s">
        <v>174</v>
      </c>
      <c r="AP318" t="s">
        <v>7979</v>
      </c>
      <c r="AQ318" t="s">
        <v>4252</v>
      </c>
      <c r="AR318" t="s">
        <v>7980</v>
      </c>
      <c r="AS318">
        <v>52.5</v>
      </c>
      <c r="AU318">
        <v>2001</v>
      </c>
      <c r="AV318" t="s">
        <v>170</v>
      </c>
      <c r="BC318" t="s">
        <v>174</v>
      </c>
      <c r="BD318" t="s">
        <v>4116</v>
      </c>
      <c r="BE318" t="s">
        <v>7979</v>
      </c>
      <c r="BF318" t="s">
        <v>1250</v>
      </c>
      <c r="BG318">
        <v>54.83</v>
      </c>
      <c r="BI318">
        <v>2005</v>
      </c>
      <c r="BJ318">
        <v>19</v>
      </c>
      <c r="BL318">
        <v>53</v>
      </c>
      <c r="BM318" t="s">
        <v>1250</v>
      </c>
      <c r="BN318" t="s">
        <v>174</v>
      </c>
      <c r="BO318" t="s">
        <v>7981</v>
      </c>
      <c r="BP318" t="s">
        <v>7982</v>
      </c>
      <c r="BQ318" t="s">
        <v>2571</v>
      </c>
      <c r="BR318">
        <v>55</v>
      </c>
      <c r="BT318">
        <v>2012</v>
      </c>
      <c r="BU318">
        <v>31</v>
      </c>
      <c r="BV318" t="s">
        <v>1565</v>
      </c>
      <c r="BW318">
        <v>53</v>
      </c>
      <c r="BX318" t="s">
        <v>7983</v>
      </c>
      <c r="BY318" t="s">
        <v>174</v>
      </c>
      <c r="BZ318" t="s">
        <v>7981</v>
      </c>
      <c r="CA318" t="s">
        <v>7984</v>
      </c>
      <c r="CB318" t="s">
        <v>1250</v>
      </c>
      <c r="CC318">
        <v>53</v>
      </c>
      <c r="CE318">
        <v>2008</v>
      </c>
      <c r="CF318" t="s">
        <v>174</v>
      </c>
      <c r="CG318" t="s">
        <v>3427</v>
      </c>
      <c r="CH318" t="s">
        <v>4931</v>
      </c>
      <c r="CI318" t="s">
        <v>193</v>
      </c>
      <c r="CJ318">
        <v>2026</v>
      </c>
      <c r="CL318" t="s">
        <v>174</v>
      </c>
      <c r="CM318" t="s">
        <v>7985</v>
      </c>
      <c r="CN318" t="s">
        <v>170</v>
      </c>
      <c r="CP318" t="s">
        <v>7986</v>
      </c>
      <c r="CQ318" t="s">
        <v>174</v>
      </c>
      <c r="CR318" t="s">
        <v>378</v>
      </c>
      <c r="CS318" t="s">
        <v>378</v>
      </c>
      <c r="CT318" t="s">
        <v>678</v>
      </c>
      <c r="CU318" t="s">
        <v>7987</v>
      </c>
      <c r="CV318" t="s">
        <v>170</v>
      </c>
      <c r="CZ318" t="s">
        <v>170</v>
      </c>
      <c r="DB318" t="s">
        <v>7988</v>
      </c>
      <c r="DC318" t="s">
        <v>7989</v>
      </c>
      <c r="DD318" t="s">
        <v>174</v>
      </c>
      <c r="DE318" t="s">
        <v>7990</v>
      </c>
      <c r="DF318" t="s">
        <v>174</v>
      </c>
      <c r="DG318" t="s">
        <v>7991</v>
      </c>
      <c r="DH318" t="s">
        <v>7992</v>
      </c>
      <c r="DI318" t="s">
        <v>7993</v>
      </c>
      <c r="DJ318" t="s">
        <v>7994</v>
      </c>
      <c r="DK318">
        <v>9</v>
      </c>
      <c r="DL318" t="s">
        <v>170</v>
      </c>
      <c r="DN318" t="s">
        <v>170</v>
      </c>
      <c r="DP318" t="s">
        <v>7995</v>
      </c>
      <c r="DQ318" t="s">
        <v>202</v>
      </c>
      <c r="DR318" t="str">
        <f>HYPERLINK("https://nconnect.nicmar.ac.in/pdf/476_resume_1771739318.pdf/Y2FyZWVy","View Resume")</f>
        <v>0</v>
      </c>
      <c r="DS318" t="s">
        <v>3225</v>
      </c>
      <c r="DT318" t="s">
        <v>7996</v>
      </c>
      <c r="DU318" t="s">
        <v>1283</v>
      </c>
      <c r="DV318" t="s">
        <v>819</v>
      </c>
      <c r="DW318" t="s">
        <v>246</v>
      </c>
      <c r="DX318" t="s">
        <v>252</v>
      </c>
      <c r="DY318" t="s">
        <v>209</v>
      </c>
      <c r="DZ318" t="s">
        <v>1383</v>
      </c>
      <c r="EA318" t="s">
        <v>7997</v>
      </c>
      <c r="EB318" t="s">
        <v>1283</v>
      </c>
      <c r="EC318" t="s">
        <v>7998</v>
      </c>
      <c r="ED318" t="s">
        <v>246</v>
      </c>
      <c r="EE318" t="s">
        <v>570</v>
      </c>
      <c r="EF318" t="s">
        <v>995</v>
      </c>
      <c r="EG318" t="s">
        <v>7999</v>
      </c>
      <c r="EH318" t="s">
        <v>8000</v>
      </c>
      <c r="EI318" t="s">
        <v>1283</v>
      </c>
      <c r="EJ318" t="s">
        <v>8001</v>
      </c>
      <c r="EK318" t="s">
        <v>246</v>
      </c>
      <c r="EL318" t="s">
        <v>579</v>
      </c>
      <c r="EM318" t="s">
        <v>384</v>
      </c>
      <c r="EN318" t="s">
        <v>203</v>
      </c>
      <c r="EO318" t="s">
        <v>8002</v>
      </c>
      <c r="EP318" t="s">
        <v>8003</v>
      </c>
      <c r="EQ318" t="s">
        <v>8004</v>
      </c>
      <c r="ER318" t="s">
        <v>207</v>
      </c>
      <c r="ES318" t="s">
        <v>4599</v>
      </c>
      <c r="ET318" t="s">
        <v>6952</v>
      </c>
      <c r="EU318" t="s">
        <v>380</v>
      </c>
    </row>
    <row r="319" spans="1:158">
      <c r="A319" t="s">
        <v>471</v>
      </c>
      <c r="B319" t="s">
        <v>211</v>
      </c>
      <c r="C319" t="s">
        <v>472</v>
      </c>
      <c r="D319" t="s">
        <v>473</v>
      </c>
      <c r="E319" t="s">
        <v>8005</v>
      </c>
      <c r="F319" t="s">
        <v>8006</v>
      </c>
      <c r="G319">
        <v>9787781194</v>
      </c>
      <c r="H319" t="s">
        <v>271</v>
      </c>
      <c r="I319" t="s">
        <v>8007</v>
      </c>
      <c r="J319" t="s">
        <v>217</v>
      </c>
      <c r="K319" t="s">
        <v>8008</v>
      </c>
      <c r="L319" t="s">
        <v>8009</v>
      </c>
      <c r="M319" t="s">
        <v>8010</v>
      </c>
      <c r="N319" t="s">
        <v>170</v>
      </c>
      <c r="AI319" t="s">
        <v>8011</v>
      </c>
      <c r="AJ319" t="s">
        <v>8012</v>
      </c>
      <c r="AK319" t="s">
        <v>8013</v>
      </c>
      <c r="AL319">
        <v>96</v>
      </c>
      <c r="AN319">
        <v>2010</v>
      </c>
      <c r="AO319" t="s">
        <v>174</v>
      </c>
      <c r="AP319" t="s">
        <v>8011</v>
      </c>
      <c r="AQ319" t="s">
        <v>8012</v>
      </c>
      <c r="AR319" t="s">
        <v>8014</v>
      </c>
      <c r="AS319">
        <v>95.41</v>
      </c>
      <c r="AU319">
        <v>2012</v>
      </c>
      <c r="AV319" t="s">
        <v>170</v>
      </c>
      <c r="BC319" t="s">
        <v>174</v>
      </c>
      <c r="BD319" t="s">
        <v>3847</v>
      </c>
      <c r="BE319" t="s">
        <v>8015</v>
      </c>
      <c r="BF319" t="s">
        <v>8016</v>
      </c>
      <c r="BG319">
        <v>84.6</v>
      </c>
      <c r="BH319">
        <v>8.46</v>
      </c>
      <c r="BI319">
        <v>2016</v>
      </c>
      <c r="BJ319">
        <v>2</v>
      </c>
      <c r="BL319">
        <v>9</v>
      </c>
      <c r="BN319" t="s">
        <v>174</v>
      </c>
      <c r="BO319" t="s">
        <v>3847</v>
      </c>
      <c r="BP319" t="s">
        <v>8015</v>
      </c>
      <c r="BQ319" t="s">
        <v>8017</v>
      </c>
      <c r="BR319">
        <v>93.3</v>
      </c>
      <c r="BS319">
        <v>9.33</v>
      </c>
      <c r="BT319">
        <v>2018</v>
      </c>
      <c r="BU319">
        <v>13</v>
      </c>
      <c r="BW319">
        <v>53</v>
      </c>
      <c r="BX319" t="s">
        <v>8018</v>
      </c>
      <c r="BY319" t="s">
        <v>170</v>
      </c>
      <c r="CF319" t="s">
        <v>174</v>
      </c>
      <c r="CG319" t="s">
        <v>8019</v>
      </c>
      <c r="CH319" t="s">
        <v>8015</v>
      </c>
      <c r="CI319" t="s">
        <v>373</v>
      </c>
      <c r="CK319" t="s">
        <v>170</v>
      </c>
      <c r="CL319" t="s">
        <v>174</v>
      </c>
      <c r="CM319" t="s">
        <v>8020</v>
      </c>
      <c r="CN319" t="s">
        <v>174</v>
      </c>
      <c r="CO319" t="s">
        <v>8021</v>
      </c>
      <c r="CP319" t="s">
        <v>8022</v>
      </c>
      <c r="CQ319" t="s">
        <v>174</v>
      </c>
      <c r="CR319">
        <v>5</v>
      </c>
      <c r="CS319">
        <v>1</v>
      </c>
      <c r="CV319" t="s">
        <v>170</v>
      </c>
      <c r="CZ319" t="s">
        <v>170</v>
      </c>
      <c r="DB319" t="s">
        <v>8023</v>
      </c>
      <c r="DD319" t="s">
        <v>174</v>
      </c>
      <c r="DE319" t="s">
        <v>8024</v>
      </c>
      <c r="DF319" t="s">
        <v>174</v>
      </c>
      <c r="DG319">
        <v>5</v>
      </c>
      <c r="DH319">
        <v>3</v>
      </c>
      <c r="DI319">
        <v>2</v>
      </c>
      <c r="DJ319" t="s">
        <v>1976</v>
      </c>
      <c r="DK319">
        <v>8</v>
      </c>
      <c r="DL319" t="s">
        <v>174</v>
      </c>
      <c r="DM319" t="s">
        <v>8025</v>
      </c>
      <c r="DN319" t="s">
        <v>174</v>
      </c>
      <c r="DO319" t="s">
        <v>8026</v>
      </c>
      <c r="DP319" t="s">
        <v>8027</v>
      </c>
      <c r="DQ319" t="s">
        <v>202</v>
      </c>
      <c r="DR319" t="str">
        <f>HYPERLINK("https://nconnect.nicmar.ac.in/pdf/484_resume_1771741603.pdf/Y2FyZWVy","View Resume")</f>
        <v>0</v>
      </c>
      <c r="DS319" t="s">
        <v>1216</v>
      </c>
      <c r="DT319" t="s">
        <v>8015</v>
      </c>
      <c r="DU319" t="s">
        <v>255</v>
      </c>
      <c r="DV319" t="s">
        <v>8028</v>
      </c>
      <c r="DW319" t="s">
        <v>246</v>
      </c>
      <c r="DX319" t="s">
        <v>1983</v>
      </c>
      <c r="DY319" t="s">
        <v>209</v>
      </c>
      <c r="DZ319" t="s">
        <v>1216</v>
      </c>
    </row>
    <row r="320" spans="1:158">
      <c r="A320" t="s">
        <v>210</v>
      </c>
      <c r="B320" t="s">
        <v>211</v>
      </c>
      <c r="C320" t="s">
        <v>212</v>
      </c>
      <c r="D320" t="s">
        <v>213</v>
      </c>
      <c r="E320" t="s">
        <v>8029</v>
      </c>
      <c r="F320" t="s">
        <v>8030</v>
      </c>
      <c r="G320">
        <v>9603112235</v>
      </c>
      <c r="H320" t="s">
        <v>164</v>
      </c>
      <c r="I320" t="s">
        <v>8031</v>
      </c>
      <c r="J320" t="s">
        <v>217</v>
      </c>
      <c r="K320" t="s">
        <v>8032</v>
      </c>
      <c r="L320" t="s">
        <v>8033</v>
      </c>
      <c r="M320" t="s">
        <v>8034</v>
      </c>
      <c r="N320" t="s">
        <v>170</v>
      </c>
      <c r="AI320" t="s">
        <v>8035</v>
      </c>
      <c r="AJ320" t="s">
        <v>8036</v>
      </c>
      <c r="AK320" t="s">
        <v>8037</v>
      </c>
      <c r="AL320">
        <v>92</v>
      </c>
      <c r="AM320">
        <v>9.2</v>
      </c>
      <c r="AN320">
        <v>2017</v>
      </c>
      <c r="AO320" t="s">
        <v>174</v>
      </c>
      <c r="AP320" t="s">
        <v>8038</v>
      </c>
      <c r="AQ320" t="s">
        <v>5461</v>
      </c>
      <c r="AR320" t="s">
        <v>8039</v>
      </c>
      <c r="AS320">
        <v>95.4</v>
      </c>
      <c r="AT320">
        <v>9.88</v>
      </c>
      <c r="AU320">
        <v>2019</v>
      </c>
      <c r="AV320" t="s">
        <v>170</v>
      </c>
      <c r="BC320" t="s">
        <v>174</v>
      </c>
      <c r="BD320" t="s">
        <v>8040</v>
      </c>
      <c r="BE320" t="s">
        <v>8041</v>
      </c>
      <c r="BF320" t="s">
        <v>486</v>
      </c>
      <c r="BG320">
        <v>73</v>
      </c>
      <c r="BH320">
        <v>7.82</v>
      </c>
      <c r="BI320">
        <v>2023</v>
      </c>
      <c r="BJ320">
        <v>1</v>
      </c>
      <c r="BL320">
        <v>9</v>
      </c>
      <c r="BN320" t="s">
        <v>174</v>
      </c>
      <c r="BO320" t="s">
        <v>8042</v>
      </c>
      <c r="BP320" t="s">
        <v>8043</v>
      </c>
      <c r="BQ320" t="s">
        <v>213</v>
      </c>
      <c r="BR320">
        <v>77</v>
      </c>
      <c r="BS320">
        <v>8.2</v>
      </c>
      <c r="BT320">
        <v>2026</v>
      </c>
      <c r="BU320">
        <v>14</v>
      </c>
      <c r="BW320">
        <v>47</v>
      </c>
      <c r="BY320" t="s">
        <v>170</v>
      </c>
      <c r="CF320" t="s">
        <v>170</v>
      </c>
      <c r="CJ320">
        <v>2026</v>
      </c>
      <c r="CL320" t="s">
        <v>170</v>
      </c>
      <c r="CN320" t="s">
        <v>170</v>
      </c>
      <c r="CP320" t="s">
        <v>8044</v>
      </c>
      <c r="CQ320" t="s">
        <v>170</v>
      </c>
      <c r="CU320" t="s">
        <v>2365</v>
      </c>
      <c r="CV320" t="s">
        <v>170</v>
      </c>
      <c r="CZ320" t="s">
        <v>170</v>
      </c>
      <c r="DB320" t="s">
        <v>8045</v>
      </c>
      <c r="DC320" t="s">
        <v>8046</v>
      </c>
      <c r="DD320" t="s">
        <v>170</v>
      </c>
      <c r="DF320" t="s">
        <v>170</v>
      </c>
      <c r="DL320" t="s">
        <v>170</v>
      </c>
      <c r="DN320" t="s">
        <v>170</v>
      </c>
      <c r="DP320" t="s">
        <v>8047</v>
      </c>
      <c r="DQ320" t="str">
        <f>HYPERLINK("https://nconnect.nicmar.ac.in/storage/profile/699a98c813c9e.png","Download")</f>
        <v>0</v>
      </c>
      <c r="DR320" t="str">
        <f>HYPERLINK("https://nconnect.nicmar.ac.in/pdf/485_resume_1771742825.pdf/Y2FyZWVy","View Resume")</f>
        <v>0</v>
      </c>
      <c r="DS320" t="s">
        <v>265</v>
      </c>
      <c r="DT320" t="s">
        <v>8048</v>
      </c>
      <c r="DU320" t="s">
        <v>8049</v>
      </c>
      <c r="DV320" t="s">
        <v>1630</v>
      </c>
      <c r="DW320" t="s">
        <v>207</v>
      </c>
      <c r="DX320" t="s">
        <v>900</v>
      </c>
      <c r="DY320" t="s">
        <v>419</v>
      </c>
      <c r="DZ320" t="s">
        <v>265</v>
      </c>
    </row>
    <row r="321" spans="1:158">
      <c r="A321" t="s">
        <v>356</v>
      </c>
      <c r="B321" t="s">
        <v>211</v>
      </c>
      <c r="C321" t="s">
        <v>267</v>
      </c>
      <c r="D321" t="s">
        <v>357</v>
      </c>
      <c r="E321" t="s">
        <v>2028</v>
      </c>
      <c r="F321" t="s">
        <v>8050</v>
      </c>
      <c r="G321">
        <v>9798934657</v>
      </c>
      <c r="H321" t="s">
        <v>164</v>
      </c>
      <c r="I321" t="s">
        <v>8051</v>
      </c>
      <c r="J321" t="s">
        <v>166</v>
      </c>
      <c r="K321" t="s">
        <v>798</v>
      </c>
      <c r="L321" t="s">
        <v>8052</v>
      </c>
      <c r="M321" t="s">
        <v>8053</v>
      </c>
      <c r="N321" t="s">
        <v>170</v>
      </c>
      <c r="AI321" t="s">
        <v>8054</v>
      </c>
      <c r="AJ321" t="s">
        <v>8055</v>
      </c>
      <c r="AK321" t="s">
        <v>8056</v>
      </c>
      <c r="AL321">
        <v>62.8</v>
      </c>
      <c r="AN321">
        <v>2005</v>
      </c>
      <c r="AO321" t="s">
        <v>174</v>
      </c>
      <c r="AP321" t="s">
        <v>8057</v>
      </c>
      <c r="AQ321" t="s">
        <v>8058</v>
      </c>
      <c r="AR321" t="s">
        <v>4726</v>
      </c>
      <c r="AS321">
        <v>61.4</v>
      </c>
      <c r="AU321">
        <v>2008</v>
      </c>
      <c r="AV321" t="s">
        <v>170</v>
      </c>
      <c r="BC321" t="s">
        <v>174</v>
      </c>
      <c r="BD321" t="s">
        <v>806</v>
      </c>
      <c r="BE321" t="s">
        <v>8059</v>
      </c>
      <c r="BF321" t="s">
        <v>8060</v>
      </c>
      <c r="BG321">
        <v>64.5</v>
      </c>
      <c r="BI321">
        <v>2013</v>
      </c>
      <c r="BJ321">
        <v>19</v>
      </c>
      <c r="BK321" t="s">
        <v>8061</v>
      </c>
      <c r="BL321">
        <v>20</v>
      </c>
      <c r="BN321" t="s">
        <v>174</v>
      </c>
      <c r="BO321" t="s">
        <v>8062</v>
      </c>
      <c r="BP321" t="s">
        <v>8063</v>
      </c>
      <c r="BQ321" t="s">
        <v>2571</v>
      </c>
      <c r="BR321">
        <v>68.5</v>
      </c>
      <c r="BT321">
        <v>2015</v>
      </c>
      <c r="BU321">
        <v>31</v>
      </c>
      <c r="BV321" t="s">
        <v>529</v>
      </c>
      <c r="BW321">
        <v>53</v>
      </c>
      <c r="BX321" t="s">
        <v>2571</v>
      </c>
      <c r="BY321" t="s">
        <v>170</v>
      </c>
      <c r="CF321" t="s">
        <v>174</v>
      </c>
      <c r="CG321" t="s">
        <v>8064</v>
      </c>
      <c r="CH321" t="s">
        <v>6254</v>
      </c>
      <c r="CI321" t="s">
        <v>193</v>
      </c>
      <c r="CJ321">
        <v>2024</v>
      </c>
      <c r="CL321" t="s">
        <v>170</v>
      </c>
      <c r="CN321" t="s">
        <v>174</v>
      </c>
      <c r="CO321" t="s">
        <v>8065</v>
      </c>
      <c r="CP321" t="s">
        <v>8066</v>
      </c>
      <c r="CQ321" t="s">
        <v>170</v>
      </c>
      <c r="CV321" t="s">
        <v>170</v>
      </c>
      <c r="CZ321" t="s">
        <v>170</v>
      </c>
      <c r="DB321" t="s">
        <v>8067</v>
      </c>
      <c r="DC321" t="s">
        <v>8068</v>
      </c>
      <c r="DD321" t="s">
        <v>174</v>
      </c>
      <c r="DE321" t="s">
        <v>8069</v>
      </c>
      <c r="DF321" t="s">
        <v>170</v>
      </c>
      <c r="DG321" t="s">
        <v>8070</v>
      </c>
      <c r="DI321" t="s">
        <v>8071</v>
      </c>
      <c r="DL321" t="s">
        <v>170</v>
      </c>
      <c r="DN321" t="s">
        <v>170</v>
      </c>
      <c r="DP321" t="s">
        <v>8072</v>
      </c>
      <c r="DQ321" t="s">
        <v>202</v>
      </c>
      <c r="DR321" t="str">
        <f>HYPERLINK("https://nconnect.nicmar.ac.in/pdf/482_resume_1771743008.pdf/Y2FyZWVy","View Resume")</f>
        <v>0</v>
      </c>
      <c r="DS321" t="s">
        <v>355</v>
      </c>
      <c r="DT321" t="s">
        <v>8073</v>
      </c>
      <c r="DU321" t="s">
        <v>211</v>
      </c>
      <c r="DV321" t="s">
        <v>819</v>
      </c>
      <c r="DW321" t="s">
        <v>246</v>
      </c>
      <c r="DX321" t="s">
        <v>758</v>
      </c>
      <c r="DY321" t="s">
        <v>209</v>
      </c>
      <c r="DZ321" t="s">
        <v>355</v>
      </c>
    </row>
    <row r="322" spans="1:158">
      <c r="A322" t="s">
        <v>794</v>
      </c>
      <c r="B322" t="s">
        <v>211</v>
      </c>
      <c r="C322" t="s">
        <v>267</v>
      </c>
      <c r="D322" t="s">
        <v>509</v>
      </c>
      <c r="E322" t="s">
        <v>8074</v>
      </c>
      <c r="F322" t="s">
        <v>8075</v>
      </c>
      <c r="G322">
        <v>9774350732</v>
      </c>
      <c r="H322" t="s">
        <v>271</v>
      </c>
      <c r="I322" t="s">
        <v>8076</v>
      </c>
      <c r="J322" t="s">
        <v>1431</v>
      </c>
      <c r="K322" t="s">
        <v>763</v>
      </c>
      <c r="L322" t="s">
        <v>8077</v>
      </c>
      <c r="M322" t="s">
        <v>8078</v>
      </c>
      <c r="N322" t="s">
        <v>170</v>
      </c>
      <c r="AI322" t="s">
        <v>8079</v>
      </c>
      <c r="AJ322" t="s">
        <v>8080</v>
      </c>
      <c r="AK322" t="s">
        <v>8081</v>
      </c>
      <c r="AL322">
        <v>88.5</v>
      </c>
      <c r="AN322">
        <v>2004</v>
      </c>
      <c r="AO322" t="s">
        <v>174</v>
      </c>
      <c r="AP322" t="s">
        <v>8082</v>
      </c>
      <c r="AQ322" t="s">
        <v>8083</v>
      </c>
      <c r="AR322" t="s">
        <v>2220</v>
      </c>
      <c r="AS322">
        <v>77</v>
      </c>
      <c r="AU322">
        <v>2006</v>
      </c>
      <c r="AV322" t="s">
        <v>170</v>
      </c>
      <c r="BC322" t="s">
        <v>174</v>
      </c>
      <c r="BD322" t="s">
        <v>8084</v>
      </c>
      <c r="BE322" t="s">
        <v>8085</v>
      </c>
      <c r="BF322" t="s">
        <v>8086</v>
      </c>
      <c r="BG322">
        <v>81</v>
      </c>
      <c r="BI322">
        <v>2010</v>
      </c>
      <c r="BJ322">
        <v>19</v>
      </c>
      <c r="BK322" t="s">
        <v>808</v>
      </c>
      <c r="BL322">
        <v>23</v>
      </c>
      <c r="BN322" t="s">
        <v>174</v>
      </c>
      <c r="BO322" t="s">
        <v>8084</v>
      </c>
      <c r="BP322" t="s">
        <v>8087</v>
      </c>
      <c r="BQ322" t="s">
        <v>528</v>
      </c>
      <c r="BR322">
        <v>78</v>
      </c>
      <c r="BT322">
        <v>2012</v>
      </c>
      <c r="BU322">
        <v>31</v>
      </c>
      <c r="BV322" t="s">
        <v>529</v>
      </c>
      <c r="BW322">
        <v>23</v>
      </c>
      <c r="BY322" t="s">
        <v>174</v>
      </c>
      <c r="BZ322" t="s">
        <v>2898</v>
      </c>
      <c r="CA322" t="s">
        <v>185</v>
      </c>
      <c r="CB322" t="s">
        <v>1335</v>
      </c>
      <c r="CC322">
        <v>68</v>
      </c>
      <c r="CE322">
        <v>2014</v>
      </c>
      <c r="CF322" t="s">
        <v>174</v>
      </c>
      <c r="CG322" t="s">
        <v>2359</v>
      </c>
      <c r="CH322" t="s">
        <v>441</v>
      </c>
      <c r="CI322" t="s">
        <v>193</v>
      </c>
      <c r="CJ322">
        <v>2025</v>
      </c>
      <c r="CL322" t="s">
        <v>174</v>
      </c>
      <c r="CM322" t="s">
        <v>8088</v>
      </c>
      <c r="CN322" t="s">
        <v>174</v>
      </c>
      <c r="CO322" t="s">
        <v>8089</v>
      </c>
      <c r="CP322" t="s">
        <v>722</v>
      </c>
      <c r="CQ322" t="s">
        <v>174</v>
      </c>
      <c r="CR322">
        <v>0</v>
      </c>
      <c r="CS322">
        <v>0</v>
      </c>
      <c r="CT322">
        <v>14</v>
      </c>
      <c r="CU322" t="s">
        <v>8090</v>
      </c>
      <c r="CV322" t="s">
        <v>170</v>
      </c>
      <c r="CZ322" t="s">
        <v>170</v>
      </c>
      <c r="DB322" t="s">
        <v>8091</v>
      </c>
      <c r="DC322" t="s">
        <v>8092</v>
      </c>
      <c r="DD322" t="s">
        <v>170</v>
      </c>
      <c r="DF322" t="s">
        <v>170</v>
      </c>
      <c r="DL322" t="s">
        <v>170</v>
      </c>
      <c r="DN322" t="s">
        <v>170</v>
      </c>
      <c r="DP322" t="s">
        <v>8093</v>
      </c>
      <c r="DQ322" t="str">
        <f>HYPERLINK("https://nconnect.nicmar.ac.in/storage/profile/699aac9045a31.png","Download")</f>
        <v>0</v>
      </c>
      <c r="DR322" t="str">
        <f>HYPERLINK("https://nconnect.nicmar.ac.in/pdf/483_resume_1771744293.pdf/Y2FyZWVy","View Resume")</f>
        <v>0</v>
      </c>
      <c r="DS322" t="s">
        <v>4776</v>
      </c>
      <c r="DT322" t="s">
        <v>8094</v>
      </c>
      <c r="DU322" t="s">
        <v>211</v>
      </c>
      <c r="DV322" t="s">
        <v>819</v>
      </c>
      <c r="DW322" t="s">
        <v>246</v>
      </c>
      <c r="DX322" t="s">
        <v>4269</v>
      </c>
      <c r="DY322" t="s">
        <v>209</v>
      </c>
      <c r="DZ322" t="s">
        <v>248</v>
      </c>
      <c r="EA322" t="s">
        <v>8095</v>
      </c>
      <c r="EB322" t="s">
        <v>211</v>
      </c>
      <c r="EC322" t="s">
        <v>819</v>
      </c>
      <c r="ED322" t="s">
        <v>246</v>
      </c>
      <c r="EE322" t="s">
        <v>758</v>
      </c>
      <c r="EF322" t="s">
        <v>247</v>
      </c>
      <c r="EG322" t="s">
        <v>865</v>
      </c>
      <c r="EH322" t="s">
        <v>8096</v>
      </c>
      <c r="EI322" t="s">
        <v>211</v>
      </c>
      <c r="EJ322" t="s">
        <v>819</v>
      </c>
      <c r="EK322" t="s">
        <v>246</v>
      </c>
      <c r="EL322" t="s">
        <v>1634</v>
      </c>
      <c r="EM322" t="s">
        <v>758</v>
      </c>
      <c r="EN322" t="s">
        <v>4210</v>
      </c>
      <c r="EO322" t="s">
        <v>8095</v>
      </c>
      <c r="EP322" t="s">
        <v>211</v>
      </c>
      <c r="EQ322" t="s">
        <v>819</v>
      </c>
      <c r="ER322" t="s">
        <v>246</v>
      </c>
      <c r="ES322" t="s">
        <v>3628</v>
      </c>
      <c r="ET322" t="s">
        <v>4306</v>
      </c>
      <c r="EU322" t="s">
        <v>817</v>
      </c>
      <c r="EV322" t="s">
        <v>8097</v>
      </c>
      <c r="EW322" t="s">
        <v>211</v>
      </c>
      <c r="EX322" t="s">
        <v>8098</v>
      </c>
      <c r="EY322" t="s">
        <v>246</v>
      </c>
      <c r="EZ322" t="s">
        <v>5424</v>
      </c>
      <c r="FA322" t="s">
        <v>8099</v>
      </c>
      <c r="FB322" t="s">
        <v>1206</v>
      </c>
    </row>
    <row r="323" spans="1:158">
      <c r="A323" t="s">
        <v>794</v>
      </c>
      <c r="B323" t="s">
        <v>211</v>
      </c>
      <c r="C323" t="s">
        <v>267</v>
      </c>
      <c r="D323" t="s">
        <v>509</v>
      </c>
      <c r="E323" t="s">
        <v>8100</v>
      </c>
      <c r="F323" t="s">
        <v>8101</v>
      </c>
      <c r="G323">
        <v>7049853788</v>
      </c>
      <c r="H323" t="s">
        <v>271</v>
      </c>
      <c r="I323" t="s">
        <v>8102</v>
      </c>
      <c r="J323" t="s">
        <v>166</v>
      </c>
      <c r="K323" t="s">
        <v>361</v>
      </c>
      <c r="L323" t="s">
        <v>8103</v>
      </c>
      <c r="M323" t="s">
        <v>8104</v>
      </c>
      <c r="N323" t="s">
        <v>170</v>
      </c>
      <c r="AI323" t="s">
        <v>8105</v>
      </c>
      <c r="AJ323" t="s">
        <v>1930</v>
      </c>
      <c r="AK323" t="s">
        <v>3264</v>
      </c>
      <c r="AL323">
        <v>68.4</v>
      </c>
      <c r="AM323">
        <v>7.2</v>
      </c>
      <c r="AN323">
        <v>2010</v>
      </c>
      <c r="AO323" t="s">
        <v>174</v>
      </c>
      <c r="AP323" t="s">
        <v>8105</v>
      </c>
      <c r="AQ323" t="s">
        <v>1930</v>
      </c>
      <c r="AR323" t="s">
        <v>8106</v>
      </c>
      <c r="AS323">
        <v>76.4</v>
      </c>
      <c r="AT323">
        <v>8.04</v>
      </c>
      <c r="AU323">
        <v>2012</v>
      </c>
      <c r="AV323" t="s">
        <v>174</v>
      </c>
      <c r="AW323" t="s">
        <v>8107</v>
      </c>
      <c r="AX323" t="s">
        <v>8108</v>
      </c>
      <c r="AY323" t="s">
        <v>8109</v>
      </c>
      <c r="AZ323">
        <v>82.14</v>
      </c>
      <c r="BA323">
        <v>8.65</v>
      </c>
      <c r="BB323">
        <v>2014</v>
      </c>
      <c r="BC323" t="s">
        <v>174</v>
      </c>
      <c r="BD323" t="s">
        <v>8110</v>
      </c>
      <c r="BE323" t="s">
        <v>8111</v>
      </c>
      <c r="BF323" t="s">
        <v>8112</v>
      </c>
      <c r="BG323">
        <v>78.24</v>
      </c>
      <c r="BH323">
        <v>8.24</v>
      </c>
      <c r="BI323">
        <v>2015</v>
      </c>
      <c r="BJ323">
        <v>19</v>
      </c>
      <c r="BK323" t="s">
        <v>808</v>
      </c>
      <c r="BL323">
        <v>11</v>
      </c>
      <c r="BN323" t="s">
        <v>174</v>
      </c>
      <c r="BO323" t="s">
        <v>8110</v>
      </c>
      <c r="BP323" t="s">
        <v>8111</v>
      </c>
      <c r="BQ323" t="s">
        <v>1335</v>
      </c>
      <c r="BR323">
        <v>73.35</v>
      </c>
      <c r="BS323">
        <v>7.72</v>
      </c>
      <c r="BT323">
        <v>2017</v>
      </c>
      <c r="BU323">
        <v>31</v>
      </c>
      <c r="BV323" t="s">
        <v>8113</v>
      </c>
      <c r="BW323">
        <v>33</v>
      </c>
      <c r="BY323" t="s">
        <v>174</v>
      </c>
      <c r="BZ323" t="s">
        <v>4000</v>
      </c>
      <c r="CA323" t="s">
        <v>8114</v>
      </c>
      <c r="CB323" t="s">
        <v>8115</v>
      </c>
      <c r="CC323">
        <v>82.14</v>
      </c>
      <c r="CD323">
        <v>8.65</v>
      </c>
      <c r="CE323">
        <v>2014</v>
      </c>
      <c r="CF323" t="s">
        <v>174</v>
      </c>
      <c r="CG323" t="s">
        <v>528</v>
      </c>
      <c r="CH323" t="s">
        <v>4000</v>
      </c>
      <c r="CI323" t="s">
        <v>373</v>
      </c>
      <c r="CK323" t="s">
        <v>170</v>
      </c>
      <c r="CL323" t="s">
        <v>170</v>
      </c>
      <c r="CN323" t="s">
        <v>174</v>
      </c>
      <c r="CO323" t="s">
        <v>8116</v>
      </c>
      <c r="CP323" t="s">
        <v>8117</v>
      </c>
      <c r="CQ323" t="s">
        <v>174</v>
      </c>
      <c r="CR323">
        <v>0</v>
      </c>
      <c r="CS323">
        <v>7</v>
      </c>
      <c r="CT323">
        <v>6</v>
      </c>
      <c r="CU323" t="s">
        <v>8118</v>
      </c>
      <c r="CV323" t="s">
        <v>170</v>
      </c>
      <c r="CZ323" t="s">
        <v>170</v>
      </c>
      <c r="DB323" t="s">
        <v>8119</v>
      </c>
      <c r="DC323" t="s">
        <v>2124</v>
      </c>
      <c r="DD323" t="s">
        <v>174</v>
      </c>
      <c r="DE323" t="s">
        <v>8120</v>
      </c>
      <c r="DF323" t="s">
        <v>174</v>
      </c>
      <c r="DG323">
        <v>2</v>
      </c>
      <c r="DH323">
        <v>0</v>
      </c>
      <c r="DI323">
        <v>0</v>
      </c>
      <c r="DJ323">
        <v>0</v>
      </c>
      <c r="DK323">
        <v>8</v>
      </c>
      <c r="DL323" t="s">
        <v>170</v>
      </c>
      <c r="DN323" t="s">
        <v>170</v>
      </c>
      <c r="DP323" t="s">
        <v>8093</v>
      </c>
      <c r="DQ323" t="s">
        <v>202</v>
      </c>
      <c r="DR323" t="str">
        <f>HYPERLINK("https://nconnect.nicmar.ac.in/pdf/52_resume_1771743970.pdf/Y2FyZWVy","View Resume")</f>
        <v>0</v>
      </c>
      <c r="DS323" t="s">
        <v>420</v>
      </c>
      <c r="DT323" t="s">
        <v>1029</v>
      </c>
      <c r="DU323" t="s">
        <v>211</v>
      </c>
      <c r="DV323" t="s">
        <v>819</v>
      </c>
      <c r="DW323" t="s">
        <v>246</v>
      </c>
      <c r="DX323" t="s">
        <v>424</v>
      </c>
      <c r="DY323" t="s">
        <v>1199</v>
      </c>
      <c r="DZ323" t="s">
        <v>420</v>
      </c>
    </row>
    <row r="324" spans="1:158">
      <c r="A324" t="s">
        <v>1872</v>
      </c>
      <c r="B324" t="s">
        <v>508</v>
      </c>
      <c r="C324" t="s">
        <v>160</v>
      </c>
      <c r="D324" t="s">
        <v>1873</v>
      </c>
      <c r="E324" t="s">
        <v>8121</v>
      </c>
      <c r="F324" t="s">
        <v>8122</v>
      </c>
      <c r="G324">
        <v>8600803960</v>
      </c>
      <c r="H324" t="s">
        <v>271</v>
      </c>
      <c r="I324" t="s">
        <v>8123</v>
      </c>
      <c r="J324" t="s">
        <v>166</v>
      </c>
      <c r="K324" t="s">
        <v>8124</v>
      </c>
      <c r="L324" t="s">
        <v>8125</v>
      </c>
      <c r="M324" t="s">
        <v>8126</v>
      </c>
      <c r="N324" t="s">
        <v>170</v>
      </c>
      <c r="AI324" t="s">
        <v>8127</v>
      </c>
      <c r="AJ324" t="s">
        <v>8128</v>
      </c>
      <c r="AK324" t="s">
        <v>8129</v>
      </c>
      <c r="AL324">
        <v>79.86</v>
      </c>
      <c r="AN324">
        <v>2001</v>
      </c>
      <c r="AO324" t="s">
        <v>174</v>
      </c>
      <c r="AP324" t="s">
        <v>8130</v>
      </c>
      <c r="AQ324" t="s">
        <v>8128</v>
      </c>
      <c r="AR324" t="s">
        <v>8131</v>
      </c>
      <c r="AS324">
        <v>77.33</v>
      </c>
      <c r="AU324">
        <v>2003</v>
      </c>
      <c r="AV324" t="s">
        <v>170</v>
      </c>
      <c r="BC324" t="s">
        <v>174</v>
      </c>
      <c r="BD324" t="s">
        <v>4953</v>
      </c>
      <c r="BE324" t="s">
        <v>8132</v>
      </c>
      <c r="BF324" t="s">
        <v>8133</v>
      </c>
      <c r="BG324">
        <v>70.43</v>
      </c>
      <c r="BI324">
        <v>2008</v>
      </c>
      <c r="BJ324">
        <v>8</v>
      </c>
      <c r="BL324">
        <v>2</v>
      </c>
      <c r="BN324" t="s">
        <v>174</v>
      </c>
      <c r="BO324" t="s">
        <v>441</v>
      </c>
      <c r="BP324" t="s">
        <v>8134</v>
      </c>
      <c r="BQ324" t="s">
        <v>8135</v>
      </c>
      <c r="BR324">
        <v>82.28</v>
      </c>
      <c r="BS324">
        <v>8.94</v>
      </c>
      <c r="BT324">
        <v>2021</v>
      </c>
      <c r="BU324">
        <v>31</v>
      </c>
      <c r="BV324" t="s">
        <v>8136</v>
      </c>
      <c r="BW324">
        <v>53</v>
      </c>
      <c r="BX324" t="s">
        <v>8137</v>
      </c>
      <c r="BY324" t="s">
        <v>170</v>
      </c>
      <c r="CF324" t="s">
        <v>174</v>
      </c>
      <c r="CG324" t="s">
        <v>8138</v>
      </c>
      <c r="CH324" t="s">
        <v>8139</v>
      </c>
      <c r="CI324" t="s">
        <v>373</v>
      </c>
      <c r="CK324" t="s">
        <v>170</v>
      </c>
      <c r="CL324" t="s">
        <v>170</v>
      </c>
      <c r="CN324" t="s">
        <v>170</v>
      </c>
      <c r="CP324" t="s">
        <v>8140</v>
      </c>
      <c r="CQ324" t="s">
        <v>174</v>
      </c>
      <c r="CR324">
        <v>0</v>
      </c>
      <c r="CS324">
        <v>0</v>
      </c>
      <c r="CT324" t="s">
        <v>2679</v>
      </c>
      <c r="CU324" t="s">
        <v>8141</v>
      </c>
      <c r="CV324" t="s">
        <v>170</v>
      </c>
      <c r="CZ324" t="s">
        <v>170</v>
      </c>
      <c r="DB324" t="s">
        <v>8142</v>
      </c>
      <c r="DC324" t="s">
        <v>8143</v>
      </c>
      <c r="DD324" t="s">
        <v>174</v>
      </c>
      <c r="DE324" t="s">
        <v>8144</v>
      </c>
      <c r="DF324" t="s">
        <v>174</v>
      </c>
      <c r="DG324" t="s">
        <v>8145</v>
      </c>
      <c r="DH324" t="s">
        <v>8146</v>
      </c>
      <c r="DI324" t="s">
        <v>8147</v>
      </c>
      <c r="DJ324" t="s">
        <v>8148</v>
      </c>
      <c r="DK324">
        <v>8</v>
      </c>
      <c r="DL324" t="s">
        <v>174</v>
      </c>
      <c r="DM324" t="s">
        <v>8149</v>
      </c>
      <c r="DN324" t="s">
        <v>174</v>
      </c>
      <c r="DO324" t="s">
        <v>8150</v>
      </c>
      <c r="DP324" t="s">
        <v>8151</v>
      </c>
      <c r="DQ324" t="str">
        <f>HYPERLINK("https://nconnect.nicmar.ac.in/storage/profile/699936a6df9c7.png","Download")</f>
        <v>0</v>
      </c>
      <c r="DR324" t="str">
        <f>HYPERLINK("https://nconnect.nicmar.ac.in/pdf/411_resume_1771748151.pdf/Y2FyZWVy","View Resume")</f>
        <v>0</v>
      </c>
      <c r="DS324" t="s">
        <v>8152</v>
      </c>
      <c r="DT324" t="s">
        <v>8153</v>
      </c>
      <c r="DU324" t="s">
        <v>211</v>
      </c>
      <c r="DV324" t="s">
        <v>819</v>
      </c>
      <c r="DW324" t="s">
        <v>246</v>
      </c>
      <c r="DX324" t="s">
        <v>1548</v>
      </c>
      <c r="DY324" t="s">
        <v>209</v>
      </c>
      <c r="DZ324" t="s">
        <v>253</v>
      </c>
      <c r="EA324" t="s">
        <v>8154</v>
      </c>
      <c r="EB324" t="s">
        <v>211</v>
      </c>
      <c r="EC324" t="s">
        <v>819</v>
      </c>
      <c r="ED324" t="s">
        <v>246</v>
      </c>
      <c r="EE324" t="s">
        <v>2981</v>
      </c>
      <c r="EF324" t="s">
        <v>1548</v>
      </c>
      <c r="EG324" t="s">
        <v>1498</v>
      </c>
      <c r="EH324" t="s">
        <v>8155</v>
      </c>
      <c r="EI324" t="s">
        <v>211</v>
      </c>
      <c r="EJ324" t="s">
        <v>819</v>
      </c>
      <c r="EK324" t="s">
        <v>246</v>
      </c>
      <c r="EL324" t="s">
        <v>8156</v>
      </c>
      <c r="EM324" t="s">
        <v>2136</v>
      </c>
      <c r="EN324" t="s">
        <v>265</v>
      </c>
      <c r="EO324" t="s">
        <v>8155</v>
      </c>
      <c r="EP324" t="s">
        <v>211</v>
      </c>
      <c r="EQ324" t="s">
        <v>819</v>
      </c>
      <c r="ER324" t="s">
        <v>246</v>
      </c>
      <c r="ES324" t="s">
        <v>428</v>
      </c>
      <c r="ET324" t="s">
        <v>2022</v>
      </c>
      <c r="EU324" t="s">
        <v>949</v>
      </c>
      <c r="EV324" t="s">
        <v>8157</v>
      </c>
      <c r="EW324" t="s">
        <v>6055</v>
      </c>
      <c r="EX324" t="s">
        <v>8158</v>
      </c>
      <c r="EY324" t="s">
        <v>207</v>
      </c>
      <c r="EZ324" t="s">
        <v>5385</v>
      </c>
      <c r="FA324" t="s">
        <v>4186</v>
      </c>
      <c r="FB324" t="s">
        <v>5376</v>
      </c>
    </row>
    <row r="325" spans="1:158">
      <c r="A325" t="s">
        <v>826</v>
      </c>
      <c r="B325" t="s">
        <v>211</v>
      </c>
      <c r="C325" t="s">
        <v>267</v>
      </c>
      <c r="D325" t="s">
        <v>827</v>
      </c>
      <c r="E325" t="s">
        <v>8159</v>
      </c>
      <c r="F325" t="s">
        <v>8160</v>
      </c>
      <c r="G325">
        <v>9028218830</v>
      </c>
      <c r="H325" t="s">
        <v>164</v>
      </c>
      <c r="I325" t="s">
        <v>8161</v>
      </c>
      <c r="J325" t="s">
        <v>166</v>
      </c>
      <c r="K325" t="s">
        <v>2378</v>
      </c>
      <c r="L325" t="s">
        <v>8162</v>
      </c>
      <c r="M325" t="s">
        <v>8163</v>
      </c>
      <c r="N325" t="s">
        <v>170</v>
      </c>
      <c r="AI325" t="s">
        <v>8164</v>
      </c>
      <c r="AJ325" t="s">
        <v>8165</v>
      </c>
      <c r="AK325" t="s">
        <v>8166</v>
      </c>
      <c r="AL325">
        <v>77.46</v>
      </c>
      <c r="AN325">
        <v>2006</v>
      </c>
      <c r="AO325" t="s">
        <v>174</v>
      </c>
      <c r="AP325" t="s">
        <v>8164</v>
      </c>
      <c r="AQ325" t="s">
        <v>8165</v>
      </c>
      <c r="AR325" t="s">
        <v>1645</v>
      </c>
      <c r="AS325">
        <v>72.33</v>
      </c>
      <c r="AU325">
        <v>2008</v>
      </c>
      <c r="AV325" t="s">
        <v>170</v>
      </c>
      <c r="BC325" t="s">
        <v>174</v>
      </c>
      <c r="BD325" t="s">
        <v>8167</v>
      </c>
      <c r="BE325" t="s">
        <v>8168</v>
      </c>
      <c r="BF325" t="s">
        <v>8169</v>
      </c>
      <c r="BG325">
        <v>86.95</v>
      </c>
      <c r="BI325">
        <v>2012</v>
      </c>
      <c r="BJ325">
        <v>19</v>
      </c>
      <c r="BK325" t="s">
        <v>8170</v>
      </c>
      <c r="BL325">
        <v>20</v>
      </c>
      <c r="BN325" t="s">
        <v>174</v>
      </c>
      <c r="BO325" t="s">
        <v>8171</v>
      </c>
      <c r="BP325" t="s">
        <v>8172</v>
      </c>
      <c r="BQ325" t="s">
        <v>8173</v>
      </c>
      <c r="BR325">
        <v>80.5</v>
      </c>
      <c r="BT325">
        <v>2016</v>
      </c>
      <c r="BU325">
        <v>31</v>
      </c>
      <c r="BV325" t="s">
        <v>8174</v>
      </c>
      <c r="BW325">
        <v>20</v>
      </c>
      <c r="BY325" t="s">
        <v>170</v>
      </c>
      <c r="CF325" t="s">
        <v>174</v>
      </c>
      <c r="CG325" t="s">
        <v>8175</v>
      </c>
      <c r="CH325" t="s">
        <v>8172</v>
      </c>
      <c r="CI325" t="s">
        <v>193</v>
      </c>
      <c r="CJ325">
        <v>2022</v>
      </c>
      <c r="CL325" t="s">
        <v>170</v>
      </c>
      <c r="CN325" t="s">
        <v>170</v>
      </c>
      <c r="CP325" t="s">
        <v>8176</v>
      </c>
      <c r="CQ325" t="s">
        <v>174</v>
      </c>
      <c r="CR325">
        <v>5</v>
      </c>
      <c r="CS325">
        <v>3</v>
      </c>
      <c r="CT325">
        <v>0</v>
      </c>
      <c r="CV325" t="s">
        <v>170</v>
      </c>
      <c r="CZ325" t="s">
        <v>170</v>
      </c>
      <c r="DB325" t="s">
        <v>8175</v>
      </c>
      <c r="DC325" t="s">
        <v>8177</v>
      </c>
      <c r="DD325" t="s">
        <v>174</v>
      </c>
      <c r="DE325" t="s">
        <v>341</v>
      </c>
      <c r="DF325" t="s">
        <v>170</v>
      </c>
      <c r="DL325" t="s">
        <v>170</v>
      </c>
      <c r="DN325" t="s">
        <v>170</v>
      </c>
      <c r="DP325" t="s">
        <v>8178</v>
      </c>
      <c r="DQ325" t="s">
        <v>202</v>
      </c>
      <c r="DR325" t="str">
        <f>HYPERLINK("https://nconnect.nicmar.ac.in/pdf/490_resume_1771749116.pdf/Y2FyZWVy","View Resume")</f>
        <v>0</v>
      </c>
      <c r="DS325" t="s">
        <v>2430</v>
      </c>
      <c r="DT325" t="s">
        <v>8179</v>
      </c>
      <c r="DU325" t="s">
        <v>8180</v>
      </c>
      <c r="DV325" t="s">
        <v>1812</v>
      </c>
      <c r="DW325" t="s">
        <v>207</v>
      </c>
      <c r="DX325" t="s">
        <v>1386</v>
      </c>
      <c r="DY325" t="s">
        <v>209</v>
      </c>
      <c r="DZ325" t="s">
        <v>870</v>
      </c>
      <c r="EA325" t="s">
        <v>8181</v>
      </c>
      <c r="EB325" t="s">
        <v>8182</v>
      </c>
      <c r="EC325" t="s">
        <v>819</v>
      </c>
      <c r="ED325" t="s">
        <v>207</v>
      </c>
      <c r="EE325" t="s">
        <v>1548</v>
      </c>
      <c r="EF325" t="s">
        <v>8183</v>
      </c>
      <c r="EG325" t="s">
        <v>908</v>
      </c>
      <c r="EH325" t="s">
        <v>8184</v>
      </c>
      <c r="EI325" t="s">
        <v>211</v>
      </c>
      <c r="EJ325" t="s">
        <v>8185</v>
      </c>
      <c r="EK325" t="s">
        <v>246</v>
      </c>
      <c r="EL325" t="s">
        <v>1392</v>
      </c>
      <c r="EM325" t="s">
        <v>1726</v>
      </c>
      <c r="EN325" t="s">
        <v>908</v>
      </c>
      <c r="EO325" t="s">
        <v>8186</v>
      </c>
      <c r="EP325" t="s">
        <v>8187</v>
      </c>
      <c r="EQ325" t="s">
        <v>819</v>
      </c>
      <c r="ER325" t="s">
        <v>207</v>
      </c>
      <c r="ES325" t="s">
        <v>1502</v>
      </c>
      <c r="ET325" t="s">
        <v>904</v>
      </c>
      <c r="EU325" t="s">
        <v>906</v>
      </c>
    </row>
    <row r="326" spans="1:158">
      <c r="A326" t="s">
        <v>356</v>
      </c>
      <c r="B326" t="s">
        <v>211</v>
      </c>
      <c r="C326" t="s">
        <v>267</v>
      </c>
      <c r="D326" t="s">
        <v>357</v>
      </c>
      <c r="E326" t="s">
        <v>8188</v>
      </c>
      <c r="F326" t="s">
        <v>8189</v>
      </c>
      <c r="G326">
        <v>9417410916</v>
      </c>
      <c r="H326" t="s">
        <v>164</v>
      </c>
      <c r="I326" t="s">
        <v>8190</v>
      </c>
      <c r="J326" t="s">
        <v>166</v>
      </c>
      <c r="K326" t="s">
        <v>8191</v>
      </c>
      <c r="L326" t="s">
        <v>8192</v>
      </c>
      <c r="M326" t="s">
        <v>8193</v>
      </c>
      <c r="N326" t="s">
        <v>170</v>
      </c>
      <c r="AI326" t="s">
        <v>8194</v>
      </c>
      <c r="AJ326" t="s">
        <v>1930</v>
      </c>
      <c r="AK326" t="s">
        <v>6200</v>
      </c>
      <c r="AL326">
        <v>70</v>
      </c>
      <c r="AM326">
        <v>7</v>
      </c>
      <c r="AN326">
        <v>1980</v>
      </c>
      <c r="AO326" t="s">
        <v>174</v>
      </c>
      <c r="AP326" t="s">
        <v>8194</v>
      </c>
      <c r="AQ326" t="s">
        <v>1930</v>
      </c>
      <c r="AR326" t="s">
        <v>599</v>
      </c>
      <c r="AS326">
        <v>50</v>
      </c>
      <c r="AT326">
        <v>5</v>
      </c>
      <c r="AU326">
        <v>1982</v>
      </c>
      <c r="AV326" t="s">
        <v>170</v>
      </c>
      <c r="BC326" t="s">
        <v>174</v>
      </c>
      <c r="BD326" t="s">
        <v>8195</v>
      </c>
      <c r="BE326" t="s">
        <v>8196</v>
      </c>
      <c r="BF326" t="s">
        <v>599</v>
      </c>
      <c r="BG326">
        <v>61</v>
      </c>
      <c r="BH326">
        <v>6.1</v>
      </c>
      <c r="BI326">
        <v>1984</v>
      </c>
      <c r="BJ326">
        <v>19</v>
      </c>
      <c r="BK326" t="s">
        <v>184</v>
      </c>
      <c r="BL326">
        <v>32</v>
      </c>
      <c r="BN326" t="s">
        <v>174</v>
      </c>
      <c r="BO326" t="s">
        <v>8197</v>
      </c>
      <c r="BP326" t="s">
        <v>8196</v>
      </c>
      <c r="BQ326" t="s">
        <v>599</v>
      </c>
      <c r="BR326">
        <v>71</v>
      </c>
      <c r="BS326">
        <v>7.1</v>
      </c>
      <c r="BT326">
        <v>1989</v>
      </c>
      <c r="BU326">
        <v>31</v>
      </c>
      <c r="BV326" t="s">
        <v>2713</v>
      </c>
      <c r="BW326">
        <v>32</v>
      </c>
      <c r="BX326" t="s">
        <v>599</v>
      </c>
      <c r="BY326" t="s">
        <v>174</v>
      </c>
      <c r="BZ326" t="s">
        <v>8198</v>
      </c>
      <c r="CA326" t="s">
        <v>8198</v>
      </c>
      <c r="CB326" t="s">
        <v>599</v>
      </c>
      <c r="CC326">
        <v>60</v>
      </c>
      <c r="CD326">
        <v>6</v>
      </c>
      <c r="CE326">
        <v>1990</v>
      </c>
      <c r="CF326" t="s">
        <v>174</v>
      </c>
      <c r="CG326" t="s">
        <v>602</v>
      </c>
      <c r="CH326" t="s">
        <v>8198</v>
      </c>
      <c r="CI326" t="s">
        <v>193</v>
      </c>
      <c r="CJ326">
        <v>2010</v>
      </c>
      <c r="CL326" t="s">
        <v>170</v>
      </c>
      <c r="CN326" t="s">
        <v>170</v>
      </c>
      <c r="CP326" t="s">
        <v>612</v>
      </c>
      <c r="CQ326" t="s">
        <v>174</v>
      </c>
      <c r="CR326">
        <v>1</v>
      </c>
      <c r="CS326">
        <v>2</v>
      </c>
      <c r="CT326">
        <v>1</v>
      </c>
      <c r="CU326" t="s">
        <v>8199</v>
      </c>
      <c r="CV326" t="s">
        <v>170</v>
      </c>
      <c r="CZ326" t="s">
        <v>170</v>
      </c>
      <c r="DC326" t="s">
        <v>8200</v>
      </c>
      <c r="DD326" t="s">
        <v>174</v>
      </c>
      <c r="DE326" t="s">
        <v>8201</v>
      </c>
      <c r="DF326" t="s">
        <v>170</v>
      </c>
      <c r="DL326" t="s">
        <v>170</v>
      </c>
      <c r="DN326" t="s">
        <v>170</v>
      </c>
      <c r="DP326" t="s">
        <v>8202</v>
      </c>
      <c r="DQ326" t="str">
        <f>HYPERLINK("https://nconnect.nicmar.ac.in/storage/profile/699ab7944aed5.png","Download")</f>
        <v>0</v>
      </c>
      <c r="DR326" t="str">
        <f>HYPERLINK("https://nconnect.nicmar.ac.in/pdf/489_resume_1771749414.pdf/Y2FyZWVy","View Resume")</f>
        <v>0</v>
      </c>
      <c r="DS326" t="s">
        <v>535</v>
      </c>
      <c r="DT326" t="s">
        <v>8203</v>
      </c>
      <c r="DU326" t="s">
        <v>8204</v>
      </c>
      <c r="DV326" t="s">
        <v>8205</v>
      </c>
      <c r="DW326" t="s">
        <v>246</v>
      </c>
      <c r="DX326" t="s">
        <v>2858</v>
      </c>
      <c r="DY326" t="s">
        <v>209</v>
      </c>
      <c r="DZ326" t="s">
        <v>535</v>
      </c>
    </row>
    <row r="327" spans="1:158">
      <c r="A327" t="s">
        <v>356</v>
      </c>
      <c r="B327" t="s">
        <v>211</v>
      </c>
      <c r="C327" t="s">
        <v>267</v>
      </c>
      <c r="D327" t="s">
        <v>357</v>
      </c>
      <c r="E327" t="s">
        <v>8206</v>
      </c>
      <c r="F327" t="s">
        <v>8207</v>
      </c>
      <c r="G327">
        <v>9642781170</v>
      </c>
      <c r="H327" t="s">
        <v>271</v>
      </c>
      <c r="I327" t="s">
        <v>8208</v>
      </c>
      <c r="J327" t="s">
        <v>166</v>
      </c>
      <c r="K327" t="s">
        <v>658</v>
      </c>
      <c r="L327" t="s">
        <v>8209</v>
      </c>
      <c r="M327" t="s">
        <v>8210</v>
      </c>
      <c r="N327" t="s">
        <v>170</v>
      </c>
      <c r="AI327" t="s">
        <v>8211</v>
      </c>
      <c r="AJ327" t="s">
        <v>1630</v>
      </c>
      <c r="AK327" t="s">
        <v>1515</v>
      </c>
      <c r="AL327">
        <v>89</v>
      </c>
      <c r="AN327">
        <v>2003</v>
      </c>
      <c r="AO327" t="s">
        <v>174</v>
      </c>
      <c r="AP327" t="s">
        <v>8212</v>
      </c>
      <c r="AQ327" t="s">
        <v>1630</v>
      </c>
      <c r="AR327" t="s">
        <v>8213</v>
      </c>
      <c r="AS327">
        <v>75.2</v>
      </c>
      <c r="AU327">
        <v>2005</v>
      </c>
      <c r="AV327" t="s">
        <v>170</v>
      </c>
      <c r="BC327" t="s">
        <v>174</v>
      </c>
      <c r="BD327" t="s">
        <v>7276</v>
      </c>
      <c r="BE327" t="s">
        <v>1630</v>
      </c>
      <c r="BF327" t="s">
        <v>8214</v>
      </c>
      <c r="BG327">
        <v>69</v>
      </c>
      <c r="BI327">
        <v>2009</v>
      </c>
      <c r="BJ327">
        <v>19</v>
      </c>
      <c r="BK327" t="s">
        <v>8215</v>
      </c>
      <c r="BL327">
        <v>53</v>
      </c>
      <c r="BM327" t="s">
        <v>8216</v>
      </c>
      <c r="BN327" t="s">
        <v>174</v>
      </c>
      <c r="BO327" t="s">
        <v>7275</v>
      </c>
      <c r="BP327" t="s">
        <v>1630</v>
      </c>
      <c r="BQ327" t="s">
        <v>2571</v>
      </c>
      <c r="BR327">
        <v>72</v>
      </c>
      <c r="BT327">
        <v>2019</v>
      </c>
      <c r="BU327">
        <v>31</v>
      </c>
      <c r="BV327" t="s">
        <v>8217</v>
      </c>
      <c r="BW327">
        <v>53</v>
      </c>
      <c r="BX327" t="s">
        <v>405</v>
      </c>
      <c r="BY327" t="s">
        <v>170</v>
      </c>
      <c r="BZ327" t="s">
        <v>8218</v>
      </c>
      <c r="CA327" t="s">
        <v>1630</v>
      </c>
      <c r="CB327" t="s">
        <v>1337</v>
      </c>
      <c r="CD327">
        <v>9</v>
      </c>
      <c r="CE327">
        <v>2025</v>
      </c>
      <c r="CF327" t="s">
        <v>174</v>
      </c>
      <c r="CG327" t="s">
        <v>1337</v>
      </c>
      <c r="CH327" t="s">
        <v>8218</v>
      </c>
      <c r="CI327" t="s">
        <v>193</v>
      </c>
      <c r="CJ327">
        <v>2025</v>
      </c>
      <c r="CL327" t="s">
        <v>170</v>
      </c>
      <c r="CN327" t="s">
        <v>174</v>
      </c>
      <c r="CO327" t="s">
        <v>8219</v>
      </c>
      <c r="CP327" t="s">
        <v>1515</v>
      </c>
      <c r="CQ327" t="s">
        <v>174</v>
      </c>
      <c r="CR327">
        <v>3</v>
      </c>
      <c r="CS327">
        <v>0</v>
      </c>
      <c r="CT327">
        <v>1</v>
      </c>
      <c r="CU327" t="s">
        <v>8220</v>
      </c>
      <c r="CV327" t="s">
        <v>170</v>
      </c>
      <c r="CZ327" t="s">
        <v>170</v>
      </c>
      <c r="DB327" t="s">
        <v>8221</v>
      </c>
      <c r="DC327" t="s">
        <v>8222</v>
      </c>
      <c r="DD327" t="s">
        <v>170</v>
      </c>
      <c r="DF327" t="s">
        <v>170</v>
      </c>
      <c r="DL327" t="s">
        <v>174</v>
      </c>
      <c r="DM327" t="s">
        <v>8219</v>
      </c>
      <c r="DN327" t="s">
        <v>170</v>
      </c>
      <c r="DP327" t="s">
        <v>8223</v>
      </c>
      <c r="DQ327" t="s">
        <v>202</v>
      </c>
      <c r="DR327" t="str">
        <f>HYPERLINK("https://nconnect.nicmar.ac.in/pdf/491_resume_1771752356.pdf/Y2FyZWVy","View Resume")</f>
        <v>0</v>
      </c>
      <c r="DS327" t="s">
        <v>2054</v>
      </c>
      <c r="DT327" t="s">
        <v>8224</v>
      </c>
      <c r="DU327" t="s">
        <v>211</v>
      </c>
      <c r="DV327" t="s">
        <v>1630</v>
      </c>
      <c r="DW327" t="s">
        <v>246</v>
      </c>
      <c r="DX327" t="s">
        <v>901</v>
      </c>
      <c r="DY327" t="s">
        <v>209</v>
      </c>
      <c r="DZ327" t="s">
        <v>2054</v>
      </c>
    </row>
    <row r="328" spans="1:158">
      <c r="A328" t="s">
        <v>210</v>
      </c>
      <c r="B328" t="s">
        <v>211</v>
      </c>
      <c r="C328" t="s">
        <v>212</v>
      </c>
      <c r="D328" t="s">
        <v>213</v>
      </c>
      <c r="E328" t="s">
        <v>8225</v>
      </c>
      <c r="F328" t="s">
        <v>8226</v>
      </c>
      <c r="G328">
        <v>7780240623</v>
      </c>
      <c r="H328" t="s">
        <v>164</v>
      </c>
      <c r="I328" t="s">
        <v>8227</v>
      </c>
      <c r="J328" t="s">
        <v>166</v>
      </c>
      <c r="K328" t="s">
        <v>3919</v>
      </c>
      <c r="L328" t="s">
        <v>8228</v>
      </c>
      <c r="M328" t="s">
        <v>8229</v>
      </c>
      <c r="N328" t="s">
        <v>170</v>
      </c>
      <c r="AI328" t="s">
        <v>8230</v>
      </c>
      <c r="AJ328" t="s">
        <v>8231</v>
      </c>
      <c r="AK328" t="s">
        <v>8232</v>
      </c>
      <c r="AL328">
        <v>88</v>
      </c>
      <c r="AN328">
        <v>2009</v>
      </c>
      <c r="AO328" t="s">
        <v>174</v>
      </c>
      <c r="AP328" t="s">
        <v>5460</v>
      </c>
      <c r="AQ328" t="s">
        <v>1227</v>
      </c>
      <c r="AR328" t="s">
        <v>7271</v>
      </c>
      <c r="AS328">
        <v>94.9</v>
      </c>
      <c r="AU328">
        <v>2011</v>
      </c>
      <c r="AV328" t="s">
        <v>170</v>
      </c>
      <c r="BC328" t="s">
        <v>174</v>
      </c>
      <c r="BD328" t="s">
        <v>8233</v>
      </c>
      <c r="BE328" t="s">
        <v>8234</v>
      </c>
      <c r="BF328" t="s">
        <v>551</v>
      </c>
      <c r="BG328">
        <v>83.4</v>
      </c>
      <c r="BI328">
        <v>2015</v>
      </c>
      <c r="BJ328">
        <v>1</v>
      </c>
      <c r="BL328">
        <v>9</v>
      </c>
      <c r="BN328" t="s">
        <v>174</v>
      </c>
      <c r="BO328" t="s">
        <v>8235</v>
      </c>
      <c r="BP328" t="s">
        <v>8236</v>
      </c>
      <c r="BQ328" t="s">
        <v>3088</v>
      </c>
      <c r="BR328">
        <v>94</v>
      </c>
      <c r="BT328">
        <v>2019</v>
      </c>
      <c r="BU328">
        <v>14</v>
      </c>
      <c r="BW328">
        <v>47</v>
      </c>
      <c r="BY328" t="s">
        <v>170</v>
      </c>
      <c r="CF328" t="s">
        <v>170</v>
      </c>
      <c r="CJ328">
        <v>2026</v>
      </c>
      <c r="CL328" t="s">
        <v>170</v>
      </c>
      <c r="CN328" t="s">
        <v>170</v>
      </c>
      <c r="CP328" t="s">
        <v>8237</v>
      </c>
      <c r="CQ328" t="s">
        <v>170</v>
      </c>
      <c r="CV328" t="s">
        <v>170</v>
      </c>
      <c r="CZ328" t="s">
        <v>170</v>
      </c>
      <c r="DB328" t="s">
        <v>2106</v>
      </c>
      <c r="DC328" t="s">
        <v>853</v>
      </c>
      <c r="DD328" t="s">
        <v>174</v>
      </c>
      <c r="DE328" t="s">
        <v>8238</v>
      </c>
      <c r="DF328" t="s">
        <v>170</v>
      </c>
      <c r="DL328" t="s">
        <v>170</v>
      </c>
      <c r="DN328" t="s">
        <v>174</v>
      </c>
      <c r="DO328" t="s">
        <v>8239</v>
      </c>
      <c r="DP328" t="s">
        <v>8240</v>
      </c>
      <c r="DQ328" t="s">
        <v>202</v>
      </c>
      <c r="DR328" t="str">
        <f>HYPERLINK("https://nconnect.nicmar.ac.in/pdf/311_resume_1771753645.pdf/Y2FyZWVy","View Resume")</f>
        <v>0</v>
      </c>
      <c r="DS328" t="s">
        <v>6880</v>
      </c>
      <c r="DT328" t="s">
        <v>8241</v>
      </c>
      <c r="DU328" t="s">
        <v>8242</v>
      </c>
      <c r="DV328" t="s">
        <v>1209</v>
      </c>
      <c r="DW328" t="s">
        <v>207</v>
      </c>
      <c r="DX328" t="s">
        <v>384</v>
      </c>
      <c r="DY328" t="s">
        <v>1502</v>
      </c>
      <c r="DZ328" t="s">
        <v>4210</v>
      </c>
      <c r="EA328" t="s">
        <v>8243</v>
      </c>
      <c r="EB328" t="s">
        <v>8244</v>
      </c>
      <c r="EC328" t="s">
        <v>1209</v>
      </c>
      <c r="ED328" t="s">
        <v>207</v>
      </c>
      <c r="EE328" t="s">
        <v>1502</v>
      </c>
      <c r="EF328" t="s">
        <v>951</v>
      </c>
      <c r="EG328" t="s">
        <v>906</v>
      </c>
      <c r="EH328" t="s">
        <v>8245</v>
      </c>
      <c r="EI328" t="s">
        <v>8246</v>
      </c>
      <c r="EJ328" t="s">
        <v>8247</v>
      </c>
      <c r="EK328" t="s">
        <v>207</v>
      </c>
      <c r="EL328" t="s">
        <v>951</v>
      </c>
      <c r="EM328" t="s">
        <v>424</v>
      </c>
      <c r="EN328" t="s">
        <v>1383</v>
      </c>
    </row>
    <row r="329" spans="1:158">
      <c r="A329" t="s">
        <v>210</v>
      </c>
      <c r="B329" t="s">
        <v>211</v>
      </c>
      <c r="C329" t="s">
        <v>212</v>
      </c>
      <c r="D329" t="s">
        <v>213</v>
      </c>
      <c r="E329" t="s">
        <v>8248</v>
      </c>
      <c r="F329" t="s">
        <v>8249</v>
      </c>
      <c r="G329">
        <v>8553336080</v>
      </c>
      <c r="H329" t="s">
        <v>164</v>
      </c>
      <c r="I329" t="s">
        <v>8250</v>
      </c>
      <c r="J329" t="s">
        <v>217</v>
      </c>
      <c r="K329" t="s">
        <v>8251</v>
      </c>
      <c r="L329" t="s">
        <v>8252</v>
      </c>
      <c r="M329" t="s">
        <v>8253</v>
      </c>
      <c r="N329" t="s">
        <v>170</v>
      </c>
      <c r="AI329" t="s">
        <v>8254</v>
      </c>
      <c r="AJ329" t="s">
        <v>8255</v>
      </c>
      <c r="AK329" t="s">
        <v>1250</v>
      </c>
      <c r="AL329">
        <v>72</v>
      </c>
      <c r="AN329">
        <v>2014</v>
      </c>
      <c r="AO329" t="s">
        <v>170</v>
      </c>
      <c r="AV329" t="s">
        <v>174</v>
      </c>
      <c r="AW329" t="s">
        <v>8256</v>
      </c>
      <c r="AX329" t="s">
        <v>8257</v>
      </c>
      <c r="AY329" t="s">
        <v>5804</v>
      </c>
      <c r="AZ329">
        <v>68</v>
      </c>
      <c r="BA329">
        <v>6.94</v>
      </c>
      <c r="BB329">
        <v>2017</v>
      </c>
      <c r="BC329" t="s">
        <v>174</v>
      </c>
      <c r="BD329" t="s">
        <v>8258</v>
      </c>
      <c r="BE329" t="s">
        <v>8259</v>
      </c>
      <c r="BF329" t="s">
        <v>5804</v>
      </c>
      <c r="BG329">
        <v>68</v>
      </c>
      <c r="BH329">
        <v>6.84</v>
      </c>
      <c r="BI329">
        <v>2021</v>
      </c>
      <c r="BJ329">
        <v>2</v>
      </c>
      <c r="BL329">
        <v>7</v>
      </c>
      <c r="BN329" t="s">
        <v>174</v>
      </c>
      <c r="BO329" t="s">
        <v>8258</v>
      </c>
      <c r="BP329" t="s">
        <v>8260</v>
      </c>
      <c r="BQ329" t="s">
        <v>5854</v>
      </c>
      <c r="BR329">
        <v>82</v>
      </c>
      <c r="BS329">
        <v>8.4</v>
      </c>
      <c r="BT329">
        <v>2024</v>
      </c>
      <c r="BU329">
        <v>14</v>
      </c>
      <c r="BW329">
        <v>47</v>
      </c>
      <c r="BY329" t="s">
        <v>170</v>
      </c>
      <c r="CF329" t="s">
        <v>170</v>
      </c>
      <c r="CL329" t="s">
        <v>170</v>
      </c>
      <c r="CN329" t="s">
        <v>170</v>
      </c>
      <c r="CP329" t="s">
        <v>8261</v>
      </c>
      <c r="CQ329" t="s">
        <v>170</v>
      </c>
      <c r="CV329" t="s">
        <v>170</v>
      </c>
      <c r="CZ329" t="s">
        <v>170</v>
      </c>
      <c r="DC329" t="s">
        <v>2879</v>
      </c>
      <c r="DD329" t="s">
        <v>170</v>
      </c>
      <c r="DF329" t="s">
        <v>170</v>
      </c>
      <c r="DL329" t="s">
        <v>170</v>
      </c>
      <c r="DN329" t="s">
        <v>170</v>
      </c>
      <c r="DP329" t="s">
        <v>8262</v>
      </c>
      <c r="DQ329" t="s">
        <v>202</v>
      </c>
      <c r="DR329" t="str">
        <f>HYPERLINK("https://nconnect.nicmar.ac.in/pdf/496_resume_1771759748.png/Y2FyZWVy","View Resume")</f>
        <v>0</v>
      </c>
      <c r="DS329" t="s">
        <v>2054</v>
      </c>
      <c r="DT329" t="s">
        <v>8263</v>
      </c>
      <c r="DU329" t="s">
        <v>8264</v>
      </c>
      <c r="DV329" t="s">
        <v>2820</v>
      </c>
      <c r="DW329" t="s">
        <v>207</v>
      </c>
      <c r="DX329" t="s">
        <v>996</v>
      </c>
      <c r="DY329" t="s">
        <v>209</v>
      </c>
      <c r="DZ329" t="s">
        <v>2054</v>
      </c>
    </row>
    <row r="330" spans="1:158">
      <c r="A330" t="s">
        <v>5302</v>
      </c>
      <c r="B330" t="s">
        <v>508</v>
      </c>
      <c r="C330" t="s">
        <v>160</v>
      </c>
      <c r="D330" t="s">
        <v>5303</v>
      </c>
      <c r="E330" t="s">
        <v>8265</v>
      </c>
      <c r="F330" t="s">
        <v>8266</v>
      </c>
      <c r="G330">
        <v>9739242977</v>
      </c>
      <c r="H330" t="s">
        <v>164</v>
      </c>
      <c r="I330" t="s">
        <v>8267</v>
      </c>
      <c r="J330" t="s">
        <v>166</v>
      </c>
      <c r="K330" t="s">
        <v>3114</v>
      </c>
      <c r="L330" t="s">
        <v>8268</v>
      </c>
      <c r="M330" t="s">
        <v>8269</v>
      </c>
      <c r="N330" t="s">
        <v>170</v>
      </c>
      <c r="AI330" t="s">
        <v>8270</v>
      </c>
      <c r="AJ330" t="s">
        <v>8271</v>
      </c>
      <c r="AK330" t="s">
        <v>8272</v>
      </c>
      <c r="AL330">
        <v>60</v>
      </c>
      <c r="AN330">
        <v>2004</v>
      </c>
      <c r="AO330" t="s">
        <v>170</v>
      </c>
      <c r="AV330" t="s">
        <v>174</v>
      </c>
      <c r="AW330" t="s">
        <v>1827</v>
      </c>
      <c r="AX330" t="s">
        <v>8273</v>
      </c>
      <c r="AY330" t="s">
        <v>8274</v>
      </c>
      <c r="AZ330">
        <v>64</v>
      </c>
      <c r="BB330">
        <v>2007</v>
      </c>
      <c r="BC330" t="s">
        <v>174</v>
      </c>
      <c r="BD330" t="s">
        <v>8275</v>
      </c>
      <c r="BE330" t="s">
        <v>8276</v>
      </c>
      <c r="BF330" t="s">
        <v>3700</v>
      </c>
      <c r="BG330">
        <v>58</v>
      </c>
      <c r="BI330">
        <v>2011</v>
      </c>
      <c r="BJ330">
        <v>2</v>
      </c>
      <c r="BL330">
        <v>9</v>
      </c>
      <c r="BN330" t="s">
        <v>174</v>
      </c>
      <c r="BO330" t="s">
        <v>8277</v>
      </c>
      <c r="BP330" t="s">
        <v>8277</v>
      </c>
      <c r="BQ330" t="s">
        <v>8278</v>
      </c>
      <c r="BR330">
        <v>69</v>
      </c>
      <c r="BT330">
        <v>2013</v>
      </c>
      <c r="BU330">
        <v>16</v>
      </c>
      <c r="BW330">
        <v>49</v>
      </c>
      <c r="BY330" t="s">
        <v>170</v>
      </c>
      <c r="CF330" t="s">
        <v>174</v>
      </c>
      <c r="CG330" t="s">
        <v>3614</v>
      </c>
      <c r="CH330" t="s">
        <v>1155</v>
      </c>
      <c r="CI330" t="s">
        <v>193</v>
      </c>
      <c r="CJ330">
        <v>2023</v>
      </c>
      <c r="CL330" t="s">
        <v>170</v>
      </c>
      <c r="CN330" t="s">
        <v>174</v>
      </c>
      <c r="CO330" t="s">
        <v>8279</v>
      </c>
      <c r="CP330" t="s">
        <v>409</v>
      </c>
      <c r="CQ330" t="s">
        <v>174</v>
      </c>
      <c r="CR330">
        <v>5</v>
      </c>
      <c r="CS330">
        <v>5</v>
      </c>
      <c r="CT330">
        <v>8</v>
      </c>
      <c r="CU330" t="s">
        <v>8280</v>
      </c>
      <c r="CV330" t="s">
        <v>170</v>
      </c>
      <c r="CZ330" t="s">
        <v>174</v>
      </c>
      <c r="DA330" t="s">
        <v>8281</v>
      </c>
      <c r="DC330" t="s">
        <v>7819</v>
      </c>
      <c r="DD330" t="s">
        <v>174</v>
      </c>
      <c r="DE330" t="s">
        <v>8282</v>
      </c>
      <c r="DF330" t="s">
        <v>174</v>
      </c>
      <c r="DG330" t="s">
        <v>677</v>
      </c>
      <c r="DH330" t="s">
        <v>679</v>
      </c>
      <c r="DI330" t="s">
        <v>679</v>
      </c>
      <c r="DJ330">
        <v>0</v>
      </c>
      <c r="DK330">
        <v>8</v>
      </c>
      <c r="DL330" t="s">
        <v>174</v>
      </c>
      <c r="DM330" t="s">
        <v>8279</v>
      </c>
      <c r="DN330" t="s">
        <v>174</v>
      </c>
      <c r="DO330" t="s">
        <v>8283</v>
      </c>
      <c r="DP330" t="s">
        <v>8284</v>
      </c>
      <c r="DQ330" t="str">
        <f>HYPERLINK("https://nconnect.nicmar.ac.in/storage/profile/6996ca740226d.png","Download")</f>
        <v>0</v>
      </c>
      <c r="DR330" t="str">
        <f>HYPERLINK("https://nconnect.nicmar.ac.in/pdf/173_resume_1771572846.pdf/Y2FyZWVy","View Resume")</f>
        <v>0</v>
      </c>
      <c r="DS330" t="s">
        <v>1018</v>
      </c>
      <c r="DT330" t="s">
        <v>8285</v>
      </c>
      <c r="DU330" t="s">
        <v>8286</v>
      </c>
      <c r="DV330" t="s">
        <v>2284</v>
      </c>
      <c r="DW330" t="s">
        <v>246</v>
      </c>
      <c r="DX330" t="s">
        <v>995</v>
      </c>
      <c r="DY330" t="s">
        <v>209</v>
      </c>
      <c r="DZ330" t="s">
        <v>1027</v>
      </c>
      <c r="EA330" t="s">
        <v>8287</v>
      </c>
      <c r="EB330" t="s">
        <v>1283</v>
      </c>
      <c r="EC330" t="s">
        <v>8288</v>
      </c>
      <c r="ED330" t="s">
        <v>246</v>
      </c>
      <c r="EE330" t="s">
        <v>2374</v>
      </c>
      <c r="EF330" t="s">
        <v>995</v>
      </c>
      <c r="EG330" t="s">
        <v>945</v>
      </c>
      <c r="EH330" t="s">
        <v>8289</v>
      </c>
      <c r="EI330" t="s">
        <v>351</v>
      </c>
      <c r="EJ330" t="s">
        <v>8290</v>
      </c>
      <c r="EK330" t="s">
        <v>246</v>
      </c>
      <c r="EL330" t="s">
        <v>1392</v>
      </c>
      <c r="EM330" t="s">
        <v>384</v>
      </c>
      <c r="EN330" t="s">
        <v>865</v>
      </c>
      <c r="EO330" t="s">
        <v>8291</v>
      </c>
      <c r="EP330" t="s">
        <v>1283</v>
      </c>
      <c r="EQ330" t="s">
        <v>2284</v>
      </c>
      <c r="ER330" t="s">
        <v>246</v>
      </c>
      <c r="ES330" t="s">
        <v>1025</v>
      </c>
      <c r="ET330" t="s">
        <v>2956</v>
      </c>
      <c r="EU330" t="s">
        <v>2132</v>
      </c>
      <c r="EV330" t="s">
        <v>8292</v>
      </c>
      <c r="EW330" t="s">
        <v>1283</v>
      </c>
      <c r="EX330" t="s">
        <v>8293</v>
      </c>
      <c r="EY330" t="s">
        <v>246</v>
      </c>
      <c r="EZ330" t="s">
        <v>3551</v>
      </c>
      <c r="FA330" t="s">
        <v>1136</v>
      </c>
      <c r="FB330" t="s">
        <v>502</v>
      </c>
    </row>
    <row r="331" spans="1:158">
      <c r="A331" t="s">
        <v>1137</v>
      </c>
      <c r="B331" t="s">
        <v>211</v>
      </c>
      <c r="C331" t="s">
        <v>1138</v>
      </c>
      <c r="D331" t="s">
        <v>1139</v>
      </c>
      <c r="E331" t="s">
        <v>8265</v>
      </c>
      <c r="F331" t="s">
        <v>8266</v>
      </c>
      <c r="G331">
        <v>9739242977</v>
      </c>
      <c r="H331" t="s">
        <v>164</v>
      </c>
      <c r="I331" t="s">
        <v>8267</v>
      </c>
      <c r="J331" t="s">
        <v>166</v>
      </c>
      <c r="K331" t="s">
        <v>3114</v>
      </c>
      <c r="L331" t="s">
        <v>8268</v>
      </c>
      <c r="M331" t="s">
        <v>8269</v>
      </c>
      <c r="N331" t="s">
        <v>170</v>
      </c>
      <c r="AI331" t="s">
        <v>8270</v>
      </c>
      <c r="AJ331" t="s">
        <v>8271</v>
      </c>
      <c r="AK331" t="s">
        <v>8272</v>
      </c>
      <c r="AL331">
        <v>60</v>
      </c>
      <c r="AN331">
        <v>2004</v>
      </c>
      <c r="AO331" t="s">
        <v>170</v>
      </c>
      <c r="AV331" t="s">
        <v>174</v>
      </c>
      <c r="AW331" t="s">
        <v>1827</v>
      </c>
      <c r="AX331" t="s">
        <v>8273</v>
      </c>
      <c r="AY331" t="s">
        <v>8274</v>
      </c>
      <c r="AZ331">
        <v>64</v>
      </c>
      <c r="BB331">
        <v>2007</v>
      </c>
      <c r="BC331" t="s">
        <v>174</v>
      </c>
      <c r="BD331" t="s">
        <v>8275</v>
      </c>
      <c r="BE331" t="s">
        <v>8276</v>
      </c>
      <c r="BF331" t="s">
        <v>3700</v>
      </c>
      <c r="BG331">
        <v>58</v>
      </c>
      <c r="BI331">
        <v>2011</v>
      </c>
      <c r="BJ331">
        <v>2</v>
      </c>
      <c r="BL331">
        <v>9</v>
      </c>
      <c r="BN331" t="s">
        <v>174</v>
      </c>
      <c r="BO331" t="s">
        <v>8277</v>
      </c>
      <c r="BP331" t="s">
        <v>8277</v>
      </c>
      <c r="BQ331" t="s">
        <v>8278</v>
      </c>
      <c r="BR331">
        <v>69</v>
      </c>
      <c r="BT331">
        <v>2013</v>
      </c>
      <c r="BU331">
        <v>16</v>
      </c>
      <c r="BW331">
        <v>49</v>
      </c>
      <c r="BY331" t="s">
        <v>170</v>
      </c>
      <c r="CF331" t="s">
        <v>174</v>
      </c>
      <c r="CG331" t="s">
        <v>3614</v>
      </c>
      <c r="CH331" t="s">
        <v>1155</v>
      </c>
      <c r="CI331" t="s">
        <v>193</v>
      </c>
      <c r="CJ331">
        <v>2023</v>
      </c>
      <c r="CL331" t="s">
        <v>170</v>
      </c>
      <c r="CN331" t="s">
        <v>174</v>
      </c>
      <c r="CO331" t="s">
        <v>8279</v>
      </c>
      <c r="CP331" t="s">
        <v>409</v>
      </c>
      <c r="CQ331" t="s">
        <v>174</v>
      </c>
      <c r="CR331">
        <v>5</v>
      </c>
      <c r="CS331">
        <v>5</v>
      </c>
      <c r="CT331">
        <v>8</v>
      </c>
      <c r="CU331" t="s">
        <v>8280</v>
      </c>
      <c r="CV331" t="s">
        <v>170</v>
      </c>
      <c r="CZ331" t="s">
        <v>174</v>
      </c>
      <c r="DA331" t="s">
        <v>8281</v>
      </c>
      <c r="DC331" t="s">
        <v>7819</v>
      </c>
      <c r="DD331" t="s">
        <v>174</v>
      </c>
      <c r="DE331" t="s">
        <v>8282</v>
      </c>
      <c r="DF331" t="s">
        <v>174</v>
      </c>
      <c r="DG331" t="s">
        <v>677</v>
      </c>
      <c r="DH331" t="s">
        <v>679</v>
      </c>
      <c r="DI331" t="s">
        <v>679</v>
      </c>
      <c r="DJ331">
        <v>0</v>
      </c>
      <c r="DK331">
        <v>8</v>
      </c>
      <c r="DL331" t="s">
        <v>174</v>
      </c>
      <c r="DM331" t="s">
        <v>8279</v>
      </c>
      <c r="DN331" t="s">
        <v>174</v>
      </c>
      <c r="DO331" t="s">
        <v>8283</v>
      </c>
      <c r="DP331" t="s">
        <v>8284</v>
      </c>
      <c r="DQ331" t="str">
        <f>HYPERLINK("https://nconnect.nicmar.ac.in/storage/profile/6996ca740226d.png","Download")</f>
        <v>0</v>
      </c>
      <c r="DR331" t="str">
        <f>HYPERLINK("https://nconnect.nicmar.ac.in/pdf/173_resume_1771572846.pdf/Y2FyZWVy","View Resume")</f>
        <v>0</v>
      </c>
      <c r="DS331" t="s">
        <v>1018</v>
      </c>
      <c r="DT331" t="s">
        <v>8285</v>
      </c>
      <c r="DU331" t="s">
        <v>8286</v>
      </c>
      <c r="DV331" t="s">
        <v>2284</v>
      </c>
      <c r="DW331" t="s">
        <v>246</v>
      </c>
      <c r="DX331" t="s">
        <v>995</v>
      </c>
      <c r="DY331" t="s">
        <v>209</v>
      </c>
      <c r="DZ331" t="s">
        <v>1027</v>
      </c>
      <c r="EA331" t="s">
        <v>8287</v>
      </c>
      <c r="EB331" t="s">
        <v>1283</v>
      </c>
      <c r="EC331" t="s">
        <v>8288</v>
      </c>
      <c r="ED331" t="s">
        <v>246</v>
      </c>
      <c r="EE331" t="s">
        <v>2374</v>
      </c>
      <c r="EF331" t="s">
        <v>995</v>
      </c>
      <c r="EG331" t="s">
        <v>945</v>
      </c>
      <c r="EH331" t="s">
        <v>8289</v>
      </c>
      <c r="EI331" t="s">
        <v>351</v>
      </c>
      <c r="EJ331" t="s">
        <v>8290</v>
      </c>
      <c r="EK331" t="s">
        <v>246</v>
      </c>
      <c r="EL331" t="s">
        <v>1392</v>
      </c>
      <c r="EM331" t="s">
        <v>384</v>
      </c>
      <c r="EN331" t="s">
        <v>865</v>
      </c>
      <c r="EO331" t="s">
        <v>8291</v>
      </c>
      <c r="EP331" t="s">
        <v>1283</v>
      </c>
      <c r="EQ331" t="s">
        <v>2284</v>
      </c>
      <c r="ER331" t="s">
        <v>246</v>
      </c>
      <c r="ES331" t="s">
        <v>1025</v>
      </c>
      <c r="ET331" t="s">
        <v>2956</v>
      </c>
      <c r="EU331" t="s">
        <v>2132</v>
      </c>
      <c r="EV331" t="s">
        <v>8292</v>
      </c>
      <c r="EW331" t="s">
        <v>1283</v>
      </c>
      <c r="EX331" t="s">
        <v>8293</v>
      </c>
      <c r="EY331" t="s">
        <v>246</v>
      </c>
      <c r="EZ331" t="s">
        <v>3551</v>
      </c>
      <c r="FA331" t="s">
        <v>1136</v>
      </c>
      <c r="FB331" t="s">
        <v>502</v>
      </c>
    </row>
    <row r="332" spans="1:158">
      <c r="A332" t="s">
        <v>3909</v>
      </c>
      <c r="B332" t="s">
        <v>211</v>
      </c>
      <c r="C332" t="s">
        <v>472</v>
      </c>
      <c r="D332" t="s">
        <v>3910</v>
      </c>
      <c r="E332" t="s">
        <v>3965</v>
      </c>
      <c r="F332" t="s">
        <v>3966</v>
      </c>
      <c r="G332">
        <v>9075412474</v>
      </c>
      <c r="H332" t="s">
        <v>271</v>
      </c>
      <c r="I332" t="s">
        <v>3967</v>
      </c>
      <c r="J332" t="s">
        <v>217</v>
      </c>
      <c r="K332" t="s">
        <v>3968</v>
      </c>
      <c r="L332" t="s">
        <v>3969</v>
      </c>
      <c r="M332" t="s">
        <v>3970</v>
      </c>
      <c r="N332" t="s">
        <v>170</v>
      </c>
      <c r="AI332" t="s">
        <v>3971</v>
      </c>
      <c r="AJ332" t="s">
        <v>2384</v>
      </c>
      <c r="AK332" t="s">
        <v>3972</v>
      </c>
      <c r="AL332">
        <v>93.07</v>
      </c>
      <c r="AN332">
        <v>2008</v>
      </c>
      <c r="AO332" t="s">
        <v>174</v>
      </c>
      <c r="AP332" t="s">
        <v>3973</v>
      </c>
      <c r="AQ332" t="s">
        <v>2384</v>
      </c>
      <c r="AR332" t="s">
        <v>3974</v>
      </c>
      <c r="AS332">
        <v>83.67</v>
      </c>
      <c r="AU332">
        <v>2010</v>
      </c>
      <c r="AV332" t="s">
        <v>170</v>
      </c>
      <c r="BC332" t="s">
        <v>174</v>
      </c>
      <c r="BD332" t="s">
        <v>3975</v>
      </c>
      <c r="BE332" t="s">
        <v>3976</v>
      </c>
      <c r="BF332" t="s">
        <v>486</v>
      </c>
      <c r="BG332">
        <v>76.44</v>
      </c>
      <c r="BH332">
        <v>8.69</v>
      </c>
      <c r="BI332">
        <v>2014</v>
      </c>
      <c r="BJ332">
        <v>2</v>
      </c>
      <c r="BL332">
        <v>9</v>
      </c>
      <c r="BN332" t="s">
        <v>174</v>
      </c>
      <c r="BO332" t="s">
        <v>1441</v>
      </c>
      <c r="BP332" t="s">
        <v>3977</v>
      </c>
      <c r="BQ332" t="s">
        <v>3978</v>
      </c>
      <c r="BR332">
        <v>76.4</v>
      </c>
      <c r="BS332">
        <v>7.64</v>
      </c>
      <c r="BT332">
        <v>2017</v>
      </c>
      <c r="BU332">
        <v>12</v>
      </c>
      <c r="BW332">
        <v>13</v>
      </c>
      <c r="BY332" t="s">
        <v>170</v>
      </c>
      <c r="CF332" t="s">
        <v>174</v>
      </c>
      <c r="CG332" t="s">
        <v>486</v>
      </c>
      <c r="CH332" t="s">
        <v>567</v>
      </c>
      <c r="CI332" t="s">
        <v>193</v>
      </c>
      <c r="CJ332">
        <v>2024</v>
      </c>
      <c r="CL332" t="s">
        <v>174</v>
      </c>
      <c r="CM332" t="s">
        <v>3979</v>
      </c>
      <c r="CN332" t="s">
        <v>174</v>
      </c>
      <c r="CO332" t="s">
        <v>3980</v>
      </c>
      <c r="CP332" t="s">
        <v>3981</v>
      </c>
      <c r="CQ332" t="s">
        <v>174</v>
      </c>
      <c r="CR332">
        <v>2</v>
      </c>
      <c r="CS332">
        <v>3</v>
      </c>
      <c r="CT332">
        <v>5</v>
      </c>
      <c r="CU332" t="s">
        <v>3982</v>
      </c>
      <c r="CV332" t="s">
        <v>170</v>
      </c>
      <c r="CZ332" t="s">
        <v>170</v>
      </c>
      <c r="DB332" t="s">
        <v>3983</v>
      </c>
      <c r="DC332" t="s">
        <v>3984</v>
      </c>
      <c r="DD332" t="s">
        <v>174</v>
      </c>
      <c r="DE332" t="s">
        <v>3985</v>
      </c>
      <c r="DF332" t="s">
        <v>174</v>
      </c>
      <c r="DG332">
        <v>4</v>
      </c>
      <c r="DH332">
        <v>2</v>
      </c>
      <c r="DI332">
        <v>1</v>
      </c>
      <c r="DJ332">
        <v>1</v>
      </c>
      <c r="DK332">
        <v>8</v>
      </c>
      <c r="DL332" t="s">
        <v>174</v>
      </c>
      <c r="DM332" t="s">
        <v>3980</v>
      </c>
      <c r="DN332" t="s">
        <v>170</v>
      </c>
      <c r="DP332" t="s">
        <v>8294</v>
      </c>
      <c r="DQ332" t="s">
        <v>202</v>
      </c>
      <c r="DR332" t="str">
        <f>HYPERLINK("https://nconnect.nicmar.ac.in/pdf/199_resume_1771510168.pdf/Y2FyZWVy","View Resume")</f>
        <v>0</v>
      </c>
      <c r="DS332" t="s">
        <v>865</v>
      </c>
      <c r="DT332" t="s">
        <v>3987</v>
      </c>
      <c r="DU332" t="s">
        <v>211</v>
      </c>
      <c r="DV332" t="s">
        <v>3988</v>
      </c>
      <c r="DW332" t="s">
        <v>246</v>
      </c>
      <c r="DX332" t="s">
        <v>419</v>
      </c>
      <c r="DY332" t="s">
        <v>209</v>
      </c>
      <c r="DZ332" t="s">
        <v>865</v>
      </c>
    </row>
    <row r="333" spans="1:158">
      <c r="A333" t="s">
        <v>3913</v>
      </c>
      <c r="B333" t="s">
        <v>537</v>
      </c>
      <c r="C333" t="s">
        <v>1138</v>
      </c>
      <c r="D333" t="s">
        <v>3914</v>
      </c>
      <c r="E333" t="s">
        <v>8295</v>
      </c>
      <c r="F333" t="s">
        <v>8296</v>
      </c>
      <c r="G333">
        <v>9811430566</v>
      </c>
      <c r="H333" t="s">
        <v>164</v>
      </c>
      <c r="I333" t="s">
        <v>8297</v>
      </c>
      <c r="J333" t="s">
        <v>166</v>
      </c>
      <c r="K333" t="s">
        <v>218</v>
      </c>
      <c r="L333" t="s">
        <v>8298</v>
      </c>
      <c r="M333" t="s">
        <v>8299</v>
      </c>
      <c r="N333" t="s">
        <v>170</v>
      </c>
      <c r="AI333" t="s">
        <v>8300</v>
      </c>
      <c r="AJ333" t="s">
        <v>8301</v>
      </c>
      <c r="AK333" t="s">
        <v>8302</v>
      </c>
      <c r="AL333">
        <v>74.6</v>
      </c>
      <c r="AN333">
        <v>1990</v>
      </c>
      <c r="AO333" t="s">
        <v>174</v>
      </c>
      <c r="AP333" t="s">
        <v>8303</v>
      </c>
      <c r="AQ333" t="s">
        <v>8304</v>
      </c>
      <c r="AR333" t="s">
        <v>8305</v>
      </c>
      <c r="AS333">
        <v>76.2</v>
      </c>
      <c r="AU333">
        <v>1992</v>
      </c>
      <c r="AV333" t="s">
        <v>170</v>
      </c>
      <c r="BC333" t="s">
        <v>174</v>
      </c>
      <c r="BD333" t="s">
        <v>8306</v>
      </c>
      <c r="BE333" t="s">
        <v>8307</v>
      </c>
      <c r="BF333" t="s">
        <v>1780</v>
      </c>
      <c r="BG333">
        <v>70.66</v>
      </c>
      <c r="BI333">
        <v>1998</v>
      </c>
      <c r="BJ333">
        <v>8</v>
      </c>
      <c r="BL333">
        <v>2</v>
      </c>
      <c r="BN333" t="s">
        <v>174</v>
      </c>
      <c r="BO333" t="s">
        <v>1795</v>
      </c>
      <c r="BP333" t="s">
        <v>8308</v>
      </c>
      <c r="BQ333" t="s">
        <v>8309</v>
      </c>
      <c r="BR333">
        <v>68.68</v>
      </c>
      <c r="BT333">
        <v>2001</v>
      </c>
      <c r="BU333">
        <v>31</v>
      </c>
      <c r="BV333" t="s">
        <v>8310</v>
      </c>
      <c r="BW333">
        <v>53</v>
      </c>
      <c r="BX333" t="s">
        <v>8311</v>
      </c>
      <c r="BY333" t="s">
        <v>170</v>
      </c>
      <c r="CF333" t="s">
        <v>174</v>
      </c>
      <c r="CG333" t="s">
        <v>5018</v>
      </c>
      <c r="CH333" t="s">
        <v>8312</v>
      </c>
      <c r="CI333" t="s">
        <v>193</v>
      </c>
      <c r="CJ333">
        <v>2019</v>
      </c>
      <c r="CL333" t="s">
        <v>170</v>
      </c>
      <c r="CN333" t="s">
        <v>174</v>
      </c>
      <c r="CO333" t="s">
        <v>8313</v>
      </c>
      <c r="CP333" t="s">
        <v>8314</v>
      </c>
      <c r="CQ333" t="s">
        <v>174</v>
      </c>
      <c r="CR333">
        <v>11</v>
      </c>
      <c r="CS333">
        <v>1</v>
      </c>
      <c r="CT333">
        <v>5</v>
      </c>
      <c r="CU333" t="s">
        <v>8315</v>
      </c>
      <c r="CV333" t="s">
        <v>174</v>
      </c>
      <c r="CW333" t="s">
        <v>8316</v>
      </c>
      <c r="CX333" t="s">
        <v>193</v>
      </c>
      <c r="CY333">
        <v>2024</v>
      </c>
      <c r="CZ333" t="s">
        <v>174</v>
      </c>
      <c r="DA333" t="s">
        <v>8317</v>
      </c>
      <c r="DB333" t="s">
        <v>8318</v>
      </c>
      <c r="DC333" t="s">
        <v>8319</v>
      </c>
      <c r="DD333" t="s">
        <v>174</v>
      </c>
      <c r="DE333" t="s">
        <v>8320</v>
      </c>
      <c r="DF333" t="s">
        <v>170</v>
      </c>
      <c r="DL333" t="s">
        <v>174</v>
      </c>
      <c r="DM333" t="s">
        <v>8313</v>
      </c>
      <c r="DN333" t="s">
        <v>174</v>
      </c>
      <c r="DO333" t="s">
        <v>8321</v>
      </c>
      <c r="DP333" t="s">
        <v>8322</v>
      </c>
      <c r="DQ333" t="str">
        <f>HYPERLINK("https://nconnect.nicmar.ac.in/storage/profile/699af50039bf7.png","Download")</f>
        <v>0</v>
      </c>
      <c r="DR333" t="str">
        <f>HYPERLINK("https://nconnect.nicmar.ac.in/pdf/449_resume_1771762491.pdf/Y2FyZWVy","View Resume")</f>
        <v>0</v>
      </c>
      <c r="DS333" t="s">
        <v>8323</v>
      </c>
      <c r="DT333" t="s">
        <v>8312</v>
      </c>
      <c r="DU333" t="s">
        <v>508</v>
      </c>
      <c r="DV333" t="s">
        <v>1209</v>
      </c>
      <c r="DW333" t="s">
        <v>246</v>
      </c>
      <c r="DX333" t="s">
        <v>580</v>
      </c>
      <c r="DY333" t="s">
        <v>209</v>
      </c>
      <c r="DZ333" t="s">
        <v>8324</v>
      </c>
      <c r="EA333" t="s">
        <v>8325</v>
      </c>
      <c r="EB333" t="s">
        <v>8326</v>
      </c>
      <c r="EC333" t="s">
        <v>333</v>
      </c>
      <c r="ED333" t="s">
        <v>207</v>
      </c>
      <c r="EE333" t="s">
        <v>5002</v>
      </c>
      <c r="EF333" t="s">
        <v>3870</v>
      </c>
      <c r="EG333" t="s">
        <v>2695</v>
      </c>
      <c r="EH333" t="s">
        <v>8327</v>
      </c>
      <c r="EI333" t="s">
        <v>6340</v>
      </c>
      <c r="EJ333" t="s">
        <v>2037</v>
      </c>
      <c r="EK333" t="s">
        <v>207</v>
      </c>
      <c r="EL333" t="s">
        <v>3908</v>
      </c>
      <c r="EM333" t="s">
        <v>8328</v>
      </c>
      <c r="EN333" t="s">
        <v>990</v>
      </c>
      <c r="EO333" t="s">
        <v>8329</v>
      </c>
      <c r="EP333" t="s">
        <v>8330</v>
      </c>
      <c r="EQ333" t="s">
        <v>383</v>
      </c>
      <c r="ER333" t="s">
        <v>207</v>
      </c>
      <c r="ES333" t="s">
        <v>8331</v>
      </c>
      <c r="ET333" t="s">
        <v>2857</v>
      </c>
      <c r="EU333" t="s">
        <v>2689</v>
      </c>
      <c r="EV333" t="s">
        <v>8332</v>
      </c>
      <c r="EW333" t="s">
        <v>8333</v>
      </c>
      <c r="EX333" t="s">
        <v>4679</v>
      </c>
      <c r="EY333" t="s">
        <v>207</v>
      </c>
      <c r="EZ333" t="s">
        <v>1215</v>
      </c>
      <c r="FA333" t="s">
        <v>8334</v>
      </c>
      <c r="FB333" t="s">
        <v>430</v>
      </c>
    </row>
    <row r="334" spans="1:158">
      <c r="A334" t="s">
        <v>293</v>
      </c>
      <c r="B334" t="s">
        <v>211</v>
      </c>
      <c r="C334" t="s">
        <v>212</v>
      </c>
      <c r="D334" t="s">
        <v>294</v>
      </c>
      <c r="E334" t="s">
        <v>8335</v>
      </c>
      <c r="F334" t="s">
        <v>8336</v>
      </c>
      <c r="G334">
        <v>9657142050</v>
      </c>
      <c r="H334" t="s">
        <v>164</v>
      </c>
      <c r="I334" t="s">
        <v>8337</v>
      </c>
      <c r="J334" t="s">
        <v>166</v>
      </c>
      <c r="K334" t="s">
        <v>2289</v>
      </c>
      <c r="L334" t="s">
        <v>8338</v>
      </c>
      <c r="M334" t="s">
        <v>8339</v>
      </c>
      <c r="N334" t="s">
        <v>170</v>
      </c>
      <c r="AI334" t="s">
        <v>8340</v>
      </c>
      <c r="AJ334" t="s">
        <v>8341</v>
      </c>
      <c r="AK334" t="s">
        <v>3264</v>
      </c>
      <c r="AL334">
        <v>57.73</v>
      </c>
      <c r="AN334">
        <v>2001</v>
      </c>
      <c r="AO334" t="s">
        <v>174</v>
      </c>
      <c r="AP334" t="s">
        <v>8342</v>
      </c>
      <c r="AQ334" t="s">
        <v>8343</v>
      </c>
      <c r="AR334" t="s">
        <v>8344</v>
      </c>
      <c r="AS334">
        <v>55.5</v>
      </c>
      <c r="AU334">
        <v>2003</v>
      </c>
      <c r="AV334" t="s">
        <v>170</v>
      </c>
      <c r="BC334" t="s">
        <v>174</v>
      </c>
      <c r="BD334" t="s">
        <v>8345</v>
      </c>
      <c r="BE334" t="s">
        <v>8346</v>
      </c>
      <c r="BF334" t="s">
        <v>8347</v>
      </c>
      <c r="BG334">
        <v>72.73</v>
      </c>
      <c r="BI334">
        <v>2006</v>
      </c>
      <c r="BJ334">
        <v>19</v>
      </c>
      <c r="BK334" t="s">
        <v>444</v>
      </c>
      <c r="BL334">
        <v>53</v>
      </c>
      <c r="BM334" t="s">
        <v>3149</v>
      </c>
      <c r="BN334" t="s">
        <v>174</v>
      </c>
      <c r="BO334" t="s">
        <v>8345</v>
      </c>
      <c r="BP334" t="s">
        <v>8348</v>
      </c>
      <c r="BQ334" t="s">
        <v>3149</v>
      </c>
      <c r="BR334">
        <v>62.9</v>
      </c>
      <c r="BS334">
        <v>4.2</v>
      </c>
      <c r="BT334">
        <v>2008</v>
      </c>
      <c r="BU334">
        <v>31</v>
      </c>
      <c r="BV334" t="s">
        <v>447</v>
      </c>
      <c r="BW334">
        <v>53</v>
      </c>
      <c r="BX334" t="s">
        <v>3149</v>
      </c>
      <c r="BY334" t="s">
        <v>174</v>
      </c>
      <c r="BZ334" t="s">
        <v>8349</v>
      </c>
      <c r="CA334" t="s">
        <v>8350</v>
      </c>
      <c r="CB334" t="s">
        <v>2716</v>
      </c>
      <c r="CC334">
        <v>57.42</v>
      </c>
      <c r="CE334">
        <v>2010</v>
      </c>
      <c r="CF334" t="s">
        <v>174</v>
      </c>
      <c r="CG334" t="s">
        <v>3149</v>
      </c>
      <c r="CH334" t="s">
        <v>8351</v>
      </c>
      <c r="CI334" t="s">
        <v>193</v>
      </c>
      <c r="CJ334">
        <v>2024</v>
      </c>
      <c r="CL334" t="s">
        <v>174</v>
      </c>
      <c r="CM334" t="s">
        <v>8352</v>
      </c>
      <c r="CN334" t="s">
        <v>170</v>
      </c>
      <c r="CP334" t="s">
        <v>8353</v>
      </c>
      <c r="CQ334" t="s">
        <v>170</v>
      </c>
      <c r="CV334" t="s">
        <v>170</v>
      </c>
      <c r="CZ334" t="s">
        <v>170</v>
      </c>
      <c r="DB334" t="s">
        <v>8354</v>
      </c>
      <c r="DC334" t="s">
        <v>8355</v>
      </c>
      <c r="DD334" t="s">
        <v>174</v>
      </c>
      <c r="DE334" t="s">
        <v>8356</v>
      </c>
      <c r="DF334" t="s">
        <v>170</v>
      </c>
      <c r="DL334" t="s">
        <v>170</v>
      </c>
      <c r="DN334" t="s">
        <v>170</v>
      </c>
      <c r="DP334" t="s">
        <v>8357</v>
      </c>
      <c r="DQ334" t="s">
        <v>202</v>
      </c>
      <c r="DR334" t="str">
        <f>HYPERLINK("https://nconnect.nicmar.ac.in/pdf/500_resume_1771764365.pdf/Y2FyZWVy","View Resume")</f>
        <v>0</v>
      </c>
      <c r="DS334" t="s">
        <v>1383</v>
      </c>
      <c r="DT334" t="s">
        <v>8358</v>
      </c>
      <c r="DU334" t="s">
        <v>8359</v>
      </c>
      <c r="DV334" t="s">
        <v>8360</v>
      </c>
      <c r="DW334" t="s">
        <v>246</v>
      </c>
      <c r="DX334" t="s">
        <v>252</v>
      </c>
      <c r="DY334" t="s">
        <v>209</v>
      </c>
      <c r="DZ334" t="s">
        <v>1383</v>
      </c>
    </row>
    <row r="335" spans="1:158">
      <c r="A335" t="s">
        <v>1137</v>
      </c>
      <c r="B335" t="s">
        <v>211</v>
      </c>
      <c r="C335" t="s">
        <v>1138</v>
      </c>
      <c r="D335" t="s">
        <v>1139</v>
      </c>
      <c r="E335" t="s">
        <v>8361</v>
      </c>
      <c r="F335" t="s">
        <v>8362</v>
      </c>
      <c r="G335">
        <v>7905136064</v>
      </c>
      <c r="H335" t="s">
        <v>164</v>
      </c>
      <c r="I335" t="s">
        <v>8363</v>
      </c>
      <c r="J335" t="s">
        <v>166</v>
      </c>
      <c r="K335" t="s">
        <v>3114</v>
      </c>
      <c r="L335" t="s">
        <v>8364</v>
      </c>
      <c r="M335" t="s">
        <v>8365</v>
      </c>
      <c r="N335" t="s">
        <v>170</v>
      </c>
      <c r="AI335" t="s">
        <v>8366</v>
      </c>
      <c r="AJ335" t="s">
        <v>8367</v>
      </c>
      <c r="AK335" t="s">
        <v>439</v>
      </c>
      <c r="AL335">
        <v>67.33</v>
      </c>
      <c r="AN335">
        <v>2008</v>
      </c>
      <c r="AO335" t="s">
        <v>174</v>
      </c>
      <c r="AP335" t="s">
        <v>8368</v>
      </c>
      <c r="AQ335" t="s">
        <v>8367</v>
      </c>
      <c r="AR335" t="s">
        <v>1075</v>
      </c>
      <c r="AS335">
        <v>55.6</v>
      </c>
      <c r="AU335">
        <v>2011</v>
      </c>
      <c r="AV335" t="s">
        <v>170</v>
      </c>
      <c r="BC335" t="s">
        <v>174</v>
      </c>
      <c r="BD335" t="s">
        <v>1740</v>
      </c>
      <c r="BE335" t="s">
        <v>8369</v>
      </c>
      <c r="BF335" t="s">
        <v>486</v>
      </c>
      <c r="BG335">
        <v>70.38</v>
      </c>
      <c r="BI335">
        <v>2015</v>
      </c>
      <c r="BJ335">
        <v>1</v>
      </c>
      <c r="BL335">
        <v>9</v>
      </c>
      <c r="BN335" t="s">
        <v>174</v>
      </c>
      <c r="BO335" t="s">
        <v>185</v>
      </c>
      <c r="BP335" t="s">
        <v>4594</v>
      </c>
      <c r="BQ335" t="s">
        <v>8370</v>
      </c>
      <c r="BR335">
        <v>63.8</v>
      </c>
      <c r="BT335">
        <v>2021</v>
      </c>
      <c r="BU335">
        <v>8</v>
      </c>
      <c r="BW335">
        <v>50</v>
      </c>
      <c r="BY335" t="s">
        <v>174</v>
      </c>
      <c r="BZ335" t="s">
        <v>185</v>
      </c>
      <c r="CA335" t="s">
        <v>4594</v>
      </c>
      <c r="CB335" t="s">
        <v>8371</v>
      </c>
      <c r="CC335">
        <v>63.89</v>
      </c>
      <c r="CE335">
        <v>2024</v>
      </c>
      <c r="CF335" t="s">
        <v>174</v>
      </c>
      <c r="CG335" t="s">
        <v>8372</v>
      </c>
      <c r="CH335" t="s">
        <v>8373</v>
      </c>
      <c r="CI335" t="s">
        <v>373</v>
      </c>
      <c r="CK335" t="s">
        <v>170</v>
      </c>
      <c r="CL335" t="s">
        <v>174</v>
      </c>
      <c r="CN335" t="s">
        <v>174</v>
      </c>
      <c r="CO335" t="s">
        <v>8374</v>
      </c>
      <c r="CP335" t="s">
        <v>8375</v>
      </c>
      <c r="CQ335" t="s">
        <v>170</v>
      </c>
      <c r="CV335" t="s">
        <v>170</v>
      </c>
      <c r="CZ335" t="s">
        <v>170</v>
      </c>
      <c r="DC335" t="s">
        <v>326</v>
      </c>
      <c r="DD335" t="s">
        <v>170</v>
      </c>
      <c r="DF335" t="s">
        <v>170</v>
      </c>
      <c r="DL335" t="s">
        <v>170</v>
      </c>
      <c r="DN335" t="s">
        <v>170</v>
      </c>
      <c r="DP335" t="s">
        <v>8376</v>
      </c>
      <c r="DQ335" t="s">
        <v>202</v>
      </c>
      <c r="DR335" t="str">
        <f>HYPERLINK("https://nconnect.nicmar.ac.in/pdf/503_resume_1771766245.pdf/Y2FyZWVy","View Resume")</f>
        <v>0</v>
      </c>
      <c r="DS335" t="s">
        <v>415</v>
      </c>
      <c r="DT335" t="s">
        <v>8377</v>
      </c>
      <c r="DU335" t="s">
        <v>8378</v>
      </c>
      <c r="DV335" t="s">
        <v>647</v>
      </c>
      <c r="DW335" t="s">
        <v>207</v>
      </c>
      <c r="DX335" t="s">
        <v>1718</v>
      </c>
      <c r="DY335" t="s">
        <v>209</v>
      </c>
      <c r="DZ335" t="s">
        <v>415</v>
      </c>
    </row>
    <row r="336" spans="1:158">
      <c r="A336" t="s">
        <v>5428</v>
      </c>
      <c r="B336" t="s">
        <v>5429</v>
      </c>
      <c r="C336" t="s">
        <v>472</v>
      </c>
      <c r="D336" t="s">
        <v>473</v>
      </c>
      <c r="E336" t="s">
        <v>8361</v>
      </c>
      <c r="F336" t="s">
        <v>8362</v>
      </c>
      <c r="G336">
        <v>7905136064</v>
      </c>
      <c r="H336" t="s">
        <v>164</v>
      </c>
      <c r="I336" t="s">
        <v>8363</v>
      </c>
      <c r="J336" t="s">
        <v>166</v>
      </c>
      <c r="K336" t="s">
        <v>3114</v>
      </c>
      <c r="L336" t="s">
        <v>8364</v>
      </c>
      <c r="M336" t="s">
        <v>8365</v>
      </c>
      <c r="N336" t="s">
        <v>170</v>
      </c>
      <c r="AI336" t="s">
        <v>8366</v>
      </c>
      <c r="AJ336" t="s">
        <v>8367</v>
      </c>
      <c r="AK336" t="s">
        <v>439</v>
      </c>
      <c r="AL336">
        <v>67.33</v>
      </c>
      <c r="AN336">
        <v>2008</v>
      </c>
      <c r="AO336" t="s">
        <v>174</v>
      </c>
      <c r="AP336" t="s">
        <v>8368</v>
      </c>
      <c r="AQ336" t="s">
        <v>8367</v>
      </c>
      <c r="AR336" t="s">
        <v>1075</v>
      </c>
      <c r="AS336">
        <v>55.6</v>
      </c>
      <c r="AU336">
        <v>2011</v>
      </c>
      <c r="AV336" t="s">
        <v>170</v>
      </c>
      <c r="BC336" t="s">
        <v>174</v>
      </c>
      <c r="BD336" t="s">
        <v>1740</v>
      </c>
      <c r="BE336" t="s">
        <v>8369</v>
      </c>
      <c r="BF336" t="s">
        <v>486</v>
      </c>
      <c r="BG336">
        <v>70.38</v>
      </c>
      <c r="BI336">
        <v>2015</v>
      </c>
      <c r="BJ336">
        <v>1</v>
      </c>
      <c r="BL336">
        <v>9</v>
      </c>
      <c r="BN336" t="s">
        <v>174</v>
      </c>
      <c r="BO336" t="s">
        <v>185</v>
      </c>
      <c r="BP336" t="s">
        <v>4594</v>
      </c>
      <c r="BQ336" t="s">
        <v>8370</v>
      </c>
      <c r="BR336">
        <v>63.8</v>
      </c>
      <c r="BT336">
        <v>2021</v>
      </c>
      <c r="BU336">
        <v>8</v>
      </c>
      <c r="BW336">
        <v>50</v>
      </c>
      <c r="BY336" t="s">
        <v>174</v>
      </c>
      <c r="BZ336" t="s">
        <v>185</v>
      </c>
      <c r="CA336" t="s">
        <v>4594</v>
      </c>
      <c r="CB336" t="s">
        <v>8371</v>
      </c>
      <c r="CC336">
        <v>63.89</v>
      </c>
      <c r="CE336">
        <v>2024</v>
      </c>
      <c r="CF336" t="s">
        <v>174</v>
      </c>
      <c r="CG336" t="s">
        <v>8372</v>
      </c>
      <c r="CH336" t="s">
        <v>8373</v>
      </c>
      <c r="CI336" t="s">
        <v>373</v>
      </c>
      <c r="CK336" t="s">
        <v>170</v>
      </c>
      <c r="CL336" t="s">
        <v>174</v>
      </c>
      <c r="CN336" t="s">
        <v>174</v>
      </c>
      <c r="CO336" t="s">
        <v>8374</v>
      </c>
      <c r="CP336" t="s">
        <v>8375</v>
      </c>
      <c r="CQ336" t="s">
        <v>170</v>
      </c>
      <c r="CV336" t="s">
        <v>170</v>
      </c>
      <c r="CZ336" t="s">
        <v>170</v>
      </c>
      <c r="DC336" t="s">
        <v>326</v>
      </c>
      <c r="DD336" t="s">
        <v>170</v>
      </c>
      <c r="DF336" t="s">
        <v>170</v>
      </c>
      <c r="DL336" t="s">
        <v>170</v>
      </c>
      <c r="DN336" t="s">
        <v>170</v>
      </c>
      <c r="DP336" t="s">
        <v>8379</v>
      </c>
      <c r="DQ336" t="s">
        <v>202</v>
      </c>
      <c r="DR336" t="str">
        <f>HYPERLINK("https://nconnect.nicmar.ac.in/pdf/503_resume_1771766245.pdf/Y2FyZWVy","View Resume")</f>
        <v>0</v>
      </c>
      <c r="DS336" t="s">
        <v>415</v>
      </c>
      <c r="DT336" t="s">
        <v>8377</v>
      </c>
      <c r="DU336" t="s">
        <v>8378</v>
      </c>
      <c r="DV336" t="s">
        <v>647</v>
      </c>
      <c r="DW336" t="s">
        <v>207</v>
      </c>
      <c r="DX336" t="s">
        <v>1718</v>
      </c>
      <c r="DY336" t="s">
        <v>209</v>
      </c>
      <c r="DZ336" t="s">
        <v>415</v>
      </c>
    </row>
    <row r="337" spans="1:158">
      <c r="A337" t="s">
        <v>582</v>
      </c>
      <c r="B337" t="s">
        <v>211</v>
      </c>
      <c r="C337" t="s">
        <v>472</v>
      </c>
      <c r="D337" t="s">
        <v>583</v>
      </c>
      <c r="E337" t="s">
        <v>8361</v>
      </c>
      <c r="F337" t="s">
        <v>8362</v>
      </c>
      <c r="G337">
        <v>7905136064</v>
      </c>
      <c r="H337" t="s">
        <v>164</v>
      </c>
      <c r="I337" t="s">
        <v>8363</v>
      </c>
      <c r="J337" t="s">
        <v>166</v>
      </c>
      <c r="K337" t="s">
        <v>3114</v>
      </c>
      <c r="L337" t="s">
        <v>8364</v>
      </c>
      <c r="M337" t="s">
        <v>8365</v>
      </c>
      <c r="N337" t="s">
        <v>170</v>
      </c>
      <c r="AI337" t="s">
        <v>8366</v>
      </c>
      <c r="AJ337" t="s">
        <v>8367</v>
      </c>
      <c r="AK337" t="s">
        <v>439</v>
      </c>
      <c r="AL337">
        <v>67.33</v>
      </c>
      <c r="AN337">
        <v>2008</v>
      </c>
      <c r="AO337" t="s">
        <v>174</v>
      </c>
      <c r="AP337" t="s">
        <v>8368</v>
      </c>
      <c r="AQ337" t="s">
        <v>8367</v>
      </c>
      <c r="AR337" t="s">
        <v>1075</v>
      </c>
      <c r="AS337">
        <v>55.6</v>
      </c>
      <c r="AU337">
        <v>2011</v>
      </c>
      <c r="AV337" t="s">
        <v>170</v>
      </c>
      <c r="BC337" t="s">
        <v>174</v>
      </c>
      <c r="BD337" t="s">
        <v>1740</v>
      </c>
      <c r="BE337" t="s">
        <v>8369</v>
      </c>
      <c r="BF337" t="s">
        <v>486</v>
      </c>
      <c r="BG337">
        <v>70.38</v>
      </c>
      <c r="BI337">
        <v>2015</v>
      </c>
      <c r="BJ337">
        <v>1</v>
      </c>
      <c r="BL337">
        <v>9</v>
      </c>
      <c r="BN337" t="s">
        <v>174</v>
      </c>
      <c r="BO337" t="s">
        <v>185</v>
      </c>
      <c r="BP337" t="s">
        <v>4594</v>
      </c>
      <c r="BQ337" t="s">
        <v>8370</v>
      </c>
      <c r="BR337">
        <v>63.8</v>
      </c>
      <c r="BT337">
        <v>2021</v>
      </c>
      <c r="BU337">
        <v>8</v>
      </c>
      <c r="BW337">
        <v>50</v>
      </c>
      <c r="BY337" t="s">
        <v>174</v>
      </c>
      <c r="BZ337" t="s">
        <v>185</v>
      </c>
      <c r="CA337" t="s">
        <v>4594</v>
      </c>
      <c r="CB337" t="s">
        <v>8371</v>
      </c>
      <c r="CC337">
        <v>63.89</v>
      </c>
      <c r="CE337">
        <v>2024</v>
      </c>
      <c r="CF337" t="s">
        <v>174</v>
      </c>
      <c r="CG337" t="s">
        <v>8372</v>
      </c>
      <c r="CH337" t="s">
        <v>8373</v>
      </c>
      <c r="CI337" t="s">
        <v>373</v>
      </c>
      <c r="CK337" t="s">
        <v>170</v>
      </c>
      <c r="CL337" t="s">
        <v>174</v>
      </c>
      <c r="CN337" t="s">
        <v>174</v>
      </c>
      <c r="CO337" t="s">
        <v>8374</v>
      </c>
      <c r="CP337" t="s">
        <v>8375</v>
      </c>
      <c r="CQ337" t="s">
        <v>170</v>
      </c>
      <c r="CV337" t="s">
        <v>170</v>
      </c>
      <c r="CZ337" t="s">
        <v>170</v>
      </c>
      <c r="DC337" t="s">
        <v>326</v>
      </c>
      <c r="DD337" t="s">
        <v>170</v>
      </c>
      <c r="DF337" t="s">
        <v>170</v>
      </c>
      <c r="DL337" t="s">
        <v>170</v>
      </c>
      <c r="DN337" t="s">
        <v>170</v>
      </c>
      <c r="DP337" t="s">
        <v>8379</v>
      </c>
      <c r="DQ337" t="s">
        <v>202</v>
      </c>
      <c r="DR337" t="str">
        <f>HYPERLINK("https://nconnect.nicmar.ac.in/pdf/503_resume_1771766245.pdf/Y2FyZWVy","View Resume")</f>
        <v>0</v>
      </c>
      <c r="DS337" t="s">
        <v>415</v>
      </c>
      <c r="DT337" t="s">
        <v>8377</v>
      </c>
      <c r="DU337" t="s">
        <v>8378</v>
      </c>
      <c r="DV337" t="s">
        <v>647</v>
      </c>
      <c r="DW337" t="s">
        <v>207</v>
      </c>
      <c r="DX337" t="s">
        <v>1718</v>
      </c>
      <c r="DY337" t="s">
        <v>209</v>
      </c>
      <c r="DZ337" t="s">
        <v>415</v>
      </c>
    </row>
    <row r="338" spans="1:158">
      <c r="A338" t="s">
        <v>5302</v>
      </c>
      <c r="B338" t="s">
        <v>508</v>
      </c>
      <c r="C338" t="s">
        <v>160</v>
      </c>
      <c r="D338" t="s">
        <v>5303</v>
      </c>
      <c r="E338" t="s">
        <v>8361</v>
      </c>
      <c r="F338" t="s">
        <v>8362</v>
      </c>
      <c r="G338">
        <v>7905136064</v>
      </c>
      <c r="H338" t="s">
        <v>164</v>
      </c>
      <c r="I338" t="s">
        <v>8363</v>
      </c>
      <c r="J338" t="s">
        <v>166</v>
      </c>
      <c r="K338" t="s">
        <v>3114</v>
      </c>
      <c r="L338" t="s">
        <v>8364</v>
      </c>
      <c r="M338" t="s">
        <v>8365</v>
      </c>
      <c r="N338" t="s">
        <v>170</v>
      </c>
      <c r="AI338" t="s">
        <v>8366</v>
      </c>
      <c r="AJ338" t="s">
        <v>8367</v>
      </c>
      <c r="AK338" t="s">
        <v>439</v>
      </c>
      <c r="AL338">
        <v>67.33</v>
      </c>
      <c r="AN338">
        <v>2008</v>
      </c>
      <c r="AO338" t="s">
        <v>174</v>
      </c>
      <c r="AP338" t="s">
        <v>8368</v>
      </c>
      <c r="AQ338" t="s">
        <v>8367</v>
      </c>
      <c r="AR338" t="s">
        <v>1075</v>
      </c>
      <c r="AS338">
        <v>55.6</v>
      </c>
      <c r="AU338">
        <v>2011</v>
      </c>
      <c r="AV338" t="s">
        <v>170</v>
      </c>
      <c r="BC338" t="s">
        <v>174</v>
      </c>
      <c r="BD338" t="s">
        <v>1740</v>
      </c>
      <c r="BE338" t="s">
        <v>8369</v>
      </c>
      <c r="BF338" t="s">
        <v>486</v>
      </c>
      <c r="BG338">
        <v>70.38</v>
      </c>
      <c r="BI338">
        <v>2015</v>
      </c>
      <c r="BJ338">
        <v>1</v>
      </c>
      <c r="BL338">
        <v>9</v>
      </c>
      <c r="BN338" t="s">
        <v>174</v>
      </c>
      <c r="BO338" t="s">
        <v>185</v>
      </c>
      <c r="BP338" t="s">
        <v>4594</v>
      </c>
      <c r="BQ338" t="s">
        <v>8370</v>
      </c>
      <c r="BR338">
        <v>63.8</v>
      </c>
      <c r="BT338">
        <v>2021</v>
      </c>
      <c r="BU338">
        <v>8</v>
      </c>
      <c r="BW338">
        <v>50</v>
      </c>
      <c r="BY338" t="s">
        <v>174</v>
      </c>
      <c r="BZ338" t="s">
        <v>185</v>
      </c>
      <c r="CA338" t="s">
        <v>4594</v>
      </c>
      <c r="CB338" t="s">
        <v>8371</v>
      </c>
      <c r="CC338">
        <v>63.89</v>
      </c>
      <c r="CE338">
        <v>2024</v>
      </c>
      <c r="CF338" t="s">
        <v>174</v>
      </c>
      <c r="CG338" t="s">
        <v>8372</v>
      </c>
      <c r="CH338" t="s">
        <v>8373</v>
      </c>
      <c r="CI338" t="s">
        <v>373</v>
      </c>
      <c r="CK338" t="s">
        <v>170</v>
      </c>
      <c r="CL338" t="s">
        <v>174</v>
      </c>
      <c r="CN338" t="s">
        <v>174</v>
      </c>
      <c r="CO338" t="s">
        <v>8374</v>
      </c>
      <c r="CP338" t="s">
        <v>8375</v>
      </c>
      <c r="CQ338" t="s">
        <v>170</v>
      </c>
      <c r="CV338" t="s">
        <v>170</v>
      </c>
      <c r="CZ338" t="s">
        <v>170</v>
      </c>
      <c r="DC338" t="s">
        <v>326</v>
      </c>
      <c r="DD338" t="s">
        <v>170</v>
      </c>
      <c r="DF338" t="s">
        <v>170</v>
      </c>
      <c r="DL338" t="s">
        <v>170</v>
      </c>
      <c r="DN338" t="s">
        <v>170</v>
      </c>
      <c r="DP338" t="s">
        <v>8380</v>
      </c>
      <c r="DQ338" t="s">
        <v>202</v>
      </c>
      <c r="DR338" t="str">
        <f>HYPERLINK("https://nconnect.nicmar.ac.in/pdf/503_resume_1771766245.pdf/Y2FyZWVy","View Resume")</f>
        <v>0</v>
      </c>
      <c r="DS338" t="s">
        <v>415</v>
      </c>
      <c r="DT338" t="s">
        <v>8377</v>
      </c>
      <c r="DU338" t="s">
        <v>8378</v>
      </c>
      <c r="DV338" t="s">
        <v>647</v>
      </c>
      <c r="DW338" t="s">
        <v>207</v>
      </c>
      <c r="DX338" t="s">
        <v>1718</v>
      </c>
      <c r="DY338" t="s">
        <v>209</v>
      </c>
      <c r="DZ338" t="s">
        <v>415</v>
      </c>
    </row>
    <row r="339" spans="1:158">
      <c r="A339" t="s">
        <v>826</v>
      </c>
      <c r="B339" t="s">
        <v>211</v>
      </c>
      <c r="C339" t="s">
        <v>267</v>
      </c>
      <c r="D339" t="s">
        <v>827</v>
      </c>
      <c r="E339" t="s">
        <v>8381</v>
      </c>
      <c r="F339" t="s">
        <v>8382</v>
      </c>
      <c r="G339">
        <v>9359809742</v>
      </c>
      <c r="H339" t="s">
        <v>271</v>
      </c>
      <c r="I339" t="s">
        <v>8383</v>
      </c>
      <c r="J339" t="s">
        <v>166</v>
      </c>
      <c r="K339" t="s">
        <v>218</v>
      </c>
      <c r="L339" t="s">
        <v>8384</v>
      </c>
      <c r="M339" t="s">
        <v>8385</v>
      </c>
      <c r="N339" t="s">
        <v>170</v>
      </c>
      <c r="AI339" t="s">
        <v>8386</v>
      </c>
      <c r="AJ339" t="s">
        <v>8387</v>
      </c>
      <c r="AK339" t="s">
        <v>8388</v>
      </c>
      <c r="AL339">
        <v>85.14</v>
      </c>
      <c r="AN339">
        <v>1995</v>
      </c>
      <c r="AO339" t="s">
        <v>174</v>
      </c>
      <c r="AP339" t="s">
        <v>8389</v>
      </c>
      <c r="AQ339" t="s">
        <v>8390</v>
      </c>
      <c r="AR339" t="s">
        <v>8391</v>
      </c>
      <c r="AS339">
        <v>65.83</v>
      </c>
      <c r="AU339">
        <v>1997</v>
      </c>
      <c r="AV339" t="s">
        <v>170</v>
      </c>
      <c r="BC339" t="s">
        <v>174</v>
      </c>
      <c r="BD339" t="s">
        <v>8392</v>
      </c>
      <c r="BE339" t="s">
        <v>8393</v>
      </c>
      <c r="BF339" t="s">
        <v>8394</v>
      </c>
      <c r="BG339">
        <v>55.55</v>
      </c>
      <c r="BI339">
        <v>2000</v>
      </c>
      <c r="BJ339">
        <v>19</v>
      </c>
      <c r="BK339" t="s">
        <v>444</v>
      </c>
      <c r="BL339">
        <v>53</v>
      </c>
      <c r="BN339" t="s">
        <v>174</v>
      </c>
      <c r="BO339" t="s">
        <v>8392</v>
      </c>
      <c r="BP339" t="s">
        <v>8395</v>
      </c>
      <c r="BQ339" t="s">
        <v>8396</v>
      </c>
      <c r="BR339">
        <v>66.91</v>
      </c>
      <c r="BT339">
        <v>2004</v>
      </c>
      <c r="BU339">
        <v>31</v>
      </c>
      <c r="BV339" t="s">
        <v>8397</v>
      </c>
      <c r="BW339">
        <v>11</v>
      </c>
      <c r="BY339" t="s">
        <v>174</v>
      </c>
      <c r="BZ339" t="s">
        <v>8398</v>
      </c>
      <c r="CA339" t="s">
        <v>8399</v>
      </c>
      <c r="CB339" t="s">
        <v>8400</v>
      </c>
      <c r="CC339">
        <v>72.63</v>
      </c>
      <c r="CE339">
        <v>2024</v>
      </c>
      <c r="CF339" t="s">
        <v>174</v>
      </c>
      <c r="CG339" t="s">
        <v>8401</v>
      </c>
      <c r="CH339" t="s">
        <v>8402</v>
      </c>
      <c r="CI339" t="s">
        <v>373</v>
      </c>
      <c r="CK339" t="s">
        <v>170</v>
      </c>
      <c r="CL339" t="s">
        <v>174</v>
      </c>
      <c r="CM339" t="s">
        <v>8403</v>
      </c>
      <c r="CN339" t="s">
        <v>174</v>
      </c>
      <c r="CO339" t="s">
        <v>8404</v>
      </c>
      <c r="CP339" t="s">
        <v>8405</v>
      </c>
      <c r="CQ339" t="s">
        <v>170</v>
      </c>
      <c r="CR339" t="s">
        <v>2624</v>
      </c>
      <c r="CS339" t="s">
        <v>2625</v>
      </c>
      <c r="CV339" t="s">
        <v>170</v>
      </c>
      <c r="CZ339" t="s">
        <v>170</v>
      </c>
      <c r="DB339" t="s">
        <v>8406</v>
      </c>
      <c r="DC339" t="s">
        <v>8407</v>
      </c>
      <c r="DD339" t="s">
        <v>174</v>
      </c>
      <c r="DE339" t="s">
        <v>8408</v>
      </c>
      <c r="DF339" t="s">
        <v>174</v>
      </c>
      <c r="DG339">
        <v>23</v>
      </c>
      <c r="DH339">
        <v>5</v>
      </c>
      <c r="DI339">
        <v>4</v>
      </c>
      <c r="DJ339">
        <v>5</v>
      </c>
      <c r="DK339">
        <v>9</v>
      </c>
      <c r="DL339" t="s">
        <v>170</v>
      </c>
      <c r="DN339" t="s">
        <v>170</v>
      </c>
      <c r="DP339" t="s">
        <v>8409</v>
      </c>
      <c r="DQ339" t="str">
        <f>HYPERLINK("https://nconnect.nicmar.ac.in/storage/profile/699abaf068999.png","Download")</f>
        <v>0</v>
      </c>
      <c r="DR339" t="str">
        <f>HYPERLINK("https://nconnect.nicmar.ac.in/pdf/501_resume_1771766861.pdf/Y2FyZWVy","View Resume")</f>
        <v>0</v>
      </c>
      <c r="DS339" t="s">
        <v>8410</v>
      </c>
      <c r="DT339" t="s">
        <v>8411</v>
      </c>
      <c r="DU339" t="s">
        <v>8412</v>
      </c>
      <c r="DV339" t="s">
        <v>819</v>
      </c>
      <c r="DW339" t="s">
        <v>246</v>
      </c>
      <c r="DX339" t="s">
        <v>1099</v>
      </c>
      <c r="DY339" t="s">
        <v>209</v>
      </c>
      <c r="DZ339" t="s">
        <v>8410</v>
      </c>
    </row>
    <row r="340" spans="1:158">
      <c r="A340" t="s">
        <v>210</v>
      </c>
      <c r="B340" t="s">
        <v>211</v>
      </c>
      <c r="C340" t="s">
        <v>212</v>
      </c>
      <c r="D340" t="s">
        <v>213</v>
      </c>
      <c r="E340" t="s">
        <v>8413</v>
      </c>
      <c r="F340" t="s">
        <v>8414</v>
      </c>
      <c r="G340">
        <v>9956065784</v>
      </c>
      <c r="H340" t="s">
        <v>164</v>
      </c>
      <c r="I340" t="s">
        <v>8415</v>
      </c>
      <c r="J340" t="s">
        <v>217</v>
      </c>
      <c r="K340" t="s">
        <v>798</v>
      </c>
      <c r="L340" t="s">
        <v>8416</v>
      </c>
      <c r="M340" t="s">
        <v>8417</v>
      </c>
      <c r="N340" t="s">
        <v>170</v>
      </c>
      <c r="AI340" t="s">
        <v>8418</v>
      </c>
      <c r="AJ340" t="s">
        <v>3312</v>
      </c>
      <c r="AK340" t="s">
        <v>8419</v>
      </c>
      <c r="AL340">
        <v>74.33</v>
      </c>
      <c r="AN340">
        <v>2009</v>
      </c>
      <c r="AO340" t="s">
        <v>174</v>
      </c>
      <c r="AP340" t="s">
        <v>8420</v>
      </c>
      <c r="AQ340" t="s">
        <v>3312</v>
      </c>
      <c r="AR340" t="s">
        <v>8421</v>
      </c>
      <c r="AS340">
        <v>77.8</v>
      </c>
      <c r="AU340">
        <v>2011</v>
      </c>
      <c r="AV340" t="s">
        <v>170</v>
      </c>
      <c r="BC340" t="s">
        <v>174</v>
      </c>
      <c r="BD340" t="s">
        <v>8422</v>
      </c>
      <c r="BE340" t="s">
        <v>8422</v>
      </c>
      <c r="BF340" t="s">
        <v>486</v>
      </c>
      <c r="BG340">
        <v>73.8</v>
      </c>
      <c r="BH340">
        <v>7.38</v>
      </c>
      <c r="BI340">
        <v>2016</v>
      </c>
      <c r="BJ340">
        <v>1</v>
      </c>
      <c r="BL340">
        <v>9</v>
      </c>
      <c r="BN340" t="s">
        <v>174</v>
      </c>
      <c r="BO340" t="s">
        <v>8423</v>
      </c>
      <c r="BP340" t="s">
        <v>8423</v>
      </c>
      <c r="BQ340" t="s">
        <v>213</v>
      </c>
      <c r="BR340">
        <v>84.6</v>
      </c>
      <c r="BS340">
        <v>8.46</v>
      </c>
      <c r="BT340">
        <v>2019</v>
      </c>
      <c r="BU340">
        <v>14</v>
      </c>
      <c r="BW340">
        <v>47</v>
      </c>
      <c r="BY340" t="s">
        <v>170</v>
      </c>
      <c r="CF340" t="s">
        <v>174</v>
      </c>
      <c r="CG340" t="s">
        <v>213</v>
      </c>
      <c r="CH340" t="s">
        <v>4145</v>
      </c>
      <c r="CI340" t="s">
        <v>193</v>
      </c>
      <c r="CJ340">
        <v>2025</v>
      </c>
      <c r="CL340" t="s">
        <v>170</v>
      </c>
      <c r="CN340" t="s">
        <v>174</v>
      </c>
      <c r="CO340" t="s">
        <v>8424</v>
      </c>
      <c r="CP340" t="s">
        <v>8425</v>
      </c>
      <c r="CQ340" t="s">
        <v>174</v>
      </c>
      <c r="CR340">
        <v>2</v>
      </c>
      <c r="CS340">
        <v>0</v>
      </c>
      <c r="CT340">
        <v>0</v>
      </c>
      <c r="CU340" t="s">
        <v>8426</v>
      </c>
      <c r="CV340" t="s">
        <v>170</v>
      </c>
      <c r="CZ340" t="s">
        <v>170</v>
      </c>
      <c r="DB340" t="s">
        <v>378</v>
      </c>
      <c r="DC340" t="s">
        <v>326</v>
      </c>
      <c r="DD340" t="s">
        <v>170</v>
      </c>
      <c r="DF340" t="s">
        <v>170</v>
      </c>
      <c r="DL340" t="s">
        <v>170</v>
      </c>
      <c r="DN340" t="s">
        <v>170</v>
      </c>
      <c r="DP340" t="s">
        <v>8427</v>
      </c>
      <c r="DQ340" t="str">
        <f>HYPERLINK("https://nconnect.nicmar.ac.in/storage/profile/699affab53f75.png","Download")</f>
        <v>0</v>
      </c>
      <c r="DR340" t="str">
        <f>HYPERLINK("https://nconnect.nicmar.ac.in/pdf/504_resume_1771767992.pdf/Y2FyZWVy","View Resume")</f>
        <v>0</v>
      </c>
      <c r="DS340" t="s">
        <v>3195</v>
      </c>
      <c r="DT340" t="s">
        <v>8428</v>
      </c>
      <c r="DU340" t="s">
        <v>8049</v>
      </c>
      <c r="DV340" t="s">
        <v>333</v>
      </c>
      <c r="DW340" t="s">
        <v>207</v>
      </c>
      <c r="DX340" t="s">
        <v>2523</v>
      </c>
      <c r="DY340" t="s">
        <v>429</v>
      </c>
      <c r="DZ340" t="s">
        <v>380</v>
      </c>
      <c r="EA340" t="s">
        <v>4145</v>
      </c>
      <c r="EB340" t="s">
        <v>4155</v>
      </c>
      <c r="EC340" t="s">
        <v>1812</v>
      </c>
      <c r="ED340" t="s">
        <v>207</v>
      </c>
      <c r="EE340" t="s">
        <v>3625</v>
      </c>
      <c r="EF340" t="s">
        <v>209</v>
      </c>
      <c r="EG340" t="s">
        <v>380</v>
      </c>
    </row>
    <row r="341" spans="1:158">
      <c r="A341" t="s">
        <v>158</v>
      </c>
      <c r="B341" t="s">
        <v>159</v>
      </c>
      <c r="C341" t="s">
        <v>160</v>
      </c>
      <c r="D341" t="s">
        <v>161</v>
      </c>
      <c r="E341" t="s">
        <v>8429</v>
      </c>
      <c r="F341" t="s">
        <v>8430</v>
      </c>
      <c r="G341">
        <v>9867583332</v>
      </c>
      <c r="H341" t="s">
        <v>164</v>
      </c>
      <c r="I341" t="s">
        <v>8431</v>
      </c>
      <c r="J341" t="s">
        <v>166</v>
      </c>
      <c r="K341" t="s">
        <v>702</v>
      </c>
      <c r="L341" t="s">
        <v>8432</v>
      </c>
      <c r="M341" t="s">
        <v>8433</v>
      </c>
      <c r="N341" t="s">
        <v>170</v>
      </c>
      <c r="AI341" t="s">
        <v>8434</v>
      </c>
      <c r="AJ341" t="s">
        <v>8435</v>
      </c>
      <c r="AK341" t="s">
        <v>8436</v>
      </c>
      <c r="AL341">
        <v>91.28</v>
      </c>
      <c r="AN341">
        <v>1987</v>
      </c>
      <c r="AO341" t="s">
        <v>174</v>
      </c>
      <c r="AP341" t="s">
        <v>8437</v>
      </c>
      <c r="AQ341" t="s">
        <v>1441</v>
      </c>
      <c r="AR341" t="s">
        <v>2220</v>
      </c>
      <c r="AS341">
        <v>86.17</v>
      </c>
      <c r="AU341">
        <v>1989</v>
      </c>
      <c r="AV341" t="s">
        <v>170</v>
      </c>
      <c r="BC341" t="s">
        <v>174</v>
      </c>
      <c r="BD341" t="s">
        <v>1362</v>
      </c>
      <c r="BE341" t="s">
        <v>8438</v>
      </c>
      <c r="BF341" t="s">
        <v>8439</v>
      </c>
      <c r="BG341">
        <v>63</v>
      </c>
      <c r="BI341">
        <v>1993</v>
      </c>
      <c r="BJ341">
        <v>19</v>
      </c>
      <c r="BK341" t="s">
        <v>8439</v>
      </c>
      <c r="BL341">
        <v>53</v>
      </c>
      <c r="BM341" t="s">
        <v>8440</v>
      </c>
      <c r="BN341" t="s">
        <v>174</v>
      </c>
      <c r="BO341" t="s">
        <v>1441</v>
      </c>
      <c r="BP341" t="s">
        <v>8441</v>
      </c>
      <c r="BQ341" t="s">
        <v>8442</v>
      </c>
      <c r="BR341">
        <v>63</v>
      </c>
      <c r="BT341">
        <v>1999</v>
      </c>
      <c r="BU341">
        <v>31</v>
      </c>
      <c r="BV341" t="s">
        <v>8443</v>
      </c>
      <c r="BW341">
        <v>53</v>
      </c>
      <c r="BX341" t="s">
        <v>8442</v>
      </c>
      <c r="BY341" t="s">
        <v>170</v>
      </c>
      <c r="CF341" t="s">
        <v>174</v>
      </c>
      <c r="CG341" t="s">
        <v>1337</v>
      </c>
      <c r="CH341" t="s">
        <v>8444</v>
      </c>
      <c r="CI341" t="s">
        <v>373</v>
      </c>
      <c r="CK341" t="s">
        <v>170</v>
      </c>
      <c r="CL341" t="s">
        <v>174</v>
      </c>
      <c r="CM341" t="s">
        <v>8445</v>
      </c>
      <c r="CN341" t="s">
        <v>174</v>
      </c>
      <c r="CO341" t="s">
        <v>8446</v>
      </c>
      <c r="CP341" t="s">
        <v>8447</v>
      </c>
      <c r="CQ341" t="s">
        <v>170</v>
      </c>
      <c r="CV341" t="s">
        <v>170</v>
      </c>
      <c r="CZ341" t="s">
        <v>170</v>
      </c>
      <c r="DC341" t="s">
        <v>8448</v>
      </c>
      <c r="DD341" t="s">
        <v>174</v>
      </c>
      <c r="DE341" t="s">
        <v>8449</v>
      </c>
      <c r="DF341" t="s">
        <v>170</v>
      </c>
      <c r="DL341" t="s">
        <v>174</v>
      </c>
      <c r="DM341" t="s">
        <v>8450</v>
      </c>
      <c r="DN341" t="s">
        <v>174</v>
      </c>
      <c r="DO341" t="s">
        <v>8451</v>
      </c>
      <c r="DP341" t="s">
        <v>8452</v>
      </c>
      <c r="DQ341" t="s">
        <v>202</v>
      </c>
      <c r="DR341" t="str">
        <f>HYPERLINK("https://nconnect.nicmar.ac.in/pdf/505_resume_1771768275.pdf/Y2FyZWVy","View Resume")</f>
        <v>0</v>
      </c>
      <c r="DS341" t="s">
        <v>8453</v>
      </c>
      <c r="DT341" t="s">
        <v>8454</v>
      </c>
      <c r="DU341" t="s">
        <v>8455</v>
      </c>
      <c r="DV341" t="s">
        <v>8456</v>
      </c>
      <c r="DW341" t="s">
        <v>207</v>
      </c>
      <c r="DX341" t="s">
        <v>1634</v>
      </c>
      <c r="DY341" t="s">
        <v>209</v>
      </c>
      <c r="DZ341" t="s">
        <v>2137</v>
      </c>
      <c r="EA341" t="s">
        <v>8457</v>
      </c>
      <c r="EB341" t="s">
        <v>8458</v>
      </c>
      <c r="EC341" t="s">
        <v>538</v>
      </c>
      <c r="ED341" t="s">
        <v>207</v>
      </c>
      <c r="EE341" t="s">
        <v>2320</v>
      </c>
      <c r="EF341" t="s">
        <v>4306</v>
      </c>
      <c r="EG341" t="s">
        <v>248</v>
      </c>
      <c r="EH341" t="s">
        <v>8459</v>
      </c>
      <c r="EI341" t="s">
        <v>8460</v>
      </c>
      <c r="EJ341" t="s">
        <v>8456</v>
      </c>
      <c r="EK341" t="s">
        <v>207</v>
      </c>
      <c r="EL341" t="s">
        <v>264</v>
      </c>
      <c r="EM341" t="s">
        <v>4828</v>
      </c>
      <c r="EN341" t="s">
        <v>6826</v>
      </c>
      <c r="EO341" t="s">
        <v>8461</v>
      </c>
      <c r="EP341" t="s">
        <v>8462</v>
      </c>
      <c r="EQ341" t="s">
        <v>333</v>
      </c>
      <c r="ER341" t="s">
        <v>207</v>
      </c>
      <c r="ES341" t="s">
        <v>6989</v>
      </c>
      <c r="ET341" t="s">
        <v>1022</v>
      </c>
      <c r="EU341" t="s">
        <v>6826</v>
      </c>
      <c r="EV341" t="s">
        <v>8463</v>
      </c>
      <c r="EW341" t="s">
        <v>1989</v>
      </c>
      <c r="EX341" t="s">
        <v>333</v>
      </c>
      <c r="EY341" t="s">
        <v>207</v>
      </c>
      <c r="EZ341" t="s">
        <v>8464</v>
      </c>
      <c r="FA341" t="s">
        <v>8465</v>
      </c>
      <c r="FB341" t="s">
        <v>7999</v>
      </c>
    </row>
    <row r="342" spans="1:158">
      <c r="A342" t="s">
        <v>158</v>
      </c>
      <c r="B342" t="s">
        <v>159</v>
      </c>
      <c r="C342" t="s">
        <v>160</v>
      </c>
      <c r="D342" t="s">
        <v>161</v>
      </c>
      <c r="E342" t="s">
        <v>8466</v>
      </c>
      <c r="F342" t="s">
        <v>8467</v>
      </c>
      <c r="G342">
        <v>9967031609</v>
      </c>
      <c r="H342" t="s">
        <v>164</v>
      </c>
      <c r="I342" t="s">
        <v>8468</v>
      </c>
      <c r="J342" t="s">
        <v>217</v>
      </c>
      <c r="K342" t="s">
        <v>8469</v>
      </c>
      <c r="L342" t="s">
        <v>8470</v>
      </c>
      <c r="M342" t="s">
        <v>8471</v>
      </c>
      <c r="N342" t="s">
        <v>170</v>
      </c>
      <c r="AI342" t="s">
        <v>8472</v>
      </c>
      <c r="AJ342" t="s">
        <v>8473</v>
      </c>
      <c r="AK342" t="s">
        <v>8474</v>
      </c>
      <c r="AL342">
        <v>55</v>
      </c>
      <c r="AN342">
        <v>1973</v>
      </c>
      <c r="AO342" t="s">
        <v>174</v>
      </c>
      <c r="AP342" t="s">
        <v>8475</v>
      </c>
      <c r="AQ342" t="s">
        <v>8475</v>
      </c>
      <c r="AR342" t="s">
        <v>8476</v>
      </c>
      <c r="AS342">
        <v>60</v>
      </c>
      <c r="AU342">
        <v>1980</v>
      </c>
      <c r="AV342" t="s">
        <v>174</v>
      </c>
      <c r="AW342" t="s">
        <v>8477</v>
      </c>
      <c r="AX342" t="s">
        <v>8478</v>
      </c>
      <c r="AY342" t="s">
        <v>8479</v>
      </c>
      <c r="AZ342">
        <v>57</v>
      </c>
      <c r="BB342">
        <v>1984</v>
      </c>
      <c r="BC342" t="s">
        <v>174</v>
      </c>
      <c r="BD342" t="s">
        <v>8480</v>
      </c>
      <c r="BE342" t="s">
        <v>8481</v>
      </c>
      <c r="BF342" t="s">
        <v>8482</v>
      </c>
      <c r="BG342">
        <v>48</v>
      </c>
      <c r="BI342">
        <v>1983</v>
      </c>
      <c r="BJ342">
        <v>19</v>
      </c>
      <c r="BK342" t="s">
        <v>8480</v>
      </c>
      <c r="BL342">
        <v>23</v>
      </c>
      <c r="BN342" t="s">
        <v>170</v>
      </c>
      <c r="BY342" t="s">
        <v>174</v>
      </c>
      <c r="BZ342" t="s">
        <v>8483</v>
      </c>
      <c r="CA342" t="s">
        <v>8483</v>
      </c>
      <c r="CB342" t="s">
        <v>1337</v>
      </c>
      <c r="CC342">
        <v>61.4</v>
      </c>
      <c r="CE342">
        <v>1986</v>
      </c>
      <c r="CF342" t="s">
        <v>170</v>
      </c>
      <c r="CL342" t="s">
        <v>174</v>
      </c>
      <c r="CN342" t="s">
        <v>174</v>
      </c>
      <c r="CO342" t="s">
        <v>8484</v>
      </c>
      <c r="CP342" t="s">
        <v>722</v>
      </c>
      <c r="CQ342" t="s">
        <v>170</v>
      </c>
      <c r="CU342" t="s">
        <v>5022</v>
      </c>
      <c r="CV342" t="s">
        <v>170</v>
      </c>
      <c r="CZ342" t="s">
        <v>170</v>
      </c>
      <c r="DB342" t="s">
        <v>8485</v>
      </c>
      <c r="DC342" t="s">
        <v>8486</v>
      </c>
      <c r="DD342" t="s">
        <v>174</v>
      </c>
      <c r="DE342" t="s">
        <v>8487</v>
      </c>
      <c r="DF342" t="s">
        <v>174</v>
      </c>
      <c r="DG342" t="s">
        <v>170</v>
      </c>
      <c r="DH342" t="s">
        <v>170</v>
      </c>
      <c r="DI342" t="s">
        <v>8488</v>
      </c>
      <c r="DJ342" t="s">
        <v>8489</v>
      </c>
      <c r="DK342">
        <v>8</v>
      </c>
      <c r="DL342" t="s">
        <v>174</v>
      </c>
      <c r="DM342" t="s">
        <v>8490</v>
      </c>
      <c r="DN342" t="s">
        <v>174</v>
      </c>
      <c r="DO342" t="s">
        <v>8491</v>
      </c>
      <c r="DP342" t="s">
        <v>8492</v>
      </c>
      <c r="DQ342" t="str">
        <f>HYPERLINK("https://nconnect.nicmar.ac.in/storage/profile/699af04d211fc.png","Download")</f>
        <v>0</v>
      </c>
      <c r="DR342" t="str">
        <f>HYPERLINK("https://nconnect.nicmar.ac.in/pdf/493_resume_1771769308.pdf/Y2FyZWVy","View Resume")</f>
        <v>0</v>
      </c>
      <c r="DS342" t="s">
        <v>8493</v>
      </c>
      <c r="DT342" t="s">
        <v>8494</v>
      </c>
      <c r="DU342" t="s">
        <v>8495</v>
      </c>
      <c r="DV342" t="s">
        <v>8496</v>
      </c>
      <c r="DW342" t="s">
        <v>207</v>
      </c>
      <c r="DX342" t="s">
        <v>2854</v>
      </c>
      <c r="DY342" t="s">
        <v>1322</v>
      </c>
      <c r="DZ342" t="s">
        <v>265</v>
      </c>
      <c r="EA342" t="s">
        <v>8497</v>
      </c>
      <c r="EB342" t="s">
        <v>8498</v>
      </c>
      <c r="EC342" t="s">
        <v>6203</v>
      </c>
      <c r="ED342" t="s">
        <v>246</v>
      </c>
      <c r="EE342" t="s">
        <v>1026</v>
      </c>
      <c r="EF342" t="s">
        <v>1395</v>
      </c>
      <c r="EG342" t="s">
        <v>1317</v>
      </c>
      <c r="EH342" t="s">
        <v>8499</v>
      </c>
      <c r="EI342" t="s">
        <v>8500</v>
      </c>
      <c r="EJ342" t="s">
        <v>2037</v>
      </c>
      <c r="EK342" t="s">
        <v>207</v>
      </c>
      <c r="EL342" t="s">
        <v>2109</v>
      </c>
      <c r="EM342" t="s">
        <v>3107</v>
      </c>
      <c r="EN342" t="s">
        <v>865</v>
      </c>
      <c r="EO342" t="s">
        <v>8501</v>
      </c>
      <c r="EP342" t="s">
        <v>8502</v>
      </c>
      <c r="EQ342" t="s">
        <v>8503</v>
      </c>
      <c r="ER342" t="s">
        <v>207</v>
      </c>
      <c r="ES342" t="s">
        <v>8504</v>
      </c>
      <c r="ET342" t="s">
        <v>3868</v>
      </c>
      <c r="EU342" t="s">
        <v>1464</v>
      </c>
      <c r="EV342" t="s">
        <v>8505</v>
      </c>
      <c r="EW342" t="s">
        <v>537</v>
      </c>
      <c r="EX342" t="s">
        <v>7885</v>
      </c>
      <c r="EY342" t="s">
        <v>246</v>
      </c>
      <c r="EZ342" t="s">
        <v>691</v>
      </c>
      <c r="FA342" t="s">
        <v>8504</v>
      </c>
      <c r="FB342" t="s">
        <v>1027</v>
      </c>
    </row>
    <row r="343" spans="1:158">
      <c r="A343" t="s">
        <v>1348</v>
      </c>
      <c r="B343" t="s">
        <v>211</v>
      </c>
      <c r="C343" t="s">
        <v>267</v>
      </c>
      <c r="D343" t="s">
        <v>1349</v>
      </c>
      <c r="E343" t="s">
        <v>8506</v>
      </c>
      <c r="F343" t="s">
        <v>8507</v>
      </c>
      <c r="G343">
        <v>9518781131</v>
      </c>
      <c r="H343" t="s">
        <v>271</v>
      </c>
      <c r="I343" t="s">
        <v>8508</v>
      </c>
      <c r="J343" t="s">
        <v>217</v>
      </c>
      <c r="K343" t="s">
        <v>8509</v>
      </c>
      <c r="L343" t="s">
        <v>8510</v>
      </c>
      <c r="M343" t="s">
        <v>8511</v>
      </c>
      <c r="N343" t="s">
        <v>170</v>
      </c>
      <c r="AI343" t="s">
        <v>8512</v>
      </c>
      <c r="AJ343" t="s">
        <v>8513</v>
      </c>
      <c r="AK343" t="s">
        <v>8514</v>
      </c>
      <c r="AL343">
        <v>90</v>
      </c>
      <c r="AN343">
        <v>2017</v>
      </c>
      <c r="AO343" t="s">
        <v>174</v>
      </c>
      <c r="AP343" t="s">
        <v>8515</v>
      </c>
      <c r="AQ343" t="s">
        <v>8516</v>
      </c>
      <c r="AR343" t="s">
        <v>8517</v>
      </c>
      <c r="AS343">
        <v>77</v>
      </c>
      <c r="AU343">
        <v>2019</v>
      </c>
      <c r="AV343" t="s">
        <v>170</v>
      </c>
      <c r="BC343" t="s">
        <v>174</v>
      </c>
      <c r="BD343" t="s">
        <v>4931</v>
      </c>
      <c r="BE343" t="s">
        <v>8518</v>
      </c>
      <c r="BF343" t="s">
        <v>5170</v>
      </c>
      <c r="BG343">
        <v>87.58</v>
      </c>
      <c r="BI343">
        <v>2022</v>
      </c>
      <c r="BJ343">
        <v>19</v>
      </c>
      <c r="BK343" t="s">
        <v>8519</v>
      </c>
      <c r="BL343">
        <v>17</v>
      </c>
      <c r="BN343" t="s">
        <v>174</v>
      </c>
      <c r="BO343" t="s">
        <v>4931</v>
      </c>
      <c r="BP343" t="s">
        <v>8518</v>
      </c>
      <c r="BQ343" t="s">
        <v>1704</v>
      </c>
      <c r="BR343">
        <v>66.81</v>
      </c>
      <c r="BT343">
        <v>2024</v>
      </c>
      <c r="BU343">
        <v>31</v>
      </c>
      <c r="BV343" t="s">
        <v>8520</v>
      </c>
      <c r="BW343">
        <v>17</v>
      </c>
      <c r="BY343" t="s">
        <v>170</v>
      </c>
      <c r="CF343" t="s">
        <v>174</v>
      </c>
      <c r="CG343" t="s">
        <v>1704</v>
      </c>
      <c r="CH343" t="s">
        <v>8521</v>
      </c>
      <c r="CI343" t="s">
        <v>373</v>
      </c>
      <c r="CK343" t="s">
        <v>170</v>
      </c>
      <c r="CL343" t="s">
        <v>174</v>
      </c>
      <c r="CM343" t="s">
        <v>8522</v>
      </c>
      <c r="CN343" t="s">
        <v>174</v>
      </c>
      <c r="CO343" t="s">
        <v>8523</v>
      </c>
      <c r="CP343" t="s">
        <v>8514</v>
      </c>
      <c r="CQ343" t="s">
        <v>170</v>
      </c>
      <c r="CU343" t="s">
        <v>2079</v>
      </c>
      <c r="CV343" t="s">
        <v>170</v>
      </c>
      <c r="CZ343" t="s">
        <v>170</v>
      </c>
      <c r="DB343" t="s">
        <v>8524</v>
      </c>
      <c r="DC343" t="s">
        <v>8525</v>
      </c>
      <c r="DD343" t="s">
        <v>170</v>
      </c>
      <c r="DF343" t="s">
        <v>170</v>
      </c>
      <c r="DL343" t="s">
        <v>170</v>
      </c>
      <c r="DN343" t="s">
        <v>170</v>
      </c>
      <c r="DP343" t="s">
        <v>8526</v>
      </c>
      <c r="DQ343" t="s">
        <v>202</v>
      </c>
      <c r="DR343" t="str">
        <f>HYPERLINK("https://nconnect.nicmar.ac.in/pdf/497_resume_1771770070.pdf/Y2FyZWVy","View Resume")</f>
        <v>0</v>
      </c>
      <c r="DS343" t="s">
        <v>990</v>
      </c>
      <c r="DT343" t="s">
        <v>8518</v>
      </c>
      <c r="DU343" t="s">
        <v>8527</v>
      </c>
      <c r="DV343" t="s">
        <v>8528</v>
      </c>
      <c r="DW343" t="s">
        <v>246</v>
      </c>
      <c r="DX343" t="s">
        <v>996</v>
      </c>
      <c r="DY343" t="s">
        <v>941</v>
      </c>
      <c r="DZ343" t="s">
        <v>949</v>
      </c>
      <c r="EA343" t="s">
        <v>5187</v>
      </c>
      <c r="EB343" t="s">
        <v>4684</v>
      </c>
      <c r="EC343" t="s">
        <v>8529</v>
      </c>
      <c r="ED343" t="s">
        <v>246</v>
      </c>
      <c r="EE343" t="s">
        <v>2434</v>
      </c>
      <c r="EF343" t="s">
        <v>3389</v>
      </c>
      <c r="EG343" t="s">
        <v>949</v>
      </c>
      <c r="EH343" t="s">
        <v>8530</v>
      </c>
      <c r="EI343" t="s">
        <v>8531</v>
      </c>
      <c r="EJ343" t="s">
        <v>819</v>
      </c>
      <c r="EK343" t="s">
        <v>207</v>
      </c>
      <c r="EL343" t="s">
        <v>901</v>
      </c>
      <c r="EM343" t="s">
        <v>464</v>
      </c>
      <c r="EN343" t="s">
        <v>470</v>
      </c>
    </row>
    <row r="344" spans="1:158">
      <c r="A344" t="s">
        <v>356</v>
      </c>
      <c r="B344" t="s">
        <v>211</v>
      </c>
      <c r="C344" t="s">
        <v>267</v>
      </c>
      <c r="D344" t="s">
        <v>357</v>
      </c>
      <c r="E344" t="s">
        <v>8506</v>
      </c>
      <c r="F344" t="s">
        <v>8507</v>
      </c>
      <c r="G344">
        <v>9518781131</v>
      </c>
      <c r="H344" t="s">
        <v>271</v>
      </c>
      <c r="I344" t="s">
        <v>8508</v>
      </c>
      <c r="J344" t="s">
        <v>217</v>
      </c>
      <c r="K344" t="s">
        <v>8509</v>
      </c>
      <c r="L344" t="s">
        <v>8510</v>
      </c>
      <c r="M344" t="s">
        <v>8511</v>
      </c>
      <c r="N344" t="s">
        <v>170</v>
      </c>
      <c r="AI344" t="s">
        <v>8512</v>
      </c>
      <c r="AJ344" t="s">
        <v>8513</v>
      </c>
      <c r="AK344" t="s">
        <v>8514</v>
      </c>
      <c r="AL344">
        <v>90</v>
      </c>
      <c r="AN344">
        <v>2017</v>
      </c>
      <c r="AO344" t="s">
        <v>174</v>
      </c>
      <c r="AP344" t="s">
        <v>8515</v>
      </c>
      <c r="AQ344" t="s">
        <v>8516</v>
      </c>
      <c r="AR344" t="s">
        <v>8517</v>
      </c>
      <c r="AS344">
        <v>77</v>
      </c>
      <c r="AU344">
        <v>2019</v>
      </c>
      <c r="AV344" t="s">
        <v>170</v>
      </c>
      <c r="BC344" t="s">
        <v>174</v>
      </c>
      <c r="BD344" t="s">
        <v>4931</v>
      </c>
      <c r="BE344" t="s">
        <v>8518</v>
      </c>
      <c r="BF344" t="s">
        <v>5170</v>
      </c>
      <c r="BG344">
        <v>87.58</v>
      </c>
      <c r="BI344">
        <v>2022</v>
      </c>
      <c r="BJ344">
        <v>19</v>
      </c>
      <c r="BK344" t="s">
        <v>8519</v>
      </c>
      <c r="BL344">
        <v>17</v>
      </c>
      <c r="BN344" t="s">
        <v>174</v>
      </c>
      <c r="BO344" t="s">
        <v>4931</v>
      </c>
      <c r="BP344" t="s">
        <v>8518</v>
      </c>
      <c r="BQ344" t="s">
        <v>1704</v>
      </c>
      <c r="BR344">
        <v>66.81</v>
      </c>
      <c r="BT344">
        <v>2024</v>
      </c>
      <c r="BU344">
        <v>31</v>
      </c>
      <c r="BV344" t="s">
        <v>8520</v>
      </c>
      <c r="BW344">
        <v>17</v>
      </c>
      <c r="BY344" t="s">
        <v>170</v>
      </c>
      <c r="CF344" t="s">
        <v>174</v>
      </c>
      <c r="CG344" t="s">
        <v>1704</v>
      </c>
      <c r="CH344" t="s">
        <v>8521</v>
      </c>
      <c r="CI344" t="s">
        <v>373</v>
      </c>
      <c r="CK344" t="s">
        <v>170</v>
      </c>
      <c r="CL344" t="s">
        <v>174</v>
      </c>
      <c r="CM344" t="s">
        <v>8522</v>
      </c>
      <c r="CN344" t="s">
        <v>174</v>
      </c>
      <c r="CO344" t="s">
        <v>8523</v>
      </c>
      <c r="CP344" t="s">
        <v>8514</v>
      </c>
      <c r="CQ344" t="s">
        <v>170</v>
      </c>
      <c r="CU344" t="s">
        <v>2079</v>
      </c>
      <c r="CV344" t="s">
        <v>170</v>
      </c>
      <c r="CZ344" t="s">
        <v>170</v>
      </c>
      <c r="DB344" t="s">
        <v>8524</v>
      </c>
      <c r="DC344" t="s">
        <v>8525</v>
      </c>
      <c r="DD344" t="s">
        <v>170</v>
      </c>
      <c r="DF344" t="s">
        <v>170</v>
      </c>
      <c r="DL344" t="s">
        <v>170</v>
      </c>
      <c r="DN344" t="s">
        <v>170</v>
      </c>
      <c r="DP344" t="s">
        <v>8532</v>
      </c>
      <c r="DQ344" t="s">
        <v>202</v>
      </c>
      <c r="DR344" t="str">
        <f>HYPERLINK("https://nconnect.nicmar.ac.in/pdf/497_resume_1771770070.pdf/Y2FyZWVy","View Resume")</f>
        <v>0</v>
      </c>
      <c r="DS344" t="s">
        <v>990</v>
      </c>
      <c r="DT344" t="s">
        <v>8518</v>
      </c>
      <c r="DU344" t="s">
        <v>8527</v>
      </c>
      <c r="DV344" t="s">
        <v>8528</v>
      </c>
      <c r="DW344" t="s">
        <v>246</v>
      </c>
      <c r="DX344" t="s">
        <v>996</v>
      </c>
      <c r="DY344" t="s">
        <v>941</v>
      </c>
      <c r="DZ344" t="s">
        <v>949</v>
      </c>
      <c r="EA344" t="s">
        <v>5187</v>
      </c>
      <c r="EB344" t="s">
        <v>4684</v>
      </c>
      <c r="EC344" t="s">
        <v>8529</v>
      </c>
      <c r="ED344" t="s">
        <v>246</v>
      </c>
      <c r="EE344" t="s">
        <v>2434</v>
      </c>
      <c r="EF344" t="s">
        <v>3389</v>
      </c>
      <c r="EG344" t="s">
        <v>949</v>
      </c>
      <c r="EH344" t="s">
        <v>8530</v>
      </c>
      <c r="EI344" t="s">
        <v>8531</v>
      </c>
      <c r="EJ344" t="s">
        <v>819</v>
      </c>
      <c r="EK344" t="s">
        <v>207</v>
      </c>
      <c r="EL344" t="s">
        <v>901</v>
      </c>
      <c r="EM344" t="s">
        <v>464</v>
      </c>
      <c r="EN344" t="s">
        <v>470</v>
      </c>
    </row>
    <row r="345" spans="1:158">
      <c r="A345" t="s">
        <v>1898</v>
      </c>
      <c r="B345" t="s">
        <v>211</v>
      </c>
      <c r="C345" t="s">
        <v>267</v>
      </c>
      <c r="D345" t="s">
        <v>1899</v>
      </c>
      <c r="E345" t="s">
        <v>8506</v>
      </c>
      <c r="F345" t="s">
        <v>8507</v>
      </c>
      <c r="G345">
        <v>9518781131</v>
      </c>
      <c r="H345" t="s">
        <v>271</v>
      </c>
      <c r="I345" t="s">
        <v>8508</v>
      </c>
      <c r="J345" t="s">
        <v>217</v>
      </c>
      <c r="K345" t="s">
        <v>8509</v>
      </c>
      <c r="L345" t="s">
        <v>8510</v>
      </c>
      <c r="M345" t="s">
        <v>8511</v>
      </c>
      <c r="N345" t="s">
        <v>170</v>
      </c>
      <c r="AI345" t="s">
        <v>8512</v>
      </c>
      <c r="AJ345" t="s">
        <v>8513</v>
      </c>
      <c r="AK345" t="s">
        <v>8514</v>
      </c>
      <c r="AL345">
        <v>90</v>
      </c>
      <c r="AN345">
        <v>2017</v>
      </c>
      <c r="AO345" t="s">
        <v>174</v>
      </c>
      <c r="AP345" t="s">
        <v>8515</v>
      </c>
      <c r="AQ345" t="s">
        <v>8516</v>
      </c>
      <c r="AR345" t="s">
        <v>8517</v>
      </c>
      <c r="AS345">
        <v>77</v>
      </c>
      <c r="AU345">
        <v>2019</v>
      </c>
      <c r="AV345" t="s">
        <v>170</v>
      </c>
      <c r="BC345" t="s">
        <v>174</v>
      </c>
      <c r="BD345" t="s">
        <v>4931</v>
      </c>
      <c r="BE345" t="s">
        <v>8518</v>
      </c>
      <c r="BF345" t="s">
        <v>5170</v>
      </c>
      <c r="BG345">
        <v>87.58</v>
      </c>
      <c r="BI345">
        <v>2022</v>
      </c>
      <c r="BJ345">
        <v>19</v>
      </c>
      <c r="BK345" t="s">
        <v>8519</v>
      </c>
      <c r="BL345">
        <v>17</v>
      </c>
      <c r="BN345" t="s">
        <v>174</v>
      </c>
      <c r="BO345" t="s">
        <v>4931</v>
      </c>
      <c r="BP345" t="s">
        <v>8518</v>
      </c>
      <c r="BQ345" t="s">
        <v>1704</v>
      </c>
      <c r="BR345">
        <v>66.81</v>
      </c>
      <c r="BT345">
        <v>2024</v>
      </c>
      <c r="BU345">
        <v>31</v>
      </c>
      <c r="BV345" t="s">
        <v>8520</v>
      </c>
      <c r="BW345">
        <v>17</v>
      </c>
      <c r="BY345" t="s">
        <v>170</v>
      </c>
      <c r="CF345" t="s">
        <v>174</v>
      </c>
      <c r="CG345" t="s">
        <v>1704</v>
      </c>
      <c r="CH345" t="s">
        <v>8521</v>
      </c>
      <c r="CI345" t="s">
        <v>373</v>
      </c>
      <c r="CK345" t="s">
        <v>170</v>
      </c>
      <c r="CL345" t="s">
        <v>174</v>
      </c>
      <c r="CM345" t="s">
        <v>8522</v>
      </c>
      <c r="CN345" t="s">
        <v>174</v>
      </c>
      <c r="CO345" t="s">
        <v>8523</v>
      </c>
      <c r="CP345" t="s">
        <v>8514</v>
      </c>
      <c r="CQ345" t="s">
        <v>170</v>
      </c>
      <c r="CU345" t="s">
        <v>2079</v>
      </c>
      <c r="CV345" t="s">
        <v>170</v>
      </c>
      <c r="CZ345" t="s">
        <v>170</v>
      </c>
      <c r="DB345" t="s">
        <v>8524</v>
      </c>
      <c r="DC345" t="s">
        <v>8525</v>
      </c>
      <c r="DD345" t="s">
        <v>170</v>
      </c>
      <c r="DF345" t="s">
        <v>170</v>
      </c>
      <c r="DL345" t="s">
        <v>170</v>
      </c>
      <c r="DN345" t="s">
        <v>170</v>
      </c>
      <c r="DP345" t="s">
        <v>8533</v>
      </c>
      <c r="DQ345" t="s">
        <v>202</v>
      </c>
      <c r="DR345" t="str">
        <f>HYPERLINK("https://nconnect.nicmar.ac.in/pdf/497_resume_1771770070.pdf/Y2FyZWVy","View Resume")</f>
        <v>0</v>
      </c>
      <c r="DS345" t="s">
        <v>990</v>
      </c>
      <c r="DT345" t="s">
        <v>8518</v>
      </c>
      <c r="DU345" t="s">
        <v>8527</v>
      </c>
      <c r="DV345" t="s">
        <v>8528</v>
      </c>
      <c r="DW345" t="s">
        <v>246</v>
      </c>
      <c r="DX345" t="s">
        <v>996</v>
      </c>
      <c r="DY345" t="s">
        <v>941</v>
      </c>
      <c r="DZ345" t="s">
        <v>949</v>
      </c>
      <c r="EA345" t="s">
        <v>5187</v>
      </c>
      <c r="EB345" t="s">
        <v>4684</v>
      </c>
      <c r="EC345" t="s">
        <v>8529</v>
      </c>
      <c r="ED345" t="s">
        <v>246</v>
      </c>
      <c r="EE345" t="s">
        <v>2434</v>
      </c>
      <c r="EF345" t="s">
        <v>3389</v>
      </c>
      <c r="EG345" t="s">
        <v>949</v>
      </c>
      <c r="EH345" t="s">
        <v>8530</v>
      </c>
      <c r="EI345" t="s">
        <v>8531</v>
      </c>
      <c r="EJ345" t="s">
        <v>819</v>
      </c>
      <c r="EK345" t="s">
        <v>207</v>
      </c>
      <c r="EL345" t="s">
        <v>901</v>
      </c>
      <c r="EM345" t="s">
        <v>464</v>
      </c>
      <c r="EN345" t="s">
        <v>470</v>
      </c>
    </row>
    <row r="346" spans="1:158">
      <c r="A346" t="s">
        <v>1137</v>
      </c>
      <c r="B346" t="s">
        <v>211</v>
      </c>
      <c r="C346" t="s">
        <v>1138</v>
      </c>
      <c r="D346" t="s">
        <v>1139</v>
      </c>
      <c r="E346" t="s">
        <v>8534</v>
      </c>
      <c r="F346" t="s">
        <v>8535</v>
      </c>
      <c r="G346">
        <v>7666363829</v>
      </c>
      <c r="H346" t="s">
        <v>271</v>
      </c>
      <c r="I346" t="s">
        <v>8536</v>
      </c>
      <c r="J346" t="s">
        <v>166</v>
      </c>
      <c r="K346" t="s">
        <v>658</v>
      </c>
      <c r="L346" t="s">
        <v>8537</v>
      </c>
      <c r="M346" t="s">
        <v>8538</v>
      </c>
      <c r="N346" t="s">
        <v>170</v>
      </c>
      <c r="AI346" t="s">
        <v>8539</v>
      </c>
      <c r="AJ346" t="s">
        <v>1002</v>
      </c>
      <c r="AK346" t="s">
        <v>2893</v>
      </c>
      <c r="AL346">
        <v>78</v>
      </c>
      <c r="AM346">
        <v>8.2</v>
      </c>
      <c r="AN346">
        <v>2014</v>
      </c>
      <c r="AO346" t="s">
        <v>174</v>
      </c>
      <c r="AP346" t="s">
        <v>8540</v>
      </c>
      <c r="AQ346" t="s">
        <v>1002</v>
      </c>
      <c r="AR346" t="s">
        <v>8541</v>
      </c>
      <c r="AS346">
        <v>57.85</v>
      </c>
      <c r="AT346">
        <v>6.1</v>
      </c>
      <c r="AU346">
        <v>2014</v>
      </c>
      <c r="AV346" t="s">
        <v>170</v>
      </c>
      <c r="BB346">
        <v>2016</v>
      </c>
      <c r="BC346" t="s">
        <v>174</v>
      </c>
      <c r="BD346" t="s">
        <v>8542</v>
      </c>
      <c r="BE346" t="s">
        <v>8543</v>
      </c>
      <c r="BF346" t="s">
        <v>8544</v>
      </c>
      <c r="BG346">
        <v>67.45</v>
      </c>
      <c r="BH346">
        <v>7.1</v>
      </c>
      <c r="BI346">
        <v>2021</v>
      </c>
      <c r="BJ346">
        <v>8</v>
      </c>
      <c r="BL346">
        <v>2</v>
      </c>
      <c r="BN346" t="s">
        <v>174</v>
      </c>
      <c r="BO346" t="s">
        <v>8545</v>
      </c>
      <c r="BP346" t="s">
        <v>8546</v>
      </c>
      <c r="BQ346" t="s">
        <v>5303</v>
      </c>
      <c r="BR346">
        <v>74.1</v>
      </c>
      <c r="BS346">
        <v>7.8</v>
      </c>
      <c r="BT346">
        <v>2023</v>
      </c>
      <c r="BU346">
        <v>24</v>
      </c>
      <c r="BW346">
        <v>50</v>
      </c>
      <c r="BY346" t="s">
        <v>170</v>
      </c>
      <c r="CF346" t="s">
        <v>170</v>
      </c>
      <c r="CL346" t="s">
        <v>170</v>
      </c>
      <c r="CN346" t="s">
        <v>170</v>
      </c>
      <c r="CP346" t="s">
        <v>8547</v>
      </c>
      <c r="CQ346" t="s">
        <v>170</v>
      </c>
      <c r="CV346" t="s">
        <v>170</v>
      </c>
      <c r="CZ346" t="s">
        <v>170</v>
      </c>
      <c r="DB346" t="s">
        <v>378</v>
      </c>
      <c r="DC346" t="s">
        <v>326</v>
      </c>
      <c r="DD346" t="s">
        <v>170</v>
      </c>
      <c r="DF346" t="s">
        <v>170</v>
      </c>
      <c r="DL346" t="s">
        <v>170</v>
      </c>
      <c r="DN346" t="s">
        <v>170</v>
      </c>
      <c r="DP346" t="s">
        <v>8548</v>
      </c>
      <c r="DQ346" t="s">
        <v>202</v>
      </c>
      <c r="DR346" t="str">
        <f>HYPERLINK("https://nconnect.nicmar.ac.in/pdf/509_resume_1771772511.pdf/Y2FyZWVy","View Resume")</f>
        <v>0</v>
      </c>
      <c r="DS346" t="s">
        <v>575</v>
      </c>
      <c r="DT346" t="s">
        <v>8549</v>
      </c>
      <c r="DU346" t="s">
        <v>8550</v>
      </c>
      <c r="DV346" t="s">
        <v>8456</v>
      </c>
      <c r="DW346" t="s">
        <v>207</v>
      </c>
      <c r="DX346" t="s">
        <v>247</v>
      </c>
      <c r="DY346" t="s">
        <v>209</v>
      </c>
      <c r="DZ346" t="s">
        <v>248</v>
      </c>
      <c r="EA346" t="s">
        <v>8551</v>
      </c>
      <c r="EB346" t="s">
        <v>8552</v>
      </c>
      <c r="EC346" t="s">
        <v>819</v>
      </c>
      <c r="ED346" t="s">
        <v>207</v>
      </c>
      <c r="EE346" t="s">
        <v>1387</v>
      </c>
      <c r="EF346" t="s">
        <v>2758</v>
      </c>
      <c r="EG346" t="s">
        <v>248</v>
      </c>
    </row>
    <row r="347" spans="1:158">
      <c r="A347" t="s">
        <v>5428</v>
      </c>
      <c r="B347" t="s">
        <v>5429</v>
      </c>
      <c r="C347" t="s">
        <v>472</v>
      </c>
      <c r="D347" t="s">
        <v>473</v>
      </c>
      <c r="E347" t="s">
        <v>8553</v>
      </c>
      <c r="F347" t="s">
        <v>8554</v>
      </c>
      <c r="G347">
        <v>9866172005</v>
      </c>
      <c r="H347" t="s">
        <v>164</v>
      </c>
      <c r="I347" t="s">
        <v>8555</v>
      </c>
      <c r="J347" t="s">
        <v>166</v>
      </c>
      <c r="K347" t="s">
        <v>2091</v>
      </c>
      <c r="L347" t="s">
        <v>8556</v>
      </c>
      <c r="M347" t="s">
        <v>8557</v>
      </c>
      <c r="N347" t="s">
        <v>170</v>
      </c>
      <c r="AI347" t="s">
        <v>8558</v>
      </c>
      <c r="AJ347" t="s">
        <v>1224</v>
      </c>
      <c r="AK347" t="s">
        <v>8559</v>
      </c>
      <c r="AL347">
        <v>77.83</v>
      </c>
      <c r="AN347">
        <v>1999</v>
      </c>
      <c r="AO347" t="s">
        <v>174</v>
      </c>
      <c r="AP347" t="s">
        <v>8560</v>
      </c>
      <c r="AQ347" t="s">
        <v>1227</v>
      </c>
      <c r="AR347" t="s">
        <v>1559</v>
      </c>
      <c r="AS347">
        <v>87.6</v>
      </c>
      <c r="AU347">
        <v>2001</v>
      </c>
      <c r="AV347" t="s">
        <v>170</v>
      </c>
      <c r="BC347" t="s">
        <v>174</v>
      </c>
      <c r="BD347" t="s">
        <v>8561</v>
      </c>
      <c r="BE347" t="s">
        <v>8562</v>
      </c>
      <c r="BF347" t="s">
        <v>486</v>
      </c>
      <c r="BG347">
        <v>82.25</v>
      </c>
      <c r="BI347">
        <v>2005</v>
      </c>
      <c r="BJ347">
        <v>2</v>
      </c>
      <c r="BL347">
        <v>9</v>
      </c>
      <c r="BN347" t="s">
        <v>174</v>
      </c>
      <c r="BO347" t="s">
        <v>6544</v>
      </c>
      <c r="BP347" t="s">
        <v>8563</v>
      </c>
      <c r="BQ347" t="s">
        <v>2102</v>
      </c>
      <c r="BR347">
        <v>7.95</v>
      </c>
      <c r="BS347">
        <v>7.9</v>
      </c>
      <c r="BT347">
        <v>2009</v>
      </c>
      <c r="BU347">
        <v>12</v>
      </c>
      <c r="BW347">
        <v>15</v>
      </c>
      <c r="BY347" t="s">
        <v>170</v>
      </c>
      <c r="CF347" t="s">
        <v>170</v>
      </c>
      <c r="CJ347">
        <v>2016</v>
      </c>
      <c r="CL347" t="s">
        <v>174</v>
      </c>
      <c r="CM347" t="s">
        <v>8564</v>
      </c>
      <c r="CN347" t="s">
        <v>170</v>
      </c>
      <c r="CP347" t="s">
        <v>8565</v>
      </c>
      <c r="CQ347" t="s">
        <v>170</v>
      </c>
      <c r="CU347" t="s">
        <v>2365</v>
      </c>
      <c r="CV347" t="s">
        <v>170</v>
      </c>
      <c r="CZ347" t="s">
        <v>170</v>
      </c>
      <c r="DB347" t="s">
        <v>378</v>
      </c>
      <c r="DC347" t="s">
        <v>326</v>
      </c>
      <c r="DD347" t="s">
        <v>170</v>
      </c>
      <c r="DF347" t="s">
        <v>170</v>
      </c>
      <c r="DL347" t="s">
        <v>170</v>
      </c>
      <c r="DN347" t="s">
        <v>170</v>
      </c>
      <c r="DP347" t="s">
        <v>8566</v>
      </c>
      <c r="DQ347" t="str">
        <f>HYPERLINK("https://nconnect.nicmar.ac.in/storage/profile/699b369427aed.png","Download")</f>
        <v>0</v>
      </c>
      <c r="DR347" t="str">
        <f>HYPERLINK("https://nconnect.nicmar.ac.in/pdf/512_resume_1771779630.pdf/Y2FyZWVy","View Resume")</f>
        <v>0</v>
      </c>
      <c r="DS347" t="s">
        <v>8567</v>
      </c>
      <c r="DT347" t="s">
        <v>8568</v>
      </c>
      <c r="DU347" t="s">
        <v>4410</v>
      </c>
      <c r="DV347" t="s">
        <v>1812</v>
      </c>
      <c r="DW347" t="s">
        <v>207</v>
      </c>
      <c r="DX347" t="s">
        <v>3757</v>
      </c>
      <c r="DY347" t="s">
        <v>8504</v>
      </c>
      <c r="DZ347" t="s">
        <v>5376</v>
      </c>
      <c r="EA347" t="s">
        <v>8569</v>
      </c>
      <c r="EB347" t="s">
        <v>211</v>
      </c>
      <c r="EC347" t="s">
        <v>8570</v>
      </c>
      <c r="ED347" t="s">
        <v>246</v>
      </c>
      <c r="EE347" t="s">
        <v>8504</v>
      </c>
      <c r="EF347" t="s">
        <v>7410</v>
      </c>
      <c r="EG347" t="s">
        <v>698</v>
      </c>
      <c r="EH347" t="s">
        <v>8568</v>
      </c>
      <c r="EI347" t="s">
        <v>8571</v>
      </c>
      <c r="EJ347" t="s">
        <v>8572</v>
      </c>
      <c r="EK347" t="s">
        <v>207</v>
      </c>
      <c r="EL347" t="s">
        <v>2926</v>
      </c>
      <c r="EM347" t="s">
        <v>3837</v>
      </c>
      <c r="EN347" t="s">
        <v>898</v>
      </c>
      <c r="EO347" t="s">
        <v>8568</v>
      </c>
      <c r="EP347" t="s">
        <v>8573</v>
      </c>
      <c r="EQ347" t="s">
        <v>8574</v>
      </c>
      <c r="ER347" t="s">
        <v>207</v>
      </c>
      <c r="ES347" t="s">
        <v>3837</v>
      </c>
      <c r="ET347" t="s">
        <v>3107</v>
      </c>
      <c r="EU347" t="s">
        <v>535</v>
      </c>
      <c r="EV347" t="s">
        <v>8575</v>
      </c>
      <c r="EW347" t="s">
        <v>8576</v>
      </c>
      <c r="EX347" t="s">
        <v>1812</v>
      </c>
      <c r="EY347" t="s">
        <v>207</v>
      </c>
      <c r="EZ347" t="s">
        <v>1719</v>
      </c>
      <c r="FA347" t="s">
        <v>209</v>
      </c>
      <c r="FB347" t="s">
        <v>259</v>
      </c>
    </row>
    <row r="348" spans="1:158">
      <c r="A348" t="s">
        <v>582</v>
      </c>
      <c r="B348" t="s">
        <v>211</v>
      </c>
      <c r="C348" t="s">
        <v>472</v>
      </c>
      <c r="D348" t="s">
        <v>583</v>
      </c>
      <c r="E348" t="s">
        <v>8577</v>
      </c>
      <c r="F348" t="s">
        <v>8578</v>
      </c>
      <c r="G348">
        <v>9561430876</v>
      </c>
      <c r="H348" t="s">
        <v>271</v>
      </c>
      <c r="I348" t="s">
        <v>8579</v>
      </c>
      <c r="J348" t="s">
        <v>217</v>
      </c>
      <c r="K348" t="s">
        <v>7239</v>
      </c>
      <c r="L348" t="s">
        <v>8580</v>
      </c>
      <c r="M348" t="s">
        <v>8581</v>
      </c>
      <c r="N348" t="s">
        <v>170</v>
      </c>
      <c r="O348" t="s">
        <v>8582</v>
      </c>
      <c r="AI348" t="s">
        <v>8583</v>
      </c>
      <c r="AJ348" t="s">
        <v>2384</v>
      </c>
      <c r="AK348" t="s">
        <v>8584</v>
      </c>
      <c r="AL348">
        <v>84.73</v>
      </c>
      <c r="AN348">
        <v>2010</v>
      </c>
      <c r="AO348" t="s">
        <v>174</v>
      </c>
      <c r="AP348" t="s">
        <v>8585</v>
      </c>
      <c r="AQ348" t="s">
        <v>2384</v>
      </c>
      <c r="AR348" t="s">
        <v>8586</v>
      </c>
      <c r="AS348">
        <v>61.84</v>
      </c>
      <c r="AU348">
        <v>2012</v>
      </c>
      <c r="AV348" t="s">
        <v>170</v>
      </c>
      <c r="BC348" t="s">
        <v>174</v>
      </c>
      <c r="BD348" t="s">
        <v>8587</v>
      </c>
      <c r="BE348" t="s">
        <v>8588</v>
      </c>
      <c r="BF348" t="s">
        <v>486</v>
      </c>
      <c r="BG348">
        <v>70.9</v>
      </c>
      <c r="BH348">
        <v>7.84</v>
      </c>
      <c r="BI348">
        <v>2016</v>
      </c>
      <c r="BJ348">
        <v>2</v>
      </c>
      <c r="BL348">
        <v>9</v>
      </c>
      <c r="BN348" t="s">
        <v>174</v>
      </c>
      <c r="BO348" t="s">
        <v>8587</v>
      </c>
      <c r="BP348" t="s">
        <v>8589</v>
      </c>
      <c r="BQ348" t="s">
        <v>213</v>
      </c>
      <c r="BR348">
        <v>70.3</v>
      </c>
      <c r="BS348">
        <v>7.78</v>
      </c>
      <c r="BT348">
        <v>2020</v>
      </c>
      <c r="BU348">
        <v>14</v>
      </c>
      <c r="BW348">
        <v>47</v>
      </c>
      <c r="BY348" t="s">
        <v>170</v>
      </c>
      <c r="CF348" t="s">
        <v>174</v>
      </c>
      <c r="CG348" t="s">
        <v>8590</v>
      </c>
      <c r="CH348" t="s">
        <v>3569</v>
      </c>
      <c r="CI348" t="s">
        <v>193</v>
      </c>
      <c r="CJ348">
        <v>2025</v>
      </c>
      <c r="CL348" t="s">
        <v>170</v>
      </c>
      <c r="CN348" t="s">
        <v>174</v>
      </c>
      <c r="CO348" t="s">
        <v>8591</v>
      </c>
      <c r="CP348" t="s">
        <v>4877</v>
      </c>
      <c r="CQ348" t="s">
        <v>174</v>
      </c>
      <c r="CR348">
        <v>5</v>
      </c>
      <c r="CS348">
        <v>3</v>
      </c>
      <c r="CT348">
        <v>2</v>
      </c>
      <c r="CU348" t="s">
        <v>8592</v>
      </c>
      <c r="CV348" t="s">
        <v>170</v>
      </c>
      <c r="CZ348" t="s">
        <v>170</v>
      </c>
      <c r="DB348" t="s">
        <v>8593</v>
      </c>
      <c r="DC348" t="s">
        <v>326</v>
      </c>
      <c r="DD348" t="s">
        <v>174</v>
      </c>
      <c r="DE348" t="s">
        <v>8594</v>
      </c>
      <c r="DF348" t="s">
        <v>174</v>
      </c>
      <c r="DG348" t="s">
        <v>8595</v>
      </c>
      <c r="DH348" t="s">
        <v>378</v>
      </c>
      <c r="DI348" t="s">
        <v>378</v>
      </c>
      <c r="DJ348" t="s">
        <v>378</v>
      </c>
      <c r="DK348">
        <v>0</v>
      </c>
      <c r="DL348" t="s">
        <v>174</v>
      </c>
      <c r="DM348" t="s">
        <v>8596</v>
      </c>
      <c r="DN348" t="s">
        <v>170</v>
      </c>
      <c r="DP348" t="s">
        <v>8597</v>
      </c>
      <c r="DQ348" t="str">
        <f>HYPERLINK("https://nconnect.nicmar.ac.in/storage/profile/699b049e54635.png","Download")</f>
        <v>0</v>
      </c>
      <c r="DR348" t="str">
        <f>HYPERLINK("https://nconnect.nicmar.ac.in/pdf/506_resume_1771780498.pdf/Y2FyZWVy","View Resume")</f>
        <v>0</v>
      </c>
      <c r="DS348" t="s">
        <v>908</v>
      </c>
      <c r="DT348" t="s">
        <v>7257</v>
      </c>
      <c r="DU348" t="s">
        <v>211</v>
      </c>
      <c r="DV348" t="s">
        <v>8598</v>
      </c>
      <c r="DW348" t="s">
        <v>246</v>
      </c>
      <c r="DX348" t="s">
        <v>469</v>
      </c>
      <c r="DY348" t="s">
        <v>209</v>
      </c>
      <c r="DZ348" t="s">
        <v>470</v>
      </c>
      <c r="EA348" t="s">
        <v>3569</v>
      </c>
      <c r="EB348" t="s">
        <v>8599</v>
      </c>
      <c r="EC348" t="s">
        <v>2129</v>
      </c>
      <c r="ED348" t="s">
        <v>246</v>
      </c>
      <c r="EE348" t="s">
        <v>981</v>
      </c>
      <c r="EF348" t="s">
        <v>469</v>
      </c>
      <c r="EG348" t="s">
        <v>265</v>
      </c>
    </row>
    <row r="349" spans="1:158">
      <c r="A349" t="s">
        <v>3909</v>
      </c>
      <c r="B349" t="s">
        <v>211</v>
      </c>
      <c r="C349" t="s">
        <v>472</v>
      </c>
      <c r="D349" t="s">
        <v>3910</v>
      </c>
      <c r="E349" t="s">
        <v>8577</v>
      </c>
      <c r="F349" t="s">
        <v>8578</v>
      </c>
      <c r="G349">
        <v>9561430876</v>
      </c>
      <c r="H349" t="s">
        <v>271</v>
      </c>
      <c r="I349" t="s">
        <v>8579</v>
      </c>
      <c r="J349" t="s">
        <v>217</v>
      </c>
      <c r="K349" t="s">
        <v>7239</v>
      </c>
      <c r="L349" t="s">
        <v>8580</v>
      </c>
      <c r="M349" t="s">
        <v>8581</v>
      </c>
      <c r="N349" t="s">
        <v>170</v>
      </c>
      <c r="O349" t="s">
        <v>8582</v>
      </c>
      <c r="AI349" t="s">
        <v>8583</v>
      </c>
      <c r="AJ349" t="s">
        <v>2384</v>
      </c>
      <c r="AK349" t="s">
        <v>8584</v>
      </c>
      <c r="AL349">
        <v>84.73</v>
      </c>
      <c r="AN349">
        <v>2010</v>
      </c>
      <c r="AO349" t="s">
        <v>174</v>
      </c>
      <c r="AP349" t="s">
        <v>8585</v>
      </c>
      <c r="AQ349" t="s">
        <v>2384</v>
      </c>
      <c r="AR349" t="s">
        <v>8586</v>
      </c>
      <c r="AS349">
        <v>61.84</v>
      </c>
      <c r="AU349">
        <v>2012</v>
      </c>
      <c r="AV349" t="s">
        <v>170</v>
      </c>
      <c r="BC349" t="s">
        <v>174</v>
      </c>
      <c r="BD349" t="s">
        <v>8587</v>
      </c>
      <c r="BE349" t="s">
        <v>8588</v>
      </c>
      <c r="BF349" t="s">
        <v>486</v>
      </c>
      <c r="BG349">
        <v>70.9</v>
      </c>
      <c r="BH349">
        <v>7.84</v>
      </c>
      <c r="BI349">
        <v>2016</v>
      </c>
      <c r="BJ349">
        <v>2</v>
      </c>
      <c r="BL349">
        <v>9</v>
      </c>
      <c r="BN349" t="s">
        <v>174</v>
      </c>
      <c r="BO349" t="s">
        <v>8587</v>
      </c>
      <c r="BP349" t="s">
        <v>8589</v>
      </c>
      <c r="BQ349" t="s">
        <v>213</v>
      </c>
      <c r="BR349">
        <v>70.3</v>
      </c>
      <c r="BS349">
        <v>7.78</v>
      </c>
      <c r="BT349">
        <v>2020</v>
      </c>
      <c r="BU349">
        <v>14</v>
      </c>
      <c r="BW349">
        <v>47</v>
      </c>
      <c r="BY349" t="s">
        <v>170</v>
      </c>
      <c r="CF349" t="s">
        <v>174</v>
      </c>
      <c r="CG349" t="s">
        <v>8590</v>
      </c>
      <c r="CH349" t="s">
        <v>3569</v>
      </c>
      <c r="CI349" t="s">
        <v>193</v>
      </c>
      <c r="CJ349">
        <v>2025</v>
      </c>
      <c r="CL349" t="s">
        <v>170</v>
      </c>
      <c r="CN349" t="s">
        <v>174</v>
      </c>
      <c r="CO349" t="s">
        <v>8591</v>
      </c>
      <c r="CP349" t="s">
        <v>4877</v>
      </c>
      <c r="CQ349" t="s">
        <v>174</v>
      </c>
      <c r="CR349">
        <v>5</v>
      </c>
      <c r="CS349">
        <v>3</v>
      </c>
      <c r="CT349">
        <v>2</v>
      </c>
      <c r="CU349" t="s">
        <v>8592</v>
      </c>
      <c r="CV349" t="s">
        <v>170</v>
      </c>
      <c r="CZ349" t="s">
        <v>170</v>
      </c>
      <c r="DB349" t="s">
        <v>8593</v>
      </c>
      <c r="DC349" t="s">
        <v>326</v>
      </c>
      <c r="DD349" t="s">
        <v>174</v>
      </c>
      <c r="DE349" t="s">
        <v>8594</v>
      </c>
      <c r="DF349" t="s">
        <v>174</v>
      </c>
      <c r="DG349" t="s">
        <v>8595</v>
      </c>
      <c r="DH349" t="s">
        <v>378</v>
      </c>
      <c r="DI349" t="s">
        <v>378</v>
      </c>
      <c r="DJ349" t="s">
        <v>378</v>
      </c>
      <c r="DK349">
        <v>0</v>
      </c>
      <c r="DL349" t="s">
        <v>174</v>
      </c>
      <c r="DM349" t="s">
        <v>8596</v>
      </c>
      <c r="DN349" t="s">
        <v>170</v>
      </c>
      <c r="DP349" t="s">
        <v>8600</v>
      </c>
      <c r="DQ349" t="str">
        <f>HYPERLINK("https://nconnect.nicmar.ac.in/storage/profile/699b049e54635.png","Download")</f>
        <v>0</v>
      </c>
      <c r="DR349" t="str">
        <f>HYPERLINK("https://nconnect.nicmar.ac.in/pdf/506_resume_1771780498.pdf/Y2FyZWVy","View Resume")</f>
        <v>0</v>
      </c>
      <c r="DS349" t="s">
        <v>908</v>
      </c>
      <c r="DT349" t="s">
        <v>7257</v>
      </c>
      <c r="DU349" t="s">
        <v>211</v>
      </c>
      <c r="DV349" t="s">
        <v>8598</v>
      </c>
      <c r="DW349" t="s">
        <v>246</v>
      </c>
      <c r="DX349" t="s">
        <v>469</v>
      </c>
      <c r="DY349" t="s">
        <v>209</v>
      </c>
      <c r="DZ349" t="s">
        <v>470</v>
      </c>
      <c r="EA349" t="s">
        <v>3569</v>
      </c>
      <c r="EB349" t="s">
        <v>8599</v>
      </c>
      <c r="EC349" t="s">
        <v>2129</v>
      </c>
      <c r="ED349" t="s">
        <v>246</v>
      </c>
      <c r="EE349" t="s">
        <v>981</v>
      </c>
      <c r="EF349" t="s">
        <v>469</v>
      </c>
      <c r="EG349" t="s">
        <v>265</v>
      </c>
    </row>
    <row r="350" spans="1:158">
      <c r="A350" t="s">
        <v>585</v>
      </c>
      <c r="B350" t="s">
        <v>211</v>
      </c>
      <c r="C350" t="s">
        <v>472</v>
      </c>
      <c r="D350" t="s">
        <v>586</v>
      </c>
      <c r="E350" t="s">
        <v>8577</v>
      </c>
      <c r="F350" t="s">
        <v>8578</v>
      </c>
      <c r="G350">
        <v>9561430876</v>
      </c>
      <c r="H350" t="s">
        <v>271</v>
      </c>
      <c r="I350" t="s">
        <v>8579</v>
      </c>
      <c r="J350" t="s">
        <v>217</v>
      </c>
      <c r="K350" t="s">
        <v>7239</v>
      </c>
      <c r="L350" t="s">
        <v>8580</v>
      </c>
      <c r="M350" t="s">
        <v>8581</v>
      </c>
      <c r="N350" t="s">
        <v>170</v>
      </c>
      <c r="O350" t="s">
        <v>8582</v>
      </c>
      <c r="AI350" t="s">
        <v>8583</v>
      </c>
      <c r="AJ350" t="s">
        <v>2384</v>
      </c>
      <c r="AK350" t="s">
        <v>8584</v>
      </c>
      <c r="AL350">
        <v>84.73</v>
      </c>
      <c r="AN350">
        <v>2010</v>
      </c>
      <c r="AO350" t="s">
        <v>174</v>
      </c>
      <c r="AP350" t="s">
        <v>8585</v>
      </c>
      <c r="AQ350" t="s">
        <v>2384</v>
      </c>
      <c r="AR350" t="s">
        <v>8586</v>
      </c>
      <c r="AS350">
        <v>61.84</v>
      </c>
      <c r="AU350">
        <v>2012</v>
      </c>
      <c r="AV350" t="s">
        <v>170</v>
      </c>
      <c r="BC350" t="s">
        <v>174</v>
      </c>
      <c r="BD350" t="s">
        <v>8587</v>
      </c>
      <c r="BE350" t="s">
        <v>8588</v>
      </c>
      <c r="BF350" t="s">
        <v>486</v>
      </c>
      <c r="BG350">
        <v>70.9</v>
      </c>
      <c r="BH350">
        <v>7.84</v>
      </c>
      <c r="BI350">
        <v>2016</v>
      </c>
      <c r="BJ350">
        <v>2</v>
      </c>
      <c r="BL350">
        <v>9</v>
      </c>
      <c r="BN350" t="s">
        <v>174</v>
      </c>
      <c r="BO350" t="s">
        <v>8587</v>
      </c>
      <c r="BP350" t="s">
        <v>8589</v>
      </c>
      <c r="BQ350" t="s">
        <v>213</v>
      </c>
      <c r="BR350">
        <v>70.3</v>
      </c>
      <c r="BS350">
        <v>7.78</v>
      </c>
      <c r="BT350">
        <v>2020</v>
      </c>
      <c r="BU350">
        <v>14</v>
      </c>
      <c r="BW350">
        <v>47</v>
      </c>
      <c r="BY350" t="s">
        <v>170</v>
      </c>
      <c r="CF350" t="s">
        <v>174</v>
      </c>
      <c r="CG350" t="s">
        <v>8590</v>
      </c>
      <c r="CH350" t="s">
        <v>3569</v>
      </c>
      <c r="CI350" t="s">
        <v>193</v>
      </c>
      <c r="CJ350">
        <v>2025</v>
      </c>
      <c r="CL350" t="s">
        <v>170</v>
      </c>
      <c r="CN350" t="s">
        <v>174</v>
      </c>
      <c r="CO350" t="s">
        <v>8591</v>
      </c>
      <c r="CP350" t="s">
        <v>4877</v>
      </c>
      <c r="CQ350" t="s">
        <v>174</v>
      </c>
      <c r="CR350">
        <v>5</v>
      </c>
      <c r="CS350">
        <v>3</v>
      </c>
      <c r="CT350">
        <v>2</v>
      </c>
      <c r="CU350" t="s">
        <v>8592</v>
      </c>
      <c r="CV350" t="s">
        <v>170</v>
      </c>
      <c r="CZ350" t="s">
        <v>170</v>
      </c>
      <c r="DB350" t="s">
        <v>8593</v>
      </c>
      <c r="DC350" t="s">
        <v>326</v>
      </c>
      <c r="DD350" t="s">
        <v>174</v>
      </c>
      <c r="DE350" t="s">
        <v>8594</v>
      </c>
      <c r="DF350" t="s">
        <v>174</v>
      </c>
      <c r="DG350" t="s">
        <v>8595</v>
      </c>
      <c r="DH350" t="s">
        <v>378</v>
      </c>
      <c r="DI350" t="s">
        <v>378</v>
      </c>
      <c r="DJ350" t="s">
        <v>378</v>
      </c>
      <c r="DK350">
        <v>0</v>
      </c>
      <c r="DL350" t="s">
        <v>174</v>
      </c>
      <c r="DM350" t="s">
        <v>8596</v>
      </c>
      <c r="DN350" t="s">
        <v>170</v>
      </c>
      <c r="DP350" t="s">
        <v>8600</v>
      </c>
      <c r="DQ350" t="str">
        <f>HYPERLINK("https://nconnect.nicmar.ac.in/storage/profile/699b049e54635.png","Download")</f>
        <v>0</v>
      </c>
      <c r="DR350" t="str">
        <f>HYPERLINK("https://nconnect.nicmar.ac.in/pdf/506_resume_1771780498.pdf/Y2FyZWVy","View Resume")</f>
        <v>0</v>
      </c>
      <c r="DS350" t="s">
        <v>908</v>
      </c>
      <c r="DT350" t="s">
        <v>7257</v>
      </c>
      <c r="DU350" t="s">
        <v>211</v>
      </c>
      <c r="DV350" t="s">
        <v>8598</v>
      </c>
      <c r="DW350" t="s">
        <v>246</v>
      </c>
      <c r="DX350" t="s">
        <v>469</v>
      </c>
      <c r="DY350" t="s">
        <v>209</v>
      </c>
      <c r="DZ350" t="s">
        <v>470</v>
      </c>
      <c r="EA350" t="s">
        <v>3569</v>
      </c>
      <c r="EB350" t="s">
        <v>8599</v>
      </c>
      <c r="EC350" t="s">
        <v>2129</v>
      </c>
      <c r="ED350" t="s">
        <v>246</v>
      </c>
      <c r="EE350" t="s">
        <v>981</v>
      </c>
      <c r="EF350" t="s">
        <v>469</v>
      </c>
      <c r="EG350" t="s">
        <v>265</v>
      </c>
    </row>
    <row r="351" spans="1:158">
      <c r="A351" t="s">
        <v>210</v>
      </c>
      <c r="B351" t="s">
        <v>211</v>
      </c>
      <c r="C351" t="s">
        <v>212</v>
      </c>
      <c r="D351" t="s">
        <v>213</v>
      </c>
      <c r="E351" t="s">
        <v>8577</v>
      </c>
      <c r="F351" t="s">
        <v>8578</v>
      </c>
      <c r="G351">
        <v>9561430876</v>
      </c>
      <c r="H351" t="s">
        <v>271</v>
      </c>
      <c r="I351" t="s">
        <v>8579</v>
      </c>
      <c r="J351" t="s">
        <v>217</v>
      </c>
      <c r="K351" t="s">
        <v>7239</v>
      </c>
      <c r="L351" t="s">
        <v>8580</v>
      </c>
      <c r="M351" t="s">
        <v>8581</v>
      </c>
      <c r="N351" t="s">
        <v>170</v>
      </c>
      <c r="O351" t="s">
        <v>8582</v>
      </c>
      <c r="AI351" t="s">
        <v>8583</v>
      </c>
      <c r="AJ351" t="s">
        <v>2384</v>
      </c>
      <c r="AK351" t="s">
        <v>8584</v>
      </c>
      <c r="AL351">
        <v>84.73</v>
      </c>
      <c r="AN351">
        <v>2010</v>
      </c>
      <c r="AO351" t="s">
        <v>174</v>
      </c>
      <c r="AP351" t="s">
        <v>8585</v>
      </c>
      <c r="AQ351" t="s">
        <v>2384</v>
      </c>
      <c r="AR351" t="s">
        <v>8586</v>
      </c>
      <c r="AS351">
        <v>61.84</v>
      </c>
      <c r="AU351">
        <v>2012</v>
      </c>
      <c r="AV351" t="s">
        <v>170</v>
      </c>
      <c r="BC351" t="s">
        <v>174</v>
      </c>
      <c r="BD351" t="s">
        <v>8587</v>
      </c>
      <c r="BE351" t="s">
        <v>8588</v>
      </c>
      <c r="BF351" t="s">
        <v>486</v>
      </c>
      <c r="BG351">
        <v>70.9</v>
      </c>
      <c r="BH351">
        <v>7.84</v>
      </c>
      <c r="BI351">
        <v>2016</v>
      </c>
      <c r="BJ351">
        <v>2</v>
      </c>
      <c r="BL351">
        <v>9</v>
      </c>
      <c r="BN351" t="s">
        <v>174</v>
      </c>
      <c r="BO351" t="s">
        <v>8587</v>
      </c>
      <c r="BP351" t="s">
        <v>8589</v>
      </c>
      <c r="BQ351" t="s">
        <v>213</v>
      </c>
      <c r="BR351">
        <v>70.3</v>
      </c>
      <c r="BS351">
        <v>7.78</v>
      </c>
      <c r="BT351">
        <v>2020</v>
      </c>
      <c r="BU351">
        <v>14</v>
      </c>
      <c r="BW351">
        <v>47</v>
      </c>
      <c r="BY351" t="s">
        <v>170</v>
      </c>
      <c r="CF351" t="s">
        <v>174</v>
      </c>
      <c r="CG351" t="s">
        <v>8590</v>
      </c>
      <c r="CH351" t="s">
        <v>3569</v>
      </c>
      <c r="CI351" t="s">
        <v>193</v>
      </c>
      <c r="CJ351">
        <v>2025</v>
      </c>
      <c r="CL351" t="s">
        <v>170</v>
      </c>
      <c r="CN351" t="s">
        <v>174</v>
      </c>
      <c r="CO351" t="s">
        <v>8591</v>
      </c>
      <c r="CP351" t="s">
        <v>4877</v>
      </c>
      <c r="CQ351" t="s">
        <v>174</v>
      </c>
      <c r="CR351">
        <v>5</v>
      </c>
      <c r="CS351">
        <v>3</v>
      </c>
      <c r="CT351">
        <v>2</v>
      </c>
      <c r="CU351" t="s">
        <v>8592</v>
      </c>
      <c r="CV351" t="s">
        <v>170</v>
      </c>
      <c r="CZ351" t="s">
        <v>170</v>
      </c>
      <c r="DB351" t="s">
        <v>8593</v>
      </c>
      <c r="DC351" t="s">
        <v>326</v>
      </c>
      <c r="DD351" t="s">
        <v>174</v>
      </c>
      <c r="DE351" t="s">
        <v>8594</v>
      </c>
      <c r="DF351" t="s">
        <v>174</v>
      </c>
      <c r="DG351" t="s">
        <v>8595</v>
      </c>
      <c r="DH351" t="s">
        <v>378</v>
      </c>
      <c r="DI351" t="s">
        <v>378</v>
      </c>
      <c r="DJ351" t="s">
        <v>378</v>
      </c>
      <c r="DK351">
        <v>0</v>
      </c>
      <c r="DL351" t="s">
        <v>174</v>
      </c>
      <c r="DM351" t="s">
        <v>8596</v>
      </c>
      <c r="DN351" t="s">
        <v>170</v>
      </c>
      <c r="DP351" t="s">
        <v>8601</v>
      </c>
      <c r="DQ351" t="str">
        <f>HYPERLINK("https://nconnect.nicmar.ac.in/storage/profile/699b049e54635.png","Download")</f>
        <v>0</v>
      </c>
      <c r="DR351" t="str">
        <f>HYPERLINK("https://nconnect.nicmar.ac.in/pdf/506_resume_1771780498.pdf/Y2FyZWVy","View Resume")</f>
        <v>0</v>
      </c>
      <c r="DS351" t="s">
        <v>908</v>
      </c>
      <c r="DT351" t="s">
        <v>7257</v>
      </c>
      <c r="DU351" t="s">
        <v>211</v>
      </c>
      <c r="DV351" t="s">
        <v>8598</v>
      </c>
      <c r="DW351" t="s">
        <v>246</v>
      </c>
      <c r="DX351" t="s">
        <v>469</v>
      </c>
      <c r="DY351" t="s">
        <v>209</v>
      </c>
      <c r="DZ351" t="s">
        <v>470</v>
      </c>
      <c r="EA351" t="s">
        <v>3569</v>
      </c>
      <c r="EB351" t="s">
        <v>8599</v>
      </c>
      <c r="EC351" t="s">
        <v>2129</v>
      </c>
      <c r="ED351" t="s">
        <v>246</v>
      </c>
      <c r="EE351" t="s">
        <v>981</v>
      </c>
      <c r="EF351" t="s">
        <v>469</v>
      </c>
      <c r="EG351" t="s">
        <v>265</v>
      </c>
    </row>
    <row r="352" spans="1:158">
      <c r="A352" t="s">
        <v>471</v>
      </c>
      <c r="B352" t="s">
        <v>211</v>
      </c>
      <c r="C352" t="s">
        <v>472</v>
      </c>
      <c r="D352" t="s">
        <v>473</v>
      </c>
      <c r="E352" t="s">
        <v>8577</v>
      </c>
      <c r="F352" t="s">
        <v>8578</v>
      </c>
      <c r="G352">
        <v>9561430876</v>
      </c>
      <c r="H352" t="s">
        <v>271</v>
      </c>
      <c r="I352" t="s">
        <v>8579</v>
      </c>
      <c r="J352" t="s">
        <v>217</v>
      </c>
      <c r="K352" t="s">
        <v>7239</v>
      </c>
      <c r="L352" t="s">
        <v>8580</v>
      </c>
      <c r="M352" t="s">
        <v>8581</v>
      </c>
      <c r="N352" t="s">
        <v>170</v>
      </c>
      <c r="O352" t="s">
        <v>8582</v>
      </c>
      <c r="AI352" t="s">
        <v>8583</v>
      </c>
      <c r="AJ352" t="s">
        <v>2384</v>
      </c>
      <c r="AK352" t="s">
        <v>8584</v>
      </c>
      <c r="AL352">
        <v>84.73</v>
      </c>
      <c r="AN352">
        <v>2010</v>
      </c>
      <c r="AO352" t="s">
        <v>174</v>
      </c>
      <c r="AP352" t="s">
        <v>8585</v>
      </c>
      <c r="AQ352" t="s">
        <v>2384</v>
      </c>
      <c r="AR352" t="s">
        <v>8586</v>
      </c>
      <c r="AS352">
        <v>61.84</v>
      </c>
      <c r="AU352">
        <v>2012</v>
      </c>
      <c r="AV352" t="s">
        <v>170</v>
      </c>
      <c r="BC352" t="s">
        <v>174</v>
      </c>
      <c r="BD352" t="s">
        <v>8587</v>
      </c>
      <c r="BE352" t="s">
        <v>8588</v>
      </c>
      <c r="BF352" t="s">
        <v>486</v>
      </c>
      <c r="BG352">
        <v>70.9</v>
      </c>
      <c r="BH352">
        <v>7.84</v>
      </c>
      <c r="BI352">
        <v>2016</v>
      </c>
      <c r="BJ352">
        <v>2</v>
      </c>
      <c r="BL352">
        <v>9</v>
      </c>
      <c r="BN352" t="s">
        <v>174</v>
      </c>
      <c r="BO352" t="s">
        <v>8587</v>
      </c>
      <c r="BP352" t="s">
        <v>8589</v>
      </c>
      <c r="BQ352" t="s">
        <v>213</v>
      </c>
      <c r="BR352">
        <v>70.3</v>
      </c>
      <c r="BS352">
        <v>7.78</v>
      </c>
      <c r="BT352">
        <v>2020</v>
      </c>
      <c r="BU352">
        <v>14</v>
      </c>
      <c r="BW352">
        <v>47</v>
      </c>
      <c r="BY352" t="s">
        <v>170</v>
      </c>
      <c r="CF352" t="s">
        <v>174</v>
      </c>
      <c r="CG352" t="s">
        <v>8590</v>
      </c>
      <c r="CH352" t="s">
        <v>3569</v>
      </c>
      <c r="CI352" t="s">
        <v>193</v>
      </c>
      <c r="CJ352">
        <v>2025</v>
      </c>
      <c r="CL352" t="s">
        <v>170</v>
      </c>
      <c r="CN352" t="s">
        <v>174</v>
      </c>
      <c r="CO352" t="s">
        <v>8591</v>
      </c>
      <c r="CP352" t="s">
        <v>4877</v>
      </c>
      <c r="CQ352" t="s">
        <v>174</v>
      </c>
      <c r="CR352">
        <v>5</v>
      </c>
      <c r="CS352">
        <v>3</v>
      </c>
      <c r="CT352">
        <v>2</v>
      </c>
      <c r="CU352" t="s">
        <v>8592</v>
      </c>
      <c r="CV352" t="s">
        <v>170</v>
      </c>
      <c r="CZ352" t="s">
        <v>170</v>
      </c>
      <c r="DB352" t="s">
        <v>8593</v>
      </c>
      <c r="DC352" t="s">
        <v>326</v>
      </c>
      <c r="DD352" t="s">
        <v>174</v>
      </c>
      <c r="DE352" t="s">
        <v>8594</v>
      </c>
      <c r="DF352" t="s">
        <v>174</v>
      </c>
      <c r="DG352" t="s">
        <v>8595</v>
      </c>
      <c r="DH352" t="s">
        <v>378</v>
      </c>
      <c r="DI352" t="s">
        <v>378</v>
      </c>
      <c r="DJ352" t="s">
        <v>378</v>
      </c>
      <c r="DK352">
        <v>0</v>
      </c>
      <c r="DL352" t="s">
        <v>174</v>
      </c>
      <c r="DM352" t="s">
        <v>8596</v>
      </c>
      <c r="DN352" t="s">
        <v>170</v>
      </c>
      <c r="DP352" t="s">
        <v>8601</v>
      </c>
      <c r="DQ352" t="str">
        <f>HYPERLINK("https://nconnect.nicmar.ac.in/storage/profile/699b049e54635.png","Download")</f>
        <v>0</v>
      </c>
      <c r="DR352" t="str">
        <f>HYPERLINK("https://nconnect.nicmar.ac.in/pdf/506_resume_1771780498.pdf/Y2FyZWVy","View Resume")</f>
        <v>0</v>
      </c>
      <c r="DS352" t="s">
        <v>908</v>
      </c>
      <c r="DT352" t="s">
        <v>7257</v>
      </c>
      <c r="DU352" t="s">
        <v>211</v>
      </c>
      <c r="DV352" t="s">
        <v>8598</v>
      </c>
      <c r="DW352" t="s">
        <v>246</v>
      </c>
      <c r="DX352" t="s">
        <v>469</v>
      </c>
      <c r="DY352" t="s">
        <v>209</v>
      </c>
      <c r="DZ352" t="s">
        <v>470</v>
      </c>
      <c r="EA352" t="s">
        <v>3569</v>
      </c>
      <c r="EB352" t="s">
        <v>8599</v>
      </c>
      <c r="EC352" t="s">
        <v>2129</v>
      </c>
      <c r="ED352" t="s">
        <v>246</v>
      </c>
      <c r="EE352" t="s">
        <v>981</v>
      </c>
      <c r="EF352" t="s">
        <v>469</v>
      </c>
      <c r="EG352" t="s">
        <v>265</v>
      </c>
    </row>
    <row r="353" spans="1:158">
      <c r="A353" t="s">
        <v>210</v>
      </c>
      <c r="B353" t="s">
        <v>211</v>
      </c>
      <c r="C353" t="s">
        <v>212</v>
      </c>
      <c r="D353" t="s">
        <v>213</v>
      </c>
      <c r="E353" t="s">
        <v>8602</v>
      </c>
      <c r="F353" t="s">
        <v>8603</v>
      </c>
      <c r="G353">
        <v>9167826013</v>
      </c>
      <c r="H353" t="s">
        <v>164</v>
      </c>
      <c r="I353" t="s">
        <v>8604</v>
      </c>
      <c r="J353" t="s">
        <v>166</v>
      </c>
      <c r="K353" t="s">
        <v>8605</v>
      </c>
      <c r="L353" t="s">
        <v>8606</v>
      </c>
      <c r="M353" t="s">
        <v>8607</v>
      </c>
      <c r="N353" t="s">
        <v>170</v>
      </c>
      <c r="AI353" t="s">
        <v>8608</v>
      </c>
      <c r="AJ353" t="s">
        <v>8609</v>
      </c>
      <c r="AK353" t="s">
        <v>6575</v>
      </c>
      <c r="AL353">
        <v>83.8</v>
      </c>
      <c r="AN353">
        <v>1998</v>
      </c>
      <c r="AO353" t="s">
        <v>174</v>
      </c>
      <c r="AP353" t="s">
        <v>8608</v>
      </c>
      <c r="AQ353" t="s">
        <v>8609</v>
      </c>
      <c r="AR353" t="s">
        <v>6284</v>
      </c>
      <c r="AS353">
        <v>76.6</v>
      </c>
      <c r="AU353">
        <v>2000</v>
      </c>
      <c r="AV353" t="s">
        <v>170</v>
      </c>
      <c r="BC353" t="s">
        <v>174</v>
      </c>
      <c r="BD353" t="s">
        <v>4636</v>
      </c>
      <c r="BE353" t="s">
        <v>8610</v>
      </c>
      <c r="BF353" t="s">
        <v>8611</v>
      </c>
      <c r="BG353">
        <v>64.95</v>
      </c>
      <c r="BI353">
        <v>2005</v>
      </c>
      <c r="BJ353">
        <v>2</v>
      </c>
      <c r="BL353">
        <v>9</v>
      </c>
      <c r="BN353" t="s">
        <v>174</v>
      </c>
      <c r="BO353" t="s">
        <v>8612</v>
      </c>
      <c r="BP353" t="s">
        <v>8613</v>
      </c>
      <c r="BQ353" t="s">
        <v>8614</v>
      </c>
      <c r="BR353">
        <v>90.2</v>
      </c>
      <c r="BS353">
        <v>9.02</v>
      </c>
      <c r="BT353">
        <v>2008</v>
      </c>
      <c r="BU353">
        <v>31</v>
      </c>
      <c r="BV353" t="s">
        <v>8615</v>
      </c>
      <c r="BW353">
        <v>53</v>
      </c>
      <c r="BX353" t="s">
        <v>8616</v>
      </c>
      <c r="BY353" t="s">
        <v>170</v>
      </c>
      <c r="CF353" t="s">
        <v>174</v>
      </c>
      <c r="CG353" t="s">
        <v>8617</v>
      </c>
      <c r="CH353" t="s">
        <v>8618</v>
      </c>
      <c r="CI353" t="s">
        <v>193</v>
      </c>
      <c r="CJ353">
        <v>2013</v>
      </c>
      <c r="CL353" t="s">
        <v>170</v>
      </c>
      <c r="CN353" t="s">
        <v>174</v>
      </c>
      <c r="CO353" t="s">
        <v>8619</v>
      </c>
      <c r="CP353" t="s">
        <v>8620</v>
      </c>
      <c r="CQ353" t="s">
        <v>174</v>
      </c>
      <c r="CR353">
        <v>3</v>
      </c>
      <c r="CS353">
        <v>0</v>
      </c>
      <c r="CT353">
        <v>8</v>
      </c>
      <c r="CU353" t="s">
        <v>8621</v>
      </c>
      <c r="CV353" t="s">
        <v>170</v>
      </c>
      <c r="CZ353" t="s">
        <v>170</v>
      </c>
      <c r="DB353" t="s">
        <v>8622</v>
      </c>
      <c r="DC353" t="s">
        <v>2367</v>
      </c>
      <c r="DD353" t="s">
        <v>174</v>
      </c>
      <c r="DE353" t="s">
        <v>8623</v>
      </c>
      <c r="DF353" t="s">
        <v>170</v>
      </c>
      <c r="DL353" t="s">
        <v>170</v>
      </c>
      <c r="DN353" t="s">
        <v>170</v>
      </c>
      <c r="DP353" t="s">
        <v>8624</v>
      </c>
      <c r="DQ353" t="s">
        <v>202</v>
      </c>
      <c r="DR353" t="str">
        <f>HYPERLINK("https://nconnect.nicmar.ac.in/pdf/511_resume_1771783673.pdf/Y2FyZWVy","View Resume")</f>
        <v>0</v>
      </c>
      <c r="DS353" t="s">
        <v>8625</v>
      </c>
      <c r="DT353" t="s">
        <v>8626</v>
      </c>
      <c r="DU353" t="s">
        <v>939</v>
      </c>
      <c r="DV353" t="s">
        <v>8627</v>
      </c>
      <c r="DW353" t="s">
        <v>246</v>
      </c>
      <c r="DX353" t="s">
        <v>423</v>
      </c>
      <c r="DY353" t="s">
        <v>951</v>
      </c>
      <c r="DZ353" t="s">
        <v>466</v>
      </c>
      <c r="EA353" t="s">
        <v>8626</v>
      </c>
      <c r="EB353" t="s">
        <v>8628</v>
      </c>
      <c r="EC353" t="s">
        <v>8627</v>
      </c>
      <c r="ED353" t="s">
        <v>246</v>
      </c>
      <c r="EE353" t="s">
        <v>1502</v>
      </c>
      <c r="EF353" t="s">
        <v>423</v>
      </c>
      <c r="EG353" t="s">
        <v>248</v>
      </c>
      <c r="EH353" t="s">
        <v>7278</v>
      </c>
      <c r="EI353" t="s">
        <v>211</v>
      </c>
      <c r="EJ353" t="s">
        <v>5381</v>
      </c>
      <c r="EK353" t="s">
        <v>246</v>
      </c>
      <c r="EL353" t="s">
        <v>429</v>
      </c>
      <c r="EM353" t="s">
        <v>1808</v>
      </c>
      <c r="EN353" t="s">
        <v>1027</v>
      </c>
      <c r="EO353" t="s">
        <v>946</v>
      </c>
      <c r="EP353" t="s">
        <v>8629</v>
      </c>
      <c r="EQ353" t="s">
        <v>8630</v>
      </c>
      <c r="ER353" t="s">
        <v>246</v>
      </c>
      <c r="ES353" t="s">
        <v>7188</v>
      </c>
      <c r="ET353" t="s">
        <v>574</v>
      </c>
      <c r="EU353" t="s">
        <v>2132</v>
      </c>
      <c r="EV353" t="s">
        <v>8626</v>
      </c>
      <c r="EW353" t="s">
        <v>8631</v>
      </c>
      <c r="EX353" t="s">
        <v>8627</v>
      </c>
      <c r="EY353" t="s">
        <v>246</v>
      </c>
      <c r="EZ353" t="s">
        <v>5038</v>
      </c>
      <c r="FA353" t="s">
        <v>2926</v>
      </c>
      <c r="FB353" t="s">
        <v>1388</v>
      </c>
    </row>
    <row r="354" spans="1:158">
      <c r="A354" t="s">
        <v>587</v>
      </c>
      <c r="B354" t="s">
        <v>159</v>
      </c>
      <c r="C354" t="s">
        <v>267</v>
      </c>
      <c r="D354" t="s">
        <v>357</v>
      </c>
      <c r="E354" t="s">
        <v>8632</v>
      </c>
      <c r="F354" t="s">
        <v>8633</v>
      </c>
      <c r="G354">
        <v>9019226775</v>
      </c>
      <c r="H354" t="s">
        <v>164</v>
      </c>
      <c r="I354" t="s">
        <v>8634</v>
      </c>
      <c r="J354" t="s">
        <v>166</v>
      </c>
      <c r="K354" t="s">
        <v>513</v>
      </c>
      <c r="L354" t="s">
        <v>8635</v>
      </c>
      <c r="M354" t="s">
        <v>8636</v>
      </c>
      <c r="N354" t="s">
        <v>170</v>
      </c>
      <c r="AI354" t="s">
        <v>8637</v>
      </c>
      <c r="AJ354" t="s">
        <v>8638</v>
      </c>
      <c r="AK354" t="s">
        <v>2737</v>
      </c>
      <c r="AL354">
        <v>92</v>
      </c>
      <c r="AN354">
        <v>2002</v>
      </c>
      <c r="AO354" t="s">
        <v>174</v>
      </c>
      <c r="AP354" t="s">
        <v>8639</v>
      </c>
      <c r="AQ354" t="s">
        <v>8638</v>
      </c>
      <c r="AR354" t="s">
        <v>2220</v>
      </c>
      <c r="AS354">
        <v>85</v>
      </c>
      <c r="AU354">
        <v>2004</v>
      </c>
      <c r="AV354" t="s">
        <v>170</v>
      </c>
      <c r="BC354" t="s">
        <v>174</v>
      </c>
      <c r="BD354" t="s">
        <v>8640</v>
      </c>
      <c r="BE354" t="s">
        <v>1986</v>
      </c>
      <c r="BF354" t="s">
        <v>443</v>
      </c>
      <c r="BG354">
        <v>82</v>
      </c>
      <c r="BI354">
        <v>2007</v>
      </c>
      <c r="BJ354">
        <v>19</v>
      </c>
      <c r="BK354" t="s">
        <v>1007</v>
      </c>
      <c r="BL354">
        <v>52</v>
      </c>
      <c r="BM354" t="s">
        <v>443</v>
      </c>
      <c r="BN354" t="s">
        <v>174</v>
      </c>
      <c r="BO354" t="s">
        <v>8641</v>
      </c>
      <c r="BP354" t="s">
        <v>1986</v>
      </c>
      <c r="BQ354" t="s">
        <v>2359</v>
      </c>
      <c r="BR354">
        <v>67</v>
      </c>
      <c r="BT354">
        <v>2021</v>
      </c>
      <c r="BU354">
        <v>28</v>
      </c>
      <c r="BW354">
        <v>23</v>
      </c>
      <c r="BY354" t="s">
        <v>170</v>
      </c>
      <c r="CF354" t="s">
        <v>174</v>
      </c>
      <c r="CG354" t="s">
        <v>2359</v>
      </c>
      <c r="CH354" t="s">
        <v>8642</v>
      </c>
      <c r="CI354" t="s">
        <v>373</v>
      </c>
      <c r="CK354" t="s">
        <v>174</v>
      </c>
      <c r="CL354" t="s">
        <v>174</v>
      </c>
      <c r="CM354" t="s">
        <v>8643</v>
      </c>
      <c r="CN354" t="s">
        <v>174</v>
      </c>
      <c r="CO354" t="s">
        <v>8643</v>
      </c>
      <c r="CP354" t="s">
        <v>2737</v>
      </c>
      <c r="CQ354" t="s">
        <v>174</v>
      </c>
      <c r="CR354">
        <v>3</v>
      </c>
      <c r="CS354">
        <v>2</v>
      </c>
      <c r="CT354">
        <v>10</v>
      </c>
      <c r="CU354" t="s">
        <v>8644</v>
      </c>
      <c r="CV354" t="s">
        <v>170</v>
      </c>
      <c r="CZ354" t="s">
        <v>170</v>
      </c>
      <c r="DC354" t="s">
        <v>326</v>
      </c>
      <c r="DD354" t="s">
        <v>174</v>
      </c>
      <c r="DE354" t="s">
        <v>8645</v>
      </c>
      <c r="DF354" t="s">
        <v>170</v>
      </c>
      <c r="DL354" t="s">
        <v>170</v>
      </c>
      <c r="DN354" t="s">
        <v>170</v>
      </c>
      <c r="DP354" t="s">
        <v>8646</v>
      </c>
      <c r="DQ354" t="s">
        <v>202</v>
      </c>
      <c r="DR354" t="str">
        <f>HYPERLINK("https://nconnect.nicmar.ac.in/pdf/518_resume_1771784784.pdf/Y2FyZWVy","View Resume")</f>
        <v>0</v>
      </c>
      <c r="DS354" t="s">
        <v>292</v>
      </c>
    </row>
    <row r="355" spans="1:158">
      <c r="A355" t="s">
        <v>5428</v>
      </c>
      <c r="B355" t="s">
        <v>5429</v>
      </c>
      <c r="C355" t="s">
        <v>472</v>
      </c>
      <c r="D355" t="s">
        <v>473</v>
      </c>
      <c r="E355" t="s">
        <v>8632</v>
      </c>
      <c r="F355" t="s">
        <v>8633</v>
      </c>
      <c r="G355">
        <v>9019226775</v>
      </c>
      <c r="H355" t="s">
        <v>164</v>
      </c>
      <c r="I355" t="s">
        <v>8634</v>
      </c>
      <c r="J355" t="s">
        <v>166</v>
      </c>
      <c r="K355" t="s">
        <v>513</v>
      </c>
      <c r="L355" t="s">
        <v>8635</v>
      </c>
      <c r="M355" t="s">
        <v>8636</v>
      </c>
      <c r="N355" t="s">
        <v>170</v>
      </c>
      <c r="AI355" t="s">
        <v>8637</v>
      </c>
      <c r="AJ355" t="s">
        <v>8638</v>
      </c>
      <c r="AK355" t="s">
        <v>2737</v>
      </c>
      <c r="AL355">
        <v>92</v>
      </c>
      <c r="AN355">
        <v>2002</v>
      </c>
      <c r="AO355" t="s">
        <v>174</v>
      </c>
      <c r="AP355" t="s">
        <v>8639</v>
      </c>
      <c r="AQ355" t="s">
        <v>8638</v>
      </c>
      <c r="AR355" t="s">
        <v>2220</v>
      </c>
      <c r="AS355">
        <v>85</v>
      </c>
      <c r="AU355">
        <v>2004</v>
      </c>
      <c r="AV355" t="s">
        <v>170</v>
      </c>
      <c r="BC355" t="s">
        <v>174</v>
      </c>
      <c r="BD355" t="s">
        <v>8640</v>
      </c>
      <c r="BE355" t="s">
        <v>1986</v>
      </c>
      <c r="BF355" t="s">
        <v>443</v>
      </c>
      <c r="BG355">
        <v>82</v>
      </c>
      <c r="BI355">
        <v>2007</v>
      </c>
      <c r="BJ355">
        <v>19</v>
      </c>
      <c r="BK355" t="s">
        <v>1007</v>
      </c>
      <c r="BL355">
        <v>52</v>
      </c>
      <c r="BM355" t="s">
        <v>443</v>
      </c>
      <c r="BN355" t="s">
        <v>174</v>
      </c>
      <c r="BO355" t="s">
        <v>8641</v>
      </c>
      <c r="BP355" t="s">
        <v>1986</v>
      </c>
      <c r="BQ355" t="s">
        <v>2359</v>
      </c>
      <c r="BR355">
        <v>67</v>
      </c>
      <c r="BT355">
        <v>2021</v>
      </c>
      <c r="BU355">
        <v>28</v>
      </c>
      <c r="BW355">
        <v>23</v>
      </c>
      <c r="BY355" t="s">
        <v>170</v>
      </c>
      <c r="CF355" t="s">
        <v>174</v>
      </c>
      <c r="CG355" t="s">
        <v>2359</v>
      </c>
      <c r="CH355" t="s">
        <v>8642</v>
      </c>
      <c r="CI355" t="s">
        <v>373</v>
      </c>
      <c r="CK355" t="s">
        <v>174</v>
      </c>
      <c r="CL355" t="s">
        <v>174</v>
      </c>
      <c r="CM355" t="s">
        <v>8643</v>
      </c>
      <c r="CN355" t="s">
        <v>174</v>
      </c>
      <c r="CO355" t="s">
        <v>8643</v>
      </c>
      <c r="CP355" t="s">
        <v>2737</v>
      </c>
      <c r="CQ355" t="s">
        <v>174</v>
      </c>
      <c r="CR355">
        <v>3</v>
      </c>
      <c r="CS355">
        <v>2</v>
      </c>
      <c r="CT355">
        <v>10</v>
      </c>
      <c r="CU355" t="s">
        <v>8644</v>
      </c>
      <c r="CV355" t="s">
        <v>170</v>
      </c>
      <c r="CZ355" t="s">
        <v>170</v>
      </c>
      <c r="DC355" t="s">
        <v>326</v>
      </c>
      <c r="DD355" t="s">
        <v>174</v>
      </c>
      <c r="DE355" t="s">
        <v>8645</v>
      </c>
      <c r="DF355" t="s">
        <v>170</v>
      </c>
      <c r="DL355" t="s">
        <v>170</v>
      </c>
      <c r="DN355" t="s">
        <v>170</v>
      </c>
      <c r="DP355" t="s">
        <v>8647</v>
      </c>
      <c r="DQ355" t="s">
        <v>202</v>
      </c>
      <c r="DR355" t="str">
        <f>HYPERLINK("https://nconnect.nicmar.ac.in/pdf/518_resume_1771784784.pdf/Y2FyZWVy","View Resume")</f>
        <v>0</v>
      </c>
      <c r="DS355" t="s">
        <v>292</v>
      </c>
    </row>
    <row r="356" spans="1:158">
      <c r="A356" t="s">
        <v>295</v>
      </c>
      <c r="B356" t="s">
        <v>211</v>
      </c>
      <c r="C356" t="s">
        <v>267</v>
      </c>
      <c r="D356" t="s">
        <v>296</v>
      </c>
      <c r="E356" t="s">
        <v>8648</v>
      </c>
      <c r="F356" t="s">
        <v>8649</v>
      </c>
      <c r="G356">
        <v>9892749388</v>
      </c>
      <c r="H356" t="s">
        <v>164</v>
      </c>
      <c r="I356" t="s">
        <v>8650</v>
      </c>
      <c r="J356" t="s">
        <v>166</v>
      </c>
      <c r="K356" t="s">
        <v>1250</v>
      </c>
      <c r="L356" t="s">
        <v>8651</v>
      </c>
      <c r="M356" t="s">
        <v>8652</v>
      </c>
      <c r="N356" t="s">
        <v>170</v>
      </c>
      <c r="AI356" t="s">
        <v>8653</v>
      </c>
      <c r="AJ356" t="s">
        <v>8654</v>
      </c>
      <c r="AK356" t="s">
        <v>8655</v>
      </c>
      <c r="AL356">
        <v>78.26</v>
      </c>
      <c r="AN356">
        <v>1996</v>
      </c>
      <c r="AO356" t="s">
        <v>174</v>
      </c>
      <c r="AP356" t="s">
        <v>8656</v>
      </c>
      <c r="AQ356" t="s">
        <v>8654</v>
      </c>
      <c r="AR356" t="s">
        <v>8657</v>
      </c>
      <c r="AS356">
        <v>77.33</v>
      </c>
      <c r="AU356">
        <v>1998</v>
      </c>
      <c r="AV356" t="s">
        <v>170</v>
      </c>
      <c r="BC356" t="s">
        <v>174</v>
      </c>
      <c r="BD356" t="s">
        <v>8658</v>
      </c>
      <c r="BE356" t="s">
        <v>8659</v>
      </c>
      <c r="BF356" t="s">
        <v>294</v>
      </c>
      <c r="BG356">
        <v>66.4</v>
      </c>
      <c r="BI356">
        <v>2002</v>
      </c>
      <c r="BJ356">
        <v>19</v>
      </c>
      <c r="BK356" t="s">
        <v>4895</v>
      </c>
      <c r="BL356">
        <v>53</v>
      </c>
      <c r="BM356" t="s">
        <v>4895</v>
      </c>
      <c r="BN356" t="s">
        <v>174</v>
      </c>
      <c r="BO356" t="s">
        <v>1441</v>
      </c>
      <c r="BP356" t="s">
        <v>8660</v>
      </c>
      <c r="BQ356" t="s">
        <v>8661</v>
      </c>
      <c r="BR356">
        <v>66.75</v>
      </c>
      <c r="BT356">
        <v>2002</v>
      </c>
      <c r="BU356">
        <v>31</v>
      </c>
      <c r="BV356" t="s">
        <v>296</v>
      </c>
      <c r="BW356">
        <v>33</v>
      </c>
      <c r="BY356" t="s">
        <v>174</v>
      </c>
      <c r="BZ356" t="s">
        <v>8662</v>
      </c>
      <c r="CA356" t="s">
        <v>8663</v>
      </c>
      <c r="CB356" t="s">
        <v>8664</v>
      </c>
      <c r="CC356">
        <v>75</v>
      </c>
      <c r="CD356">
        <v>3.5</v>
      </c>
      <c r="CE356">
        <v>2010</v>
      </c>
      <c r="CF356" t="s">
        <v>174</v>
      </c>
      <c r="CG356" t="s">
        <v>8665</v>
      </c>
      <c r="CH356" t="s">
        <v>8666</v>
      </c>
      <c r="CI356" t="s">
        <v>193</v>
      </c>
      <c r="CJ356">
        <v>2024</v>
      </c>
      <c r="CL356" t="s">
        <v>174</v>
      </c>
      <c r="CM356" t="s">
        <v>8667</v>
      </c>
      <c r="CN356" t="s">
        <v>174</v>
      </c>
      <c r="CO356" t="s">
        <v>8668</v>
      </c>
      <c r="CP356" t="s">
        <v>8669</v>
      </c>
      <c r="CQ356" t="s">
        <v>174</v>
      </c>
      <c r="CR356">
        <v>2</v>
      </c>
      <c r="CS356">
        <v>1</v>
      </c>
      <c r="CT356">
        <v>2</v>
      </c>
      <c r="CU356" t="s">
        <v>8670</v>
      </c>
      <c r="CV356" t="s">
        <v>170</v>
      </c>
      <c r="CZ356" t="s">
        <v>170</v>
      </c>
      <c r="DB356" t="s">
        <v>8671</v>
      </c>
      <c r="DC356" t="s">
        <v>8672</v>
      </c>
      <c r="DD356" t="s">
        <v>174</v>
      </c>
      <c r="DE356" t="s">
        <v>8673</v>
      </c>
      <c r="DF356" t="s">
        <v>174</v>
      </c>
      <c r="DG356" t="s">
        <v>8674</v>
      </c>
      <c r="DH356" t="s">
        <v>8675</v>
      </c>
      <c r="DI356" t="s">
        <v>4301</v>
      </c>
      <c r="DJ356" t="s">
        <v>170</v>
      </c>
      <c r="DK356">
        <v>8</v>
      </c>
      <c r="DL356" t="s">
        <v>170</v>
      </c>
      <c r="DN356" t="s">
        <v>170</v>
      </c>
      <c r="DP356" t="s">
        <v>8676</v>
      </c>
      <c r="DQ356" t="s">
        <v>202</v>
      </c>
      <c r="DR356" t="str">
        <f>HYPERLINK("https://nconnect.nicmar.ac.in/pdf/517_resume_1771788314.pdf/Y2FyZWVy","View Resume")</f>
        <v>0</v>
      </c>
      <c r="DS356" t="s">
        <v>8677</v>
      </c>
      <c r="DT356" t="s">
        <v>8678</v>
      </c>
      <c r="DU356" t="s">
        <v>7107</v>
      </c>
      <c r="DV356" t="s">
        <v>333</v>
      </c>
      <c r="DW356" t="s">
        <v>207</v>
      </c>
      <c r="DX356" t="s">
        <v>8679</v>
      </c>
      <c r="DY356" t="s">
        <v>948</v>
      </c>
      <c r="DZ356" t="s">
        <v>8677</v>
      </c>
    </row>
    <row r="357" spans="1:158">
      <c r="A357" t="s">
        <v>540</v>
      </c>
      <c r="B357" t="s">
        <v>159</v>
      </c>
      <c r="C357" t="s">
        <v>472</v>
      </c>
      <c r="D357" t="s">
        <v>541</v>
      </c>
      <c r="E357" t="s">
        <v>8648</v>
      </c>
      <c r="F357" t="s">
        <v>8649</v>
      </c>
      <c r="G357">
        <v>9892749388</v>
      </c>
      <c r="H357" t="s">
        <v>164</v>
      </c>
      <c r="I357" t="s">
        <v>8650</v>
      </c>
      <c r="J357" t="s">
        <v>166</v>
      </c>
      <c r="K357" t="s">
        <v>1250</v>
      </c>
      <c r="L357" t="s">
        <v>8651</v>
      </c>
      <c r="M357" t="s">
        <v>8652</v>
      </c>
      <c r="N357" t="s">
        <v>170</v>
      </c>
      <c r="AI357" t="s">
        <v>8653</v>
      </c>
      <c r="AJ357" t="s">
        <v>8654</v>
      </c>
      <c r="AK357" t="s">
        <v>8655</v>
      </c>
      <c r="AL357">
        <v>78.26</v>
      </c>
      <c r="AN357">
        <v>1996</v>
      </c>
      <c r="AO357" t="s">
        <v>174</v>
      </c>
      <c r="AP357" t="s">
        <v>8656</v>
      </c>
      <c r="AQ357" t="s">
        <v>8654</v>
      </c>
      <c r="AR357" t="s">
        <v>8657</v>
      </c>
      <c r="AS357">
        <v>77.33</v>
      </c>
      <c r="AU357">
        <v>1998</v>
      </c>
      <c r="AV357" t="s">
        <v>170</v>
      </c>
      <c r="BC357" t="s">
        <v>174</v>
      </c>
      <c r="BD357" t="s">
        <v>8658</v>
      </c>
      <c r="BE357" t="s">
        <v>8659</v>
      </c>
      <c r="BF357" t="s">
        <v>294</v>
      </c>
      <c r="BG357">
        <v>66.4</v>
      </c>
      <c r="BI357">
        <v>2002</v>
      </c>
      <c r="BJ357">
        <v>19</v>
      </c>
      <c r="BK357" t="s">
        <v>4895</v>
      </c>
      <c r="BL357">
        <v>53</v>
      </c>
      <c r="BM357" t="s">
        <v>4895</v>
      </c>
      <c r="BN357" t="s">
        <v>174</v>
      </c>
      <c r="BO357" t="s">
        <v>1441</v>
      </c>
      <c r="BP357" t="s">
        <v>8660</v>
      </c>
      <c r="BQ357" t="s">
        <v>8661</v>
      </c>
      <c r="BR357">
        <v>66.75</v>
      </c>
      <c r="BT357">
        <v>2002</v>
      </c>
      <c r="BU357">
        <v>31</v>
      </c>
      <c r="BV357" t="s">
        <v>296</v>
      </c>
      <c r="BW357">
        <v>33</v>
      </c>
      <c r="BY357" t="s">
        <v>174</v>
      </c>
      <c r="BZ357" t="s">
        <v>8662</v>
      </c>
      <c r="CA357" t="s">
        <v>8663</v>
      </c>
      <c r="CB357" t="s">
        <v>8664</v>
      </c>
      <c r="CC357">
        <v>75</v>
      </c>
      <c r="CD357">
        <v>3.5</v>
      </c>
      <c r="CE357">
        <v>2010</v>
      </c>
      <c r="CF357" t="s">
        <v>174</v>
      </c>
      <c r="CG357" t="s">
        <v>8665</v>
      </c>
      <c r="CH357" t="s">
        <v>8666</v>
      </c>
      <c r="CI357" t="s">
        <v>193</v>
      </c>
      <c r="CJ357">
        <v>2024</v>
      </c>
      <c r="CL357" t="s">
        <v>174</v>
      </c>
      <c r="CM357" t="s">
        <v>8667</v>
      </c>
      <c r="CN357" t="s">
        <v>174</v>
      </c>
      <c r="CO357" t="s">
        <v>8668</v>
      </c>
      <c r="CP357" t="s">
        <v>8669</v>
      </c>
      <c r="CQ357" t="s">
        <v>174</v>
      </c>
      <c r="CR357">
        <v>2</v>
      </c>
      <c r="CS357">
        <v>1</v>
      </c>
      <c r="CT357">
        <v>2</v>
      </c>
      <c r="CU357" t="s">
        <v>8670</v>
      </c>
      <c r="CV357" t="s">
        <v>170</v>
      </c>
      <c r="CZ357" t="s">
        <v>170</v>
      </c>
      <c r="DB357" t="s">
        <v>8671</v>
      </c>
      <c r="DC357" t="s">
        <v>8672</v>
      </c>
      <c r="DD357" t="s">
        <v>174</v>
      </c>
      <c r="DE357" t="s">
        <v>8673</v>
      </c>
      <c r="DF357" t="s">
        <v>174</v>
      </c>
      <c r="DG357" t="s">
        <v>8674</v>
      </c>
      <c r="DH357" t="s">
        <v>8675</v>
      </c>
      <c r="DI357" t="s">
        <v>4301</v>
      </c>
      <c r="DJ357" t="s">
        <v>170</v>
      </c>
      <c r="DK357">
        <v>8</v>
      </c>
      <c r="DL357" t="s">
        <v>170</v>
      </c>
      <c r="DN357" t="s">
        <v>170</v>
      </c>
      <c r="DP357" t="s">
        <v>8680</v>
      </c>
      <c r="DQ357" t="s">
        <v>202</v>
      </c>
      <c r="DR357" t="str">
        <f>HYPERLINK("https://nconnect.nicmar.ac.in/pdf/517_resume_1771788314.pdf/Y2FyZWVy","View Resume")</f>
        <v>0</v>
      </c>
      <c r="DS357" t="s">
        <v>8677</v>
      </c>
      <c r="DT357" t="s">
        <v>8678</v>
      </c>
      <c r="DU357" t="s">
        <v>7107</v>
      </c>
      <c r="DV357" t="s">
        <v>333</v>
      </c>
      <c r="DW357" t="s">
        <v>207</v>
      </c>
      <c r="DX357" t="s">
        <v>8679</v>
      </c>
      <c r="DY357" t="s">
        <v>948</v>
      </c>
      <c r="DZ357" t="s">
        <v>8677</v>
      </c>
    </row>
    <row r="358" spans="1:158">
      <c r="A358" t="s">
        <v>1348</v>
      </c>
      <c r="B358" t="s">
        <v>211</v>
      </c>
      <c r="C358" t="s">
        <v>267</v>
      </c>
      <c r="D358" t="s">
        <v>1349</v>
      </c>
      <c r="E358" t="s">
        <v>8681</v>
      </c>
      <c r="F358" t="s">
        <v>8682</v>
      </c>
      <c r="G358">
        <v>9188536803</v>
      </c>
      <c r="H358" t="s">
        <v>271</v>
      </c>
      <c r="I358" t="s">
        <v>8683</v>
      </c>
      <c r="J358" t="s">
        <v>217</v>
      </c>
      <c r="K358" t="s">
        <v>8684</v>
      </c>
      <c r="L358" t="s">
        <v>8685</v>
      </c>
      <c r="M358" t="s">
        <v>8686</v>
      </c>
      <c r="N358" t="s">
        <v>170</v>
      </c>
      <c r="AI358" t="s">
        <v>8687</v>
      </c>
      <c r="AJ358" t="s">
        <v>8688</v>
      </c>
      <c r="AK358" t="s">
        <v>2034</v>
      </c>
      <c r="AL358">
        <v>89</v>
      </c>
      <c r="AM358">
        <v>9.4</v>
      </c>
      <c r="AN358">
        <v>2013</v>
      </c>
      <c r="AO358" t="s">
        <v>174</v>
      </c>
      <c r="AP358" t="s">
        <v>8687</v>
      </c>
      <c r="AQ358" t="s">
        <v>8688</v>
      </c>
      <c r="AR358" t="s">
        <v>8689</v>
      </c>
      <c r="AS358">
        <v>79</v>
      </c>
      <c r="AU358">
        <v>2015</v>
      </c>
      <c r="AV358" t="s">
        <v>170</v>
      </c>
      <c r="BC358" t="s">
        <v>174</v>
      </c>
      <c r="BD358" t="s">
        <v>8690</v>
      </c>
      <c r="BE358" t="s">
        <v>8691</v>
      </c>
      <c r="BF358" t="s">
        <v>8692</v>
      </c>
      <c r="BG358">
        <v>82</v>
      </c>
      <c r="BH358">
        <v>9.06</v>
      </c>
      <c r="BI358">
        <v>2018</v>
      </c>
      <c r="BJ358">
        <v>19</v>
      </c>
      <c r="BK358" t="s">
        <v>8693</v>
      </c>
      <c r="BL358">
        <v>53</v>
      </c>
      <c r="BN358" t="s">
        <v>174</v>
      </c>
      <c r="BO358" t="s">
        <v>8641</v>
      </c>
      <c r="BP358" t="s">
        <v>523</v>
      </c>
      <c r="BQ358" t="s">
        <v>8694</v>
      </c>
      <c r="BR358">
        <v>75</v>
      </c>
      <c r="BT358">
        <v>2020</v>
      </c>
      <c r="BU358">
        <v>31</v>
      </c>
      <c r="BV358" t="s">
        <v>5682</v>
      </c>
      <c r="BW358">
        <v>53</v>
      </c>
      <c r="BY358" t="s">
        <v>174</v>
      </c>
      <c r="BZ358" t="s">
        <v>2011</v>
      </c>
      <c r="CA358" t="s">
        <v>8695</v>
      </c>
      <c r="CB358" t="s">
        <v>763</v>
      </c>
      <c r="CC358">
        <v>92</v>
      </c>
      <c r="CE358">
        <v>2025</v>
      </c>
      <c r="CF358" t="s">
        <v>174</v>
      </c>
      <c r="CG358" t="s">
        <v>8696</v>
      </c>
      <c r="CH358" t="s">
        <v>8697</v>
      </c>
      <c r="CI358" t="s">
        <v>373</v>
      </c>
      <c r="CK358" t="s">
        <v>170</v>
      </c>
      <c r="CL358" t="s">
        <v>174</v>
      </c>
      <c r="CM358" t="s">
        <v>8698</v>
      </c>
      <c r="CN358" t="s">
        <v>174</v>
      </c>
      <c r="CO358" t="s">
        <v>8699</v>
      </c>
      <c r="CP358" t="s">
        <v>8700</v>
      </c>
      <c r="CQ358" t="s">
        <v>174</v>
      </c>
      <c r="CR358">
        <v>0</v>
      </c>
      <c r="CS358">
        <v>0</v>
      </c>
      <c r="CT358">
        <v>3</v>
      </c>
      <c r="CU358" t="s">
        <v>8701</v>
      </c>
      <c r="CV358" t="s">
        <v>170</v>
      </c>
      <c r="CZ358" t="s">
        <v>170</v>
      </c>
      <c r="DB358" t="s">
        <v>8702</v>
      </c>
      <c r="DC358" t="s">
        <v>8703</v>
      </c>
      <c r="DD358" t="s">
        <v>170</v>
      </c>
      <c r="DF358" t="s">
        <v>170</v>
      </c>
      <c r="DL358" t="s">
        <v>170</v>
      </c>
      <c r="DN358" t="s">
        <v>170</v>
      </c>
      <c r="DP358" t="s">
        <v>8704</v>
      </c>
      <c r="DQ358" t="s">
        <v>202</v>
      </c>
      <c r="DR358" t="str">
        <f>HYPERLINK("https://nconnect.nicmar.ac.in/pdf/444_resume_1771817561.pdf/Y2FyZWVy","View Resume")</f>
        <v>0</v>
      </c>
      <c r="DS358" t="s">
        <v>575</v>
      </c>
      <c r="DT358" t="s">
        <v>8705</v>
      </c>
      <c r="DU358" t="s">
        <v>211</v>
      </c>
      <c r="DV358" t="s">
        <v>647</v>
      </c>
      <c r="DW358" t="s">
        <v>246</v>
      </c>
      <c r="DX358" t="s">
        <v>821</v>
      </c>
      <c r="DY358" t="s">
        <v>465</v>
      </c>
      <c r="DZ358" t="s">
        <v>865</v>
      </c>
      <c r="EA358" t="s">
        <v>8706</v>
      </c>
      <c r="EB358" t="s">
        <v>211</v>
      </c>
      <c r="EC358" t="s">
        <v>962</v>
      </c>
      <c r="ED358" t="s">
        <v>246</v>
      </c>
      <c r="EE358" t="s">
        <v>506</v>
      </c>
      <c r="EF358" t="s">
        <v>2374</v>
      </c>
      <c r="EG358" t="s">
        <v>461</v>
      </c>
    </row>
    <row r="359" spans="1:158">
      <c r="A359" t="s">
        <v>1898</v>
      </c>
      <c r="B359" t="s">
        <v>211</v>
      </c>
      <c r="C359" t="s">
        <v>267</v>
      </c>
      <c r="D359" t="s">
        <v>1899</v>
      </c>
      <c r="E359" t="s">
        <v>8681</v>
      </c>
      <c r="F359" t="s">
        <v>8682</v>
      </c>
      <c r="G359">
        <v>9188536803</v>
      </c>
      <c r="H359" t="s">
        <v>271</v>
      </c>
      <c r="I359" t="s">
        <v>8683</v>
      </c>
      <c r="J359" t="s">
        <v>217</v>
      </c>
      <c r="K359" t="s">
        <v>8684</v>
      </c>
      <c r="L359" t="s">
        <v>8685</v>
      </c>
      <c r="M359" t="s">
        <v>8686</v>
      </c>
      <c r="N359" t="s">
        <v>170</v>
      </c>
      <c r="AI359" t="s">
        <v>8687</v>
      </c>
      <c r="AJ359" t="s">
        <v>8688</v>
      </c>
      <c r="AK359" t="s">
        <v>2034</v>
      </c>
      <c r="AL359">
        <v>89</v>
      </c>
      <c r="AM359">
        <v>9.4</v>
      </c>
      <c r="AN359">
        <v>2013</v>
      </c>
      <c r="AO359" t="s">
        <v>174</v>
      </c>
      <c r="AP359" t="s">
        <v>8687</v>
      </c>
      <c r="AQ359" t="s">
        <v>8688</v>
      </c>
      <c r="AR359" t="s">
        <v>8689</v>
      </c>
      <c r="AS359">
        <v>79</v>
      </c>
      <c r="AU359">
        <v>2015</v>
      </c>
      <c r="AV359" t="s">
        <v>170</v>
      </c>
      <c r="BC359" t="s">
        <v>174</v>
      </c>
      <c r="BD359" t="s">
        <v>8690</v>
      </c>
      <c r="BE359" t="s">
        <v>8691</v>
      </c>
      <c r="BF359" t="s">
        <v>8692</v>
      </c>
      <c r="BG359">
        <v>82</v>
      </c>
      <c r="BH359">
        <v>9.06</v>
      </c>
      <c r="BI359">
        <v>2018</v>
      </c>
      <c r="BJ359">
        <v>19</v>
      </c>
      <c r="BK359" t="s">
        <v>8693</v>
      </c>
      <c r="BL359">
        <v>53</v>
      </c>
      <c r="BN359" t="s">
        <v>174</v>
      </c>
      <c r="BO359" t="s">
        <v>8641</v>
      </c>
      <c r="BP359" t="s">
        <v>523</v>
      </c>
      <c r="BQ359" t="s">
        <v>8694</v>
      </c>
      <c r="BR359">
        <v>75</v>
      </c>
      <c r="BT359">
        <v>2020</v>
      </c>
      <c r="BU359">
        <v>31</v>
      </c>
      <c r="BV359" t="s">
        <v>5682</v>
      </c>
      <c r="BW359">
        <v>53</v>
      </c>
      <c r="BY359" t="s">
        <v>174</v>
      </c>
      <c r="BZ359" t="s">
        <v>2011</v>
      </c>
      <c r="CA359" t="s">
        <v>8695</v>
      </c>
      <c r="CB359" t="s">
        <v>763</v>
      </c>
      <c r="CC359">
        <v>92</v>
      </c>
      <c r="CE359">
        <v>2025</v>
      </c>
      <c r="CF359" t="s">
        <v>174</v>
      </c>
      <c r="CG359" t="s">
        <v>8696</v>
      </c>
      <c r="CH359" t="s">
        <v>8697</v>
      </c>
      <c r="CI359" t="s">
        <v>373</v>
      </c>
      <c r="CK359" t="s">
        <v>170</v>
      </c>
      <c r="CL359" t="s">
        <v>174</v>
      </c>
      <c r="CM359" t="s">
        <v>8698</v>
      </c>
      <c r="CN359" t="s">
        <v>174</v>
      </c>
      <c r="CO359" t="s">
        <v>8699</v>
      </c>
      <c r="CP359" t="s">
        <v>8700</v>
      </c>
      <c r="CQ359" t="s">
        <v>174</v>
      </c>
      <c r="CR359">
        <v>0</v>
      </c>
      <c r="CS359">
        <v>0</v>
      </c>
      <c r="CT359">
        <v>3</v>
      </c>
      <c r="CU359" t="s">
        <v>8701</v>
      </c>
      <c r="CV359" t="s">
        <v>170</v>
      </c>
      <c r="CZ359" t="s">
        <v>170</v>
      </c>
      <c r="DB359" t="s">
        <v>8702</v>
      </c>
      <c r="DC359" t="s">
        <v>8703</v>
      </c>
      <c r="DD359" t="s">
        <v>170</v>
      </c>
      <c r="DF359" t="s">
        <v>170</v>
      </c>
      <c r="DL359" t="s">
        <v>170</v>
      </c>
      <c r="DN359" t="s">
        <v>170</v>
      </c>
      <c r="DP359" t="s">
        <v>8704</v>
      </c>
      <c r="DQ359" t="s">
        <v>202</v>
      </c>
      <c r="DR359" t="str">
        <f>HYPERLINK("https://nconnect.nicmar.ac.in/pdf/444_resume_1771817561.pdf/Y2FyZWVy","View Resume")</f>
        <v>0</v>
      </c>
      <c r="DS359" t="s">
        <v>575</v>
      </c>
      <c r="DT359" t="s">
        <v>8705</v>
      </c>
      <c r="DU359" t="s">
        <v>211</v>
      </c>
      <c r="DV359" t="s">
        <v>647</v>
      </c>
      <c r="DW359" t="s">
        <v>246</v>
      </c>
      <c r="DX359" t="s">
        <v>821</v>
      </c>
      <c r="DY359" t="s">
        <v>465</v>
      </c>
      <c r="DZ359" t="s">
        <v>865</v>
      </c>
      <c r="EA359" t="s">
        <v>8706</v>
      </c>
      <c r="EB359" t="s">
        <v>211</v>
      </c>
      <c r="EC359" t="s">
        <v>962</v>
      </c>
      <c r="ED359" t="s">
        <v>246</v>
      </c>
      <c r="EE359" t="s">
        <v>506</v>
      </c>
      <c r="EF359" t="s">
        <v>2374</v>
      </c>
      <c r="EG359" t="s">
        <v>461</v>
      </c>
    </row>
    <row r="360" spans="1:158">
      <c r="A360" t="s">
        <v>826</v>
      </c>
      <c r="B360" t="s">
        <v>211</v>
      </c>
      <c r="C360" t="s">
        <v>267</v>
      </c>
      <c r="D360" t="s">
        <v>827</v>
      </c>
      <c r="E360" t="s">
        <v>8707</v>
      </c>
      <c r="F360" t="s">
        <v>8708</v>
      </c>
      <c r="G360">
        <v>9910801434</v>
      </c>
      <c r="H360" t="s">
        <v>164</v>
      </c>
      <c r="I360" t="s">
        <v>8709</v>
      </c>
      <c r="J360" t="s">
        <v>166</v>
      </c>
      <c r="K360" t="s">
        <v>1995</v>
      </c>
      <c r="L360" t="s">
        <v>8710</v>
      </c>
      <c r="M360" t="s">
        <v>8711</v>
      </c>
      <c r="N360" t="s">
        <v>170</v>
      </c>
      <c r="AI360" t="s">
        <v>8712</v>
      </c>
      <c r="AJ360" t="s">
        <v>8713</v>
      </c>
      <c r="AK360" t="s">
        <v>1255</v>
      </c>
      <c r="AL360">
        <v>66</v>
      </c>
      <c r="AM360" t="s">
        <v>4996</v>
      </c>
      <c r="AN360">
        <v>2003</v>
      </c>
      <c r="AO360" t="s">
        <v>174</v>
      </c>
      <c r="AP360" t="s">
        <v>8714</v>
      </c>
      <c r="AQ360" t="s">
        <v>8715</v>
      </c>
      <c r="AR360" t="s">
        <v>8716</v>
      </c>
      <c r="AS360">
        <v>48</v>
      </c>
      <c r="AT360" t="s">
        <v>4996</v>
      </c>
      <c r="AU360">
        <v>2005</v>
      </c>
      <c r="AV360" t="s">
        <v>170</v>
      </c>
      <c r="BC360" t="s">
        <v>174</v>
      </c>
      <c r="BD360" t="s">
        <v>8717</v>
      </c>
      <c r="BE360" t="s">
        <v>3674</v>
      </c>
      <c r="BF360" t="s">
        <v>1006</v>
      </c>
      <c r="BG360">
        <v>62</v>
      </c>
      <c r="BH360" t="s">
        <v>4996</v>
      </c>
      <c r="BI360">
        <v>2011</v>
      </c>
      <c r="BJ360">
        <v>19</v>
      </c>
      <c r="BK360" t="s">
        <v>8717</v>
      </c>
      <c r="BL360">
        <v>11</v>
      </c>
      <c r="BN360" t="s">
        <v>174</v>
      </c>
      <c r="BO360" t="s">
        <v>8718</v>
      </c>
      <c r="BP360" t="s">
        <v>8719</v>
      </c>
      <c r="BQ360" t="s">
        <v>400</v>
      </c>
      <c r="BR360">
        <v>70</v>
      </c>
      <c r="BS360">
        <v>7.38</v>
      </c>
      <c r="BT360">
        <v>2014</v>
      </c>
      <c r="BU360">
        <v>31</v>
      </c>
      <c r="BV360" t="s">
        <v>8720</v>
      </c>
      <c r="BW360">
        <v>54</v>
      </c>
      <c r="BY360" t="s">
        <v>170</v>
      </c>
      <c r="CF360" t="s">
        <v>174</v>
      </c>
      <c r="CG360" t="s">
        <v>1006</v>
      </c>
      <c r="CH360" t="s">
        <v>8721</v>
      </c>
      <c r="CI360" t="s">
        <v>193</v>
      </c>
      <c r="CJ360">
        <v>2025</v>
      </c>
      <c r="CL360" t="s">
        <v>170</v>
      </c>
      <c r="CN360" t="s">
        <v>174</v>
      </c>
      <c r="CO360" t="s">
        <v>8722</v>
      </c>
      <c r="CP360" t="s">
        <v>8723</v>
      </c>
      <c r="CQ360" t="s">
        <v>174</v>
      </c>
      <c r="CR360">
        <v>12</v>
      </c>
      <c r="CS360">
        <v>6</v>
      </c>
      <c r="CT360">
        <v>9</v>
      </c>
      <c r="CU360" t="s">
        <v>8724</v>
      </c>
      <c r="CV360" t="s">
        <v>170</v>
      </c>
      <c r="CZ360" t="s">
        <v>170</v>
      </c>
      <c r="DB360" t="s">
        <v>8725</v>
      </c>
      <c r="DC360" t="s">
        <v>1748</v>
      </c>
      <c r="DD360" t="s">
        <v>170</v>
      </c>
      <c r="DF360" t="s">
        <v>174</v>
      </c>
      <c r="DG360">
        <v>2</v>
      </c>
      <c r="DH360" t="s">
        <v>4996</v>
      </c>
      <c r="DI360" t="s">
        <v>4996</v>
      </c>
      <c r="DJ360" t="s">
        <v>4996</v>
      </c>
      <c r="DK360" t="s">
        <v>4996</v>
      </c>
      <c r="DL360" t="s">
        <v>170</v>
      </c>
      <c r="DN360" t="s">
        <v>170</v>
      </c>
      <c r="DP360" t="s">
        <v>8726</v>
      </c>
      <c r="DQ360" t="str">
        <f>HYPERLINK("https://nconnect.nicmar.ac.in/storage/profile/699bd2e2df426.png","Download")</f>
        <v>0</v>
      </c>
      <c r="DR360" t="str">
        <f>HYPERLINK("https://nconnect.nicmar.ac.in/pdf/524_resume_1771821944.pdf/Y2FyZWVy","View Resume")</f>
        <v>0</v>
      </c>
      <c r="DS360" t="s">
        <v>990</v>
      </c>
      <c r="DT360" t="s">
        <v>8727</v>
      </c>
      <c r="DU360" t="s">
        <v>211</v>
      </c>
      <c r="DV360" t="s">
        <v>2284</v>
      </c>
      <c r="DW360" t="s">
        <v>246</v>
      </c>
      <c r="DX360" t="s">
        <v>1686</v>
      </c>
      <c r="DY360" t="s">
        <v>209</v>
      </c>
      <c r="DZ360" t="s">
        <v>990</v>
      </c>
    </row>
    <row r="361" spans="1:158">
      <c r="A361" t="s">
        <v>582</v>
      </c>
      <c r="B361" t="s">
        <v>211</v>
      </c>
      <c r="C361" t="s">
        <v>472</v>
      </c>
      <c r="D361" t="s">
        <v>583</v>
      </c>
      <c r="E361" t="s">
        <v>8728</v>
      </c>
      <c r="F361" t="s">
        <v>8729</v>
      </c>
      <c r="G361">
        <v>9564419041</v>
      </c>
      <c r="H361" t="s">
        <v>271</v>
      </c>
      <c r="I361" t="s">
        <v>8730</v>
      </c>
      <c r="J361" t="s">
        <v>217</v>
      </c>
      <c r="K361" t="s">
        <v>2324</v>
      </c>
      <c r="L361" t="s">
        <v>8731</v>
      </c>
      <c r="M361" t="s">
        <v>8732</v>
      </c>
      <c r="N361" t="s">
        <v>170</v>
      </c>
      <c r="AI361" t="s">
        <v>8733</v>
      </c>
      <c r="AJ361" t="s">
        <v>8734</v>
      </c>
      <c r="AK361" t="s">
        <v>8735</v>
      </c>
      <c r="AL361">
        <v>74</v>
      </c>
      <c r="AM361">
        <v>7.4</v>
      </c>
      <c r="AN361">
        <v>2017</v>
      </c>
      <c r="AO361" t="s">
        <v>174</v>
      </c>
      <c r="AP361" t="s">
        <v>8733</v>
      </c>
      <c r="AQ361" t="s">
        <v>8734</v>
      </c>
      <c r="AR361" t="s">
        <v>8736</v>
      </c>
      <c r="AS361">
        <v>75.8</v>
      </c>
      <c r="AT361">
        <v>7.58</v>
      </c>
      <c r="AU361">
        <v>2019</v>
      </c>
      <c r="AV361" t="s">
        <v>170</v>
      </c>
      <c r="BC361" t="s">
        <v>174</v>
      </c>
      <c r="BD361" t="s">
        <v>8737</v>
      </c>
      <c r="BE361" t="s">
        <v>8737</v>
      </c>
      <c r="BF361" t="s">
        <v>229</v>
      </c>
      <c r="BG361">
        <v>82.2</v>
      </c>
      <c r="BH361">
        <v>8.22</v>
      </c>
      <c r="BI361">
        <v>2023</v>
      </c>
      <c r="BJ361">
        <v>1</v>
      </c>
      <c r="BL361">
        <v>9</v>
      </c>
      <c r="BN361" t="s">
        <v>174</v>
      </c>
      <c r="BO361" t="s">
        <v>8738</v>
      </c>
      <c r="BP361" t="s">
        <v>8738</v>
      </c>
      <c r="BQ361" t="s">
        <v>231</v>
      </c>
      <c r="BR361">
        <v>78.8</v>
      </c>
      <c r="BS361">
        <v>7.88</v>
      </c>
      <c r="BT361">
        <v>2025</v>
      </c>
      <c r="BU361">
        <v>14</v>
      </c>
      <c r="BW361">
        <v>9</v>
      </c>
      <c r="BY361" t="s">
        <v>170</v>
      </c>
      <c r="CF361" t="s">
        <v>170</v>
      </c>
      <c r="CL361" t="s">
        <v>174</v>
      </c>
      <c r="CM361" t="s">
        <v>8739</v>
      </c>
      <c r="CN361" t="s">
        <v>174</v>
      </c>
      <c r="CO361" t="s">
        <v>8740</v>
      </c>
      <c r="CP361" t="s">
        <v>8741</v>
      </c>
      <c r="CQ361" t="s">
        <v>170</v>
      </c>
      <c r="CU361" t="s">
        <v>8742</v>
      </c>
      <c r="CV361" t="s">
        <v>170</v>
      </c>
      <c r="CZ361" t="s">
        <v>170</v>
      </c>
      <c r="DB361" t="s">
        <v>8743</v>
      </c>
      <c r="DC361" t="s">
        <v>8744</v>
      </c>
      <c r="DD361" t="s">
        <v>174</v>
      </c>
      <c r="DE361" t="s">
        <v>8745</v>
      </c>
      <c r="DF361" t="s">
        <v>174</v>
      </c>
      <c r="DG361" t="s">
        <v>8746</v>
      </c>
      <c r="DH361" t="s">
        <v>8747</v>
      </c>
      <c r="DI361" t="s">
        <v>2106</v>
      </c>
      <c r="DJ361" t="s">
        <v>1976</v>
      </c>
      <c r="DK361">
        <v>10</v>
      </c>
      <c r="DL361" t="s">
        <v>170</v>
      </c>
      <c r="DN361" t="s">
        <v>170</v>
      </c>
      <c r="DP361" t="s">
        <v>8748</v>
      </c>
      <c r="DQ361" t="s">
        <v>202</v>
      </c>
      <c r="DR361" t="str">
        <f>HYPERLINK("https://nconnect.nicmar.ac.in/pdf/367_resume_1771823025.pdf/Y2FyZWVy","View Resume")</f>
        <v>0</v>
      </c>
      <c r="DS361" t="s">
        <v>908</v>
      </c>
      <c r="DT361" t="s">
        <v>8749</v>
      </c>
      <c r="DU361" t="s">
        <v>8750</v>
      </c>
      <c r="DV361" t="s">
        <v>8751</v>
      </c>
      <c r="DW361" t="s">
        <v>246</v>
      </c>
      <c r="DX361" t="s">
        <v>981</v>
      </c>
      <c r="DY361" t="s">
        <v>209</v>
      </c>
      <c r="DZ361" t="s">
        <v>908</v>
      </c>
    </row>
    <row r="362" spans="1:158">
      <c r="A362" t="s">
        <v>585</v>
      </c>
      <c r="B362" t="s">
        <v>211</v>
      </c>
      <c r="C362" t="s">
        <v>472</v>
      </c>
      <c r="D362" t="s">
        <v>586</v>
      </c>
      <c r="E362" t="s">
        <v>8728</v>
      </c>
      <c r="F362" t="s">
        <v>8729</v>
      </c>
      <c r="G362">
        <v>9564419041</v>
      </c>
      <c r="H362" t="s">
        <v>271</v>
      </c>
      <c r="I362" t="s">
        <v>8730</v>
      </c>
      <c r="J362" t="s">
        <v>217</v>
      </c>
      <c r="K362" t="s">
        <v>2324</v>
      </c>
      <c r="L362" t="s">
        <v>8731</v>
      </c>
      <c r="M362" t="s">
        <v>8732</v>
      </c>
      <c r="N362" t="s">
        <v>170</v>
      </c>
      <c r="AI362" t="s">
        <v>8733</v>
      </c>
      <c r="AJ362" t="s">
        <v>8734</v>
      </c>
      <c r="AK362" t="s">
        <v>8735</v>
      </c>
      <c r="AL362">
        <v>74</v>
      </c>
      <c r="AM362">
        <v>7.4</v>
      </c>
      <c r="AN362">
        <v>2017</v>
      </c>
      <c r="AO362" t="s">
        <v>174</v>
      </c>
      <c r="AP362" t="s">
        <v>8733</v>
      </c>
      <c r="AQ362" t="s">
        <v>8734</v>
      </c>
      <c r="AR362" t="s">
        <v>8736</v>
      </c>
      <c r="AS362">
        <v>75.8</v>
      </c>
      <c r="AT362">
        <v>7.58</v>
      </c>
      <c r="AU362">
        <v>2019</v>
      </c>
      <c r="AV362" t="s">
        <v>170</v>
      </c>
      <c r="BC362" t="s">
        <v>174</v>
      </c>
      <c r="BD362" t="s">
        <v>8737</v>
      </c>
      <c r="BE362" t="s">
        <v>8737</v>
      </c>
      <c r="BF362" t="s">
        <v>229</v>
      </c>
      <c r="BG362">
        <v>82.2</v>
      </c>
      <c r="BH362">
        <v>8.22</v>
      </c>
      <c r="BI362">
        <v>2023</v>
      </c>
      <c r="BJ362">
        <v>1</v>
      </c>
      <c r="BL362">
        <v>9</v>
      </c>
      <c r="BN362" t="s">
        <v>174</v>
      </c>
      <c r="BO362" t="s">
        <v>8738</v>
      </c>
      <c r="BP362" t="s">
        <v>8738</v>
      </c>
      <c r="BQ362" t="s">
        <v>231</v>
      </c>
      <c r="BR362">
        <v>78.8</v>
      </c>
      <c r="BS362">
        <v>7.88</v>
      </c>
      <c r="BT362">
        <v>2025</v>
      </c>
      <c r="BU362">
        <v>14</v>
      </c>
      <c r="BW362">
        <v>9</v>
      </c>
      <c r="BY362" t="s">
        <v>170</v>
      </c>
      <c r="CF362" t="s">
        <v>170</v>
      </c>
      <c r="CL362" t="s">
        <v>174</v>
      </c>
      <c r="CM362" t="s">
        <v>8739</v>
      </c>
      <c r="CN362" t="s">
        <v>174</v>
      </c>
      <c r="CO362" t="s">
        <v>8740</v>
      </c>
      <c r="CP362" t="s">
        <v>8741</v>
      </c>
      <c r="CQ362" t="s">
        <v>170</v>
      </c>
      <c r="CU362" t="s">
        <v>8742</v>
      </c>
      <c r="CV362" t="s">
        <v>170</v>
      </c>
      <c r="CZ362" t="s">
        <v>170</v>
      </c>
      <c r="DB362" t="s">
        <v>8743</v>
      </c>
      <c r="DC362" t="s">
        <v>8744</v>
      </c>
      <c r="DD362" t="s">
        <v>174</v>
      </c>
      <c r="DE362" t="s">
        <v>8745</v>
      </c>
      <c r="DF362" t="s">
        <v>174</v>
      </c>
      <c r="DG362" t="s">
        <v>8746</v>
      </c>
      <c r="DH362" t="s">
        <v>8747</v>
      </c>
      <c r="DI362" t="s">
        <v>2106</v>
      </c>
      <c r="DJ362" t="s">
        <v>1976</v>
      </c>
      <c r="DK362">
        <v>10</v>
      </c>
      <c r="DL362" t="s">
        <v>170</v>
      </c>
      <c r="DN362" t="s">
        <v>170</v>
      </c>
      <c r="DP362" t="s">
        <v>8752</v>
      </c>
      <c r="DQ362" t="s">
        <v>202</v>
      </c>
      <c r="DR362" t="str">
        <f>HYPERLINK("https://nconnect.nicmar.ac.in/pdf/367_resume_1771823025.pdf/Y2FyZWVy","View Resume")</f>
        <v>0</v>
      </c>
      <c r="DS362" t="s">
        <v>908</v>
      </c>
      <c r="DT362" t="s">
        <v>8749</v>
      </c>
      <c r="DU362" t="s">
        <v>8750</v>
      </c>
      <c r="DV362" t="s">
        <v>8751</v>
      </c>
      <c r="DW362" t="s">
        <v>246</v>
      </c>
      <c r="DX362" t="s">
        <v>981</v>
      </c>
      <c r="DY362" t="s">
        <v>209</v>
      </c>
      <c r="DZ362" t="s">
        <v>908</v>
      </c>
    </row>
    <row r="363" spans="1:158">
      <c r="A363" t="s">
        <v>356</v>
      </c>
      <c r="B363" t="s">
        <v>211</v>
      </c>
      <c r="C363" t="s">
        <v>267</v>
      </c>
      <c r="D363" t="s">
        <v>357</v>
      </c>
      <c r="E363" t="s">
        <v>8753</v>
      </c>
      <c r="F363" t="s">
        <v>8754</v>
      </c>
      <c r="G363">
        <v>9623766469</v>
      </c>
      <c r="H363" t="s">
        <v>271</v>
      </c>
      <c r="I363" t="s">
        <v>8755</v>
      </c>
      <c r="J363" t="s">
        <v>166</v>
      </c>
      <c r="K363" t="s">
        <v>831</v>
      </c>
      <c r="L363" t="s">
        <v>8756</v>
      </c>
      <c r="M363" t="s">
        <v>8757</v>
      </c>
      <c r="N363" t="s">
        <v>170</v>
      </c>
      <c r="AI363" t="s">
        <v>8758</v>
      </c>
      <c r="AJ363" t="s">
        <v>2384</v>
      </c>
      <c r="AK363" t="s">
        <v>8759</v>
      </c>
      <c r="AL363">
        <v>75.33</v>
      </c>
      <c r="AN363">
        <v>2005</v>
      </c>
      <c r="AO363" t="s">
        <v>174</v>
      </c>
      <c r="AP363" t="s">
        <v>8760</v>
      </c>
      <c r="AQ363" t="s">
        <v>2384</v>
      </c>
      <c r="AR363" t="s">
        <v>439</v>
      </c>
      <c r="AS363">
        <v>63.33</v>
      </c>
      <c r="AU363">
        <v>2007</v>
      </c>
      <c r="AV363" t="s">
        <v>170</v>
      </c>
      <c r="BC363" t="s">
        <v>174</v>
      </c>
      <c r="BD363" t="s">
        <v>555</v>
      </c>
      <c r="BE363" t="s">
        <v>8761</v>
      </c>
      <c r="BF363" t="s">
        <v>8762</v>
      </c>
      <c r="BG363">
        <v>67.33</v>
      </c>
      <c r="BI363">
        <v>2014</v>
      </c>
      <c r="BJ363">
        <v>19</v>
      </c>
      <c r="BK363" t="s">
        <v>8763</v>
      </c>
      <c r="BL363">
        <v>54</v>
      </c>
      <c r="BN363" t="s">
        <v>174</v>
      </c>
      <c r="BO363" t="s">
        <v>8764</v>
      </c>
      <c r="BP363" t="s">
        <v>8765</v>
      </c>
      <c r="BQ363" t="s">
        <v>8766</v>
      </c>
      <c r="BR363">
        <v>86.83</v>
      </c>
      <c r="BS363">
        <v>9.14</v>
      </c>
      <c r="BT363">
        <v>2023</v>
      </c>
      <c r="BU363">
        <v>31</v>
      </c>
      <c r="BV363" t="s">
        <v>8767</v>
      </c>
      <c r="BW363">
        <v>53</v>
      </c>
      <c r="BX363" t="s">
        <v>8768</v>
      </c>
      <c r="BY363" t="s">
        <v>170</v>
      </c>
      <c r="CF363" t="s">
        <v>174</v>
      </c>
      <c r="CG363" t="s">
        <v>8766</v>
      </c>
      <c r="CH363" t="s">
        <v>8769</v>
      </c>
      <c r="CI363" t="s">
        <v>373</v>
      </c>
      <c r="CK363" t="s">
        <v>170</v>
      </c>
      <c r="CL363" t="s">
        <v>170</v>
      </c>
      <c r="CN363" t="s">
        <v>170</v>
      </c>
      <c r="CP363" t="s">
        <v>8770</v>
      </c>
      <c r="CQ363" t="s">
        <v>170</v>
      </c>
      <c r="CV363" t="s">
        <v>170</v>
      </c>
      <c r="CZ363" t="s">
        <v>170</v>
      </c>
      <c r="DC363" t="s">
        <v>8771</v>
      </c>
      <c r="DD363" t="s">
        <v>174</v>
      </c>
      <c r="DE363" t="s">
        <v>8772</v>
      </c>
      <c r="DF363" t="s">
        <v>170</v>
      </c>
      <c r="DL363" t="s">
        <v>170</v>
      </c>
      <c r="DN363" t="s">
        <v>170</v>
      </c>
      <c r="DP363" t="s">
        <v>8773</v>
      </c>
      <c r="DQ363" t="str">
        <f>HYPERLINK("https://nconnect.nicmar.ac.in/storage/profile/699be5bd219e6.png","Download")</f>
        <v>0</v>
      </c>
      <c r="DR363" t="str">
        <f>HYPERLINK("https://nconnect.nicmar.ac.in/pdf/283_resume_1771824842.pdf/Y2FyZWVy","View Resume")</f>
        <v>0</v>
      </c>
      <c r="DS363" t="s">
        <v>1549</v>
      </c>
      <c r="DT363" t="s">
        <v>2246</v>
      </c>
      <c r="DU363" t="s">
        <v>8774</v>
      </c>
      <c r="DV363" t="s">
        <v>819</v>
      </c>
      <c r="DW363" t="s">
        <v>246</v>
      </c>
      <c r="DX363" t="s">
        <v>1686</v>
      </c>
      <c r="DY363" t="s">
        <v>209</v>
      </c>
      <c r="DZ363" t="s">
        <v>990</v>
      </c>
      <c r="EA363" t="s">
        <v>8775</v>
      </c>
      <c r="EB363" t="s">
        <v>8776</v>
      </c>
      <c r="EC363" t="s">
        <v>819</v>
      </c>
      <c r="ED363" t="s">
        <v>207</v>
      </c>
      <c r="EE363" t="s">
        <v>2320</v>
      </c>
      <c r="EF363" t="s">
        <v>1686</v>
      </c>
      <c r="EG363" t="s">
        <v>7999</v>
      </c>
    </row>
    <row r="364" spans="1:158">
      <c r="A364" t="s">
        <v>356</v>
      </c>
      <c r="B364" t="s">
        <v>211</v>
      </c>
      <c r="C364" t="s">
        <v>267</v>
      </c>
      <c r="D364" t="s">
        <v>357</v>
      </c>
      <c r="E364" t="s">
        <v>8777</v>
      </c>
      <c r="F364" t="s">
        <v>8778</v>
      </c>
      <c r="G364">
        <v>8126349444</v>
      </c>
      <c r="H364" t="s">
        <v>271</v>
      </c>
      <c r="I364" t="s">
        <v>8779</v>
      </c>
      <c r="J364" t="s">
        <v>166</v>
      </c>
      <c r="K364" t="s">
        <v>798</v>
      </c>
      <c r="L364" t="s">
        <v>8780</v>
      </c>
      <c r="M364" t="s">
        <v>8781</v>
      </c>
      <c r="N364" t="s">
        <v>170</v>
      </c>
      <c r="AI364" t="s">
        <v>8782</v>
      </c>
      <c r="AJ364" t="s">
        <v>8783</v>
      </c>
      <c r="AK364" t="s">
        <v>8784</v>
      </c>
      <c r="AL364">
        <v>75.1</v>
      </c>
      <c r="AN364">
        <v>2001</v>
      </c>
      <c r="AO364" t="s">
        <v>174</v>
      </c>
      <c r="AP364" t="s">
        <v>8782</v>
      </c>
      <c r="AQ364" t="s">
        <v>8785</v>
      </c>
      <c r="AR364" t="s">
        <v>8786</v>
      </c>
      <c r="AS364">
        <v>68.8</v>
      </c>
      <c r="AU364">
        <v>2003</v>
      </c>
      <c r="AV364" t="s">
        <v>170</v>
      </c>
      <c r="BC364" t="s">
        <v>174</v>
      </c>
      <c r="BD364" t="s">
        <v>8787</v>
      </c>
      <c r="BE364" t="s">
        <v>8788</v>
      </c>
      <c r="BF364" t="s">
        <v>4168</v>
      </c>
      <c r="BG364">
        <v>77.56</v>
      </c>
      <c r="BI364">
        <v>2007</v>
      </c>
      <c r="BJ364">
        <v>19</v>
      </c>
      <c r="BK364" t="s">
        <v>4391</v>
      </c>
      <c r="BL364">
        <v>20</v>
      </c>
      <c r="BN364" t="s">
        <v>174</v>
      </c>
      <c r="BO364" t="s">
        <v>8789</v>
      </c>
      <c r="BP364" t="s">
        <v>8789</v>
      </c>
      <c r="BQ364" t="s">
        <v>8790</v>
      </c>
      <c r="BR364">
        <v>78</v>
      </c>
      <c r="BT364">
        <v>2009</v>
      </c>
      <c r="BU364">
        <v>31</v>
      </c>
      <c r="BV364" t="s">
        <v>529</v>
      </c>
      <c r="BW364">
        <v>53</v>
      </c>
      <c r="BX364" t="s">
        <v>8791</v>
      </c>
      <c r="BY364" t="s">
        <v>174</v>
      </c>
      <c r="BZ364" t="s">
        <v>1306</v>
      </c>
      <c r="CA364" t="s">
        <v>1306</v>
      </c>
      <c r="CB364" t="s">
        <v>2571</v>
      </c>
      <c r="CC364">
        <v>65.14</v>
      </c>
      <c r="CE364">
        <v>2012</v>
      </c>
      <c r="CF364" t="s">
        <v>174</v>
      </c>
      <c r="CG364" t="s">
        <v>2571</v>
      </c>
      <c r="CH364" t="s">
        <v>8792</v>
      </c>
      <c r="CI364" t="s">
        <v>193</v>
      </c>
      <c r="CJ364">
        <v>2018</v>
      </c>
      <c r="CL364" t="s">
        <v>174</v>
      </c>
      <c r="CN364" t="s">
        <v>174</v>
      </c>
      <c r="CO364" t="s">
        <v>8793</v>
      </c>
      <c r="CP364" t="s">
        <v>722</v>
      </c>
      <c r="CQ364" t="s">
        <v>174</v>
      </c>
      <c r="CR364">
        <v>11</v>
      </c>
      <c r="CS364">
        <v>9</v>
      </c>
      <c r="CT364">
        <v>18</v>
      </c>
      <c r="CU364" t="s">
        <v>8794</v>
      </c>
      <c r="CV364" t="s">
        <v>174</v>
      </c>
      <c r="CW364" t="s">
        <v>8795</v>
      </c>
      <c r="CX364" t="s">
        <v>193</v>
      </c>
      <c r="CY364">
        <v>2025</v>
      </c>
      <c r="CZ364" t="s">
        <v>174</v>
      </c>
      <c r="DA364" t="s">
        <v>8796</v>
      </c>
      <c r="DB364" t="s">
        <v>8797</v>
      </c>
      <c r="DC364" t="s">
        <v>7814</v>
      </c>
      <c r="DD364" t="s">
        <v>174</v>
      </c>
      <c r="DE364" t="s">
        <v>8798</v>
      </c>
      <c r="DF364" t="s">
        <v>174</v>
      </c>
      <c r="DG364">
        <v>3</v>
      </c>
      <c r="DH364" t="s">
        <v>784</v>
      </c>
      <c r="DI364" t="s">
        <v>784</v>
      </c>
      <c r="DJ364" t="s">
        <v>784</v>
      </c>
      <c r="DK364">
        <v>8</v>
      </c>
      <c r="DL364" t="s">
        <v>174</v>
      </c>
      <c r="DM364" t="s">
        <v>8799</v>
      </c>
      <c r="DN364" t="s">
        <v>174</v>
      </c>
      <c r="DO364" t="s">
        <v>8800</v>
      </c>
      <c r="DP364" t="s">
        <v>8801</v>
      </c>
      <c r="DQ364" t="s">
        <v>202</v>
      </c>
      <c r="DR364" t="str">
        <f>HYPERLINK("https://nconnect.nicmar.ac.in/pdf/308_resume_1771826039.pdf/Y2FyZWVy","View Resume")</f>
        <v>0</v>
      </c>
      <c r="DS364" t="s">
        <v>4971</v>
      </c>
      <c r="DT364" t="s">
        <v>8802</v>
      </c>
      <c r="DU364" t="s">
        <v>508</v>
      </c>
      <c r="DV364" t="s">
        <v>689</v>
      </c>
      <c r="DW364" t="s">
        <v>246</v>
      </c>
      <c r="DX364" t="s">
        <v>2206</v>
      </c>
      <c r="DY364" t="s">
        <v>209</v>
      </c>
      <c r="DZ364" t="s">
        <v>4971</v>
      </c>
    </row>
    <row r="365" spans="1:158">
      <c r="A365" t="s">
        <v>1779</v>
      </c>
      <c r="B365" t="s">
        <v>159</v>
      </c>
      <c r="C365" t="s">
        <v>160</v>
      </c>
      <c r="D365" t="s">
        <v>1780</v>
      </c>
      <c r="E365" t="s">
        <v>8803</v>
      </c>
      <c r="F365" t="s">
        <v>8804</v>
      </c>
      <c r="G365">
        <v>6280152766</v>
      </c>
      <c r="H365" t="s">
        <v>271</v>
      </c>
      <c r="I365" t="s">
        <v>8805</v>
      </c>
      <c r="J365" t="s">
        <v>217</v>
      </c>
      <c r="K365" t="s">
        <v>8806</v>
      </c>
      <c r="L365" t="s">
        <v>8807</v>
      </c>
      <c r="M365" t="s">
        <v>8808</v>
      </c>
      <c r="N365" t="s">
        <v>170</v>
      </c>
      <c r="AI365" t="s">
        <v>8809</v>
      </c>
      <c r="AJ365" t="s">
        <v>8810</v>
      </c>
      <c r="AK365" t="s">
        <v>8811</v>
      </c>
      <c r="AL365">
        <v>75.2</v>
      </c>
      <c r="AN365">
        <v>2008</v>
      </c>
      <c r="AO365" t="s">
        <v>170</v>
      </c>
      <c r="AV365" t="s">
        <v>174</v>
      </c>
      <c r="AW365" t="s">
        <v>8812</v>
      </c>
      <c r="AX365" t="s">
        <v>8813</v>
      </c>
      <c r="AY365" t="s">
        <v>8814</v>
      </c>
      <c r="AZ365">
        <v>71.64</v>
      </c>
      <c r="BB365">
        <v>2011</v>
      </c>
      <c r="BC365" t="s">
        <v>174</v>
      </c>
      <c r="BD365" t="s">
        <v>1155</v>
      </c>
      <c r="BE365" t="s">
        <v>1155</v>
      </c>
      <c r="BF365" t="s">
        <v>8815</v>
      </c>
      <c r="BG365">
        <v>72.35</v>
      </c>
      <c r="BH365">
        <v>7.83</v>
      </c>
      <c r="BI365">
        <v>2012</v>
      </c>
      <c r="BJ365">
        <v>8</v>
      </c>
      <c r="BL365">
        <v>2</v>
      </c>
      <c r="BN365" t="s">
        <v>174</v>
      </c>
      <c r="BO365" t="s">
        <v>8816</v>
      </c>
      <c r="BP365" t="s">
        <v>8817</v>
      </c>
      <c r="BQ365" t="s">
        <v>8818</v>
      </c>
      <c r="BR365">
        <v>78.9</v>
      </c>
      <c r="BS365">
        <v>8.31</v>
      </c>
      <c r="BT365">
        <v>2026</v>
      </c>
      <c r="BU365">
        <v>31</v>
      </c>
      <c r="BV365" t="s">
        <v>8819</v>
      </c>
      <c r="BW365">
        <v>2</v>
      </c>
      <c r="BY365" t="s">
        <v>170</v>
      </c>
      <c r="CF365" t="s">
        <v>170</v>
      </c>
      <c r="CL365" t="s">
        <v>174</v>
      </c>
      <c r="CM365" t="s">
        <v>8820</v>
      </c>
      <c r="CN365" t="s">
        <v>174</v>
      </c>
      <c r="CO365" t="s">
        <v>8821</v>
      </c>
      <c r="CP365" t="s">
        <v>8822</v>
      </c>
      <c r="CQ365" t="s">
        <v>170</v>
      </c>
      <c r="CV365" t="s">
        <v>170</v>
      </c>
      <c r="CZ365" t="s">
        <v>170</v>
      </c>
      <c r="DB365" t="s">
        <v>378</v>
      </c>
      <c r="DC365" t="s">
        <v>326</v>
      </c>
      <c r="DD365" t="s">
        <v>170</v>
      </c>
      <c r="DF365" t="s">
        <v>170</v>
      </c>
      <c r="DL365" t="s">
        <v>170</v>
      </c>
      <c r="DN365" t="s">
        <v>170</v>
      </c>
      <c r="DP365" t="s">
        <v>8823</v>
      </c>
      <c r="DQ365" t="s">
        <v>202</v>
      </c>
      <c r="DR365" t="str">
        <f>HYPERLINK("https://nconnect.nicmar.ac.in/pdf/470_resume_1771697267.pdf/Y2FyZWVy","View Resume")</f>
        <v>0</v>
      </c>
      <c r="DS365" t="s">
        <v>8824</v>
      </c>
      <c r="DT365" t="s">
        <v>8825</v>
      </c>
      <c r="DU365" t="s">
        <v>211</v>
      </c>
      <c r="DV365" t="s">
        <v>8826</v>
      </c>
      <c r="DW365" t="s">
        <v>246</v>
      </c>
      <c r="DX365" t="s">
        <v>984</v>
      </c>
      <c r="DY365" t="s">
        <v>419</v>
      </c>
      <c r="DZ365" t="s">
        <v>380</v>
      </c>
      <c r="EA365" t="s">
        <v>8827</v>
      </c>
      <c r="EB365" t="s">
        <v>1811</v>
      </c>
      <c r="EC365" t="s">
        <v>8826</v>
      </c>
      <c r="ED365" t="s">
        <v>207</v>
      </c>
      <c r="EE365" t="s">
        <v>2319</v>
      </c>
      <c r="EF365" t="s">
        <v>2854</v>
      </c>
      <c r="EG365" t="s">
        <v>2245</v>
      </c>
      <c r="EH365" t="s">
        <v>8828</v>
      </c>
      <c r="EI365" t="s">
        <v>6235</v>
      </c>
      <c r="EJ365" t="s">
        <v>8829</v>
      </c>
      <c r="EK365" t="s">
        <v>207</v>
      </c>
      <c r="EL365" t="s">
        <v>2956</v>
      </c>
      <c r="EM365" t="s">
        <v>4274</v>
      </c>
      <c r="EN365" t="s">
        <v>380</v>
      </c>
    </row>
    <row r="366" spans="1:158">
      <c r="A366" t="s">
        <v>266</v>
      </c>
      <c r="B366" t="s">
        <v>211</v>
      </c>
      <c r="C366" t="s">
        <v>267</v>
      </c>
      <c r="D366" t="s">
        <v>268</v>
      </c>
      <c r="E366" t="s">
        <v>8830</v>
      </c>
      <c r="F366" t="s">
        <v>8831</v>
      </c>
      <c r="G366">
        <v>7205557163</v>
      </c>
      <c r="H366" t="s">
        <v>164</v>
      </c>
      <c r="I366" t="s">
        <v>8832</v>
      </c>
      <c r="J366" t="s">
        <v>166</v>
      </c>
      <c r="K366" t="s">
        <v>1693</v>
      </c>
      <c r="L366" t="s">
        <v>8833</v>
      </c>
      <c r="M366" t="s">
        <v>8834</v>
      </c>
      <c r="N366" t="s">
        <v>170</v>
      </c>
      <c r="AI366" t="s">
        <v>8835</v>
      </c>
      <c r="AJ366" t="s">
        <v>8836</v>
      </c>
      <c r="AK366" t="s">
        <v>8837</v>
      </c>
      <c r="AL366">
        <v>70.13</v>
      </c>
      <c r="AN366">
        <v>2000</v>
      </c>
      <c r="AO366" t="s">
        <v>174</v>
      </c>
      <c r="AP366" t="s">
        <v>8838</v>
      </c>
      <c r="AQ366" t="s">
        <v>8839</v>
      </c>
      <c r="AR366" t="s">
        <v>8840</v>
      </c>
      <c r="AS366">
        <v>49.88</v>
      </c>
      <c r="AU366">
        <v>2002</v>
      </c>
      <c r="AV366" t="s">
        <v>174</v>
      </c>
      <c r="AW366" t="s">
        <v>8841</v>
      </c>
      <c r="AX366" t="s">
        <v>8842</v>
      </c>
      <c r="AY366" t="s">
        <v>8843</v>
      </c>
      <c r="AZ366">
        <v>73.06</v>
      </c>
      <c r="BB366">
        <v>2005</v>
      </c>
      <c r="BC366" t="s">
        <v>174</v>
      </c>
      <c r="BD366" t="s">
        <v>8844</v>
      </c>
      <c r="BE366" t="s">
        <v>8845</v>
      </c>
      <c r="BF366" t="s">
        <v>8846</v>
      </c>
      <c r="BG366">
        <v>76.25</v>
      </c>
      <c r="BI366">
        <v>2011</v>
      </c>
      <c r="BJ366">
        <v>19</v>
      </c>
      <c r="BK366" t="s">
        <v>8847</v>
      </c>
      <c r="BL366">
        <v>34</v>
      </c>
      <c r="BN366" t="s">
        <v>174</v>
      </c>
      <c r="BO366" t="s">
        <v>8848</v>
      </c>
      <c r="BP366" t="s">
        <v>8849</v>
      </c>
      <c r="BQ366" t="s">
        <v>8850</v>
      </c>
      <c r="BR366">
        <v>85.1</v>
      </c>
      <c r="BS366">
        <v>8.71</v>
      </c>
      <c r="BT366">
        <v>2016</v>
      </c>
      <c r="BU366">
        <v>31</v>
      </c>
      <c r="BV366" t="s">
        <v>8851</v>
      </c>
      <c r="BW366">
        <v>34</v>
      </c>
      <c r="BY366" t="s">
        <v>174</v>
      </c>
      <c r="BZ366" t="s">
        <v>8852</v>
      </c>
      <c r="CA366" t="s">
        <v>8853</v>
      </c>
      <c r="CB366" t="s">
        <v>8854</v>
      </c>
      <c r="CC366">
        <v>83.66</v>
      </c>
      <c r="CD366">
        <v>8.41</v>
      </c>
      <c r="CE366">
        <v>2022</v>
      </c>
      <c r="CF366" t="s">
        <v>174</v>
      </c>
      <c r="CG366" t="s">
        <v>8855</v>
      </c>
      <c r="CH366" t="s">
        <v>8856</v>
      </c>
      <c r="CI366" t="s">
        <v>193</v>
      </c>
      <c r="CJ366">
        <v>2023</v>
      </c>
      <c r="CL366" t="s">
        <v>174</v>
      </c>
      <c r="CN366" t="s">
        <v>174</v>
      </c>
      <c r="CO366" t="s">
        <v>8857</v>
      </c>
      <c r="CP366" t="s">
        <v>8858</v>
      </c>
      <c r="CQ366" t="s">
        <v>174</v>
      </c>
      <c r="CR366">
        <v>2</v>
      </c>
      <c r="CS366">
        <v>3</v>
      </c>
      <c r="CU366" t="s">
        <v>8859</v>
      </c>
      <c r="CV366" t="s">
        <v>170</v>
      </c>
      <c r="CZ366" t="s">
        <v>170</v>
      </c>
      <c r="DB366" t="s">
        <v>8860</v>
      </c>
      <c r="DC366" t="s">
        <v>8861</v>
      </c>
      <c r="DD366" t="s">
        <v>174</v>
      </c>
      <c r="DE366" t="s">
        <v>8862</v>
      </c>
      <c r="DF366" t="s">
        <v>174</v>
      </c>
      <c r="DG366" t="s">
        <v>378</v>
      </c>
      <c r="DH366" t="s">
        <v>8863</v>
      </c>
      <c r="DI366" t="s">
        <v>8864</v>
      </c>
      <c r="DJ366" t="s">
        <v>378</v>
      </c>
      <c r="DK366">
        <v>8</v>
      </c>
      <c r="DL366" t="s">
        <v>174</v>
      </c>
      <c r="DM366" t="s">
        <v>8865</v>
      </c>
      <c r="DN366" t="s">
        <v>174</v>
      </c>
      <c r="DO366" t="s">
        <v>8866</v>
      </c>
      <c r="DP366" t="s">
        <v>8867</v>
      </c>
      <c r="DQ366" t="str">
        <f>HYPERLINK("https://nconnect.nicmar.ac.in/storage/profile/699936d1aff60.png","Download")</f>
        <v>0</v>
      </c>
      <c r="DR366" t="str">
        <f>HYPERLINK("https://nconnect.nicmar.ac.in/pdf/528_resume_1771827354.pdf/Y2FyZWVy","View Resume")</f>
        <v>0</v>
      </c>
      <c r="DS366" t="s">
        <v>5069</v>
      </c>
      <c r="DT366" t="s">
        <v>8868</v>
      </c>
      <c r="DU366" t="s">
        <v>4155</v>
      </c>
      <c r="DV366" t="s">
        <v>8869</v>
      </c>
      <c r="DW366" t="s">
        <v>246</v>
      </c>
      <c r="DX366" t="s">
        <v>941</v>
      </c>
      <c r="DY366" t="s">
        <v>209</v>
      </c>
      <c r="DZ366" t="s">
        <v>461</v>
      </c>
      <c r="EA366" t="s">
        <v>8856</v>
      </c>
      <c r="EB366" t="s">
        <v>8870</v>
      </c>
      <c r="EC366" t="s">
        <v>8871</v>
      </c>
      <c r="ED366" t="s">
        <v>246</v>
      </c>
      <c r="EE366" t="s">
        <v>758</v>
      </c>
      <c r="EF366" t="s">
        <v>821</v>
      </c>
      <c r="EG366" t="s">
        <v>1388</v>
      </c>
      <c r="EH366" t="s">
        <v>8872</v>
      </c>
      <c r="EI366" t="s">
        <v>211</v>
      </c>
      <c r="EJ366" t="s">
        <v>8873</v>
      </c>
      <c r="EK366" t="s">
        <v>246</v>
      </c>
      <c r="EL366" t="s">
        <v>6639</v>
      </c>
      <c r="EM366" t="s">
        <v>2956</v>
      </c>
      <c r="EN366" t="s">
        <v>3110</v>
      </c>
      <c r="EO366" t="s">
        <v>8874</v>
      </c>
      <c r="EP366" t="s">
        <v>7077</v>
      </c>
      <c r="EQ366" t="s">
        <v>819</v>
      </c>
      <c r="ER366" t="s">
        <v>207</v>
      </c>
      <c r="ES366" t="s">
        <v>7078</v>
      </c>
      <c r="ET366" t="s">
        <v>8875</v>
      </c>
      <c r="EU366" t="s">
        <v>6908</v>
      </c>
      <c r="EV366" t="s">
        <v>8876</v>
      </c>
      <c r="EW366" t="s">
        <v>8877</v>
      </c>
      <c r="EX366" t="s">
        <v>819</v>
      </c>
      <c r="EY366" t="s">
        <v>207</v>
      </c>
      <c r="EZ366" t="s">
        <v>2135</v>
      </c>
      <c r="FA366" t="s">
        <v>6639</v>
      </c>
      <c r="FB366" t="s">
        <v>292</v>
      </c>
    </row>
    <row r="367" spans="1:158">
      <c r="A367" t="s">
        <v>266</v>
      </c>
      <c r="B367" t="s">
        <v>211</v>
      </c>
      <c r="C367" t="s">
        <v>267</v>
      </c>
      <c r="D367" t="s">
        <v>268</v>
      </c>
      <c r="E367" t="s">
        <v>8878</v>
      </c>
      <c r="F367" t="s">
        <v>8879</v>
      </c>
      <c r="G367">
        <v>8462998478</v>
      </c>
      <c r="H367" t="s">
        <v>164</v>
      </c>
      <c r="I367" t="s">
        <v>8880</v>
      </c>
      <c r="J367" t="s">
        <v>217</v>
      </c>
      <c r="K367" t="s">
        <v>6389</v>
      </c>
      <c r="L367" t="s">
        <v>8881</v>
      </c>
      <c r="M367" t="s">
        <v>8882</v>
      </c>
      <c r="N367" t="s">
        <v>170</v>
      </c>
      <c r="AI367" t="s">
        <v>8883</v>
      </c>
      <c r="AJ367" t="s">
        <v>8884</v>
      </c>
      <c r="AK367" t="s">
        <v>8885</v>
      </c>
      <c r="AL367">
        <v>80</v>
      </c>
      <c r="AN367">
        <v>2005</v>
      </c>
      <c r="AO367" t="s">
        <v>174</v>
      </c>
      <c r="AP367" t="s">
        <v>8886</v>
      </c>
      <c r="AQ367" t="s">
        <v>8884</v>
      </c>
      <c r="AR367" t="s">
        <v>8887</v>
      </c>
      <c r="AS367">
        <v>81</v>
      </c>
      <c r="AU367">
        <v>2007</v>
      </c>
      <c r="AV367" t="s">
        <v>170</v>
      </c>
      <c r="BC367" t="s">
        <v>174</v>
      </c>
      <c r="BD367" t="s">
        <v>8888</v>
      </c>
      <c r="BE367" t="s">
        <v>8889</v>
      </c>
      <c r="BF367" t="s">
        <v>6156</v>
      </c>
      <c r="BG367">
        <v>79</v>
      </c>
      <c r="BI367">
        <v>2012</v>
      </c>
      <c r="BJ367">
        <v>19</v>
      </c>
      <c r="BK367" t="s">
        <v>8890</v>
      </c>
      <c r="BL367">
        <v>34</v>
      </c>
      <c r="BN367" t="s">
        <v>174</v>
      </c>
      <c r="BO367" t="s">
        <v>8891</v>
      </c>
      <c r="BP367" t="s">
        <v>8891</v>
      </c>
      <c r="BQ367" t="s">
        <v>8892</v>
      </c>
      <c r="BR367">
        <v>81</v>
      </c>
      <c r="BS367">
        <v>8.68</v>
      </c>
      <c r="BT367">
        <v>2016</v>
      </c>
      <c r="BU367">
        <v>31</v>
      </c>
      <c r="BV367" t="s">
        <v>8893</v>
      </c>
      <c r="BW367">
        <v>32</v>
      </c>
      <c r="BY367" t="s">
        <v>170</v>
      </c>
      <c r="CF367" t="s">
        <v>174</v>
      </c>
      <c r="CG367" t="s">
        <v>2231</v>
      </c>
      <c r="CH367" t="s">
        <v>8894</v>
      </c>
      <c r="CI367" t="s">
        <v>373</v>
      </c>
      <c r="CK367" t="s">
        <v>174</v>
      </c>
      <c r="CL367" t="s">
        <v>174</v>
      </c>
      <c r="CM367" t="s">
        <v>8895</v>
      </c>
      <c r="CN367" t="s">
        <v>174</v>
      </c>
      <c r="CO367" t="s">
        <v>8896</v>
      </c>
      <c r="CP367" t="s">
        <v>8897</v>
      </c>
      <c r="CQ367" t="s">
        <v>174</v>
      </c>
      <c r="CR367" t="s">
        <v>6099</v>
      </c>
      <c r="CS367">
        <v>0</v>
      </c>
      <c r="CT367" t="s">
        <v>677</v>
      </c>
      <c r="CU367" t="s">
        <v>8898</v>
      </c>
      <c r="CV367" t="s">
        <v>170</v>
      </c>
      <c r="CZ367" t="s">
        <v>170</v>
      </c>
      <c r="DB367" t="s">
        <v>378</v>
      </c>
      <c r="DC367" t="s">
        <v>326</v>
      </c>
      <c r="DD367" t="s">
        <v>170</v>
      </c>
      <c r="DF367" t="s">
        <v>174</v>
      </c>
      <c r="DG367" t="s">
        <v>679</v>
      </c>
      <c r="DH367">
        <v>0</v>
      </c>
      <c r="DI367" t="s">
        <v>678</v>
      </c>
      <c r="DJ367" t="s">
        <v>2679</v>
      </c>
      <c r="DK367" t="s">
        <v>5892</v>
      </c>
      <c r="DL367" t="s">
        <v>174</v>
      </c>
      <c r="DM367" t="s">
        <v>8899</v>
      </c>
      <c r="DN367" t="s">
        <v>170</v>
      </c>
      <c r="DO367" t="s">
        <v>326</v>
      </c>
      <c r="DP367" t="s">
        <v>8900</v>
      </c>
      <c r="DQ367" t="str">
        <f>HYPERLINK("https://nconnect.nicmar.ac.in/storage/profile/699ad2991cc32.png","Download")</f>
        <v>0</v>
      </c>
      <c r="DR367" t="str">
        <f>HYPERLINK("https://nconnect.nicmar.ac.in/pdf/494_resume_1771826677.pdf/Y2FyZWVy","View Resume")</f>
        <v>0</v>
      </c>
      <c r="DS367" t="s">
        <v>698</v>
      </c>
      <c r="DT367" t="s">
        <v>8901</v>
      </c>
      <c r="DU367" t="s">
        <v>1283</v>
      </c>
      <c r="DV367" t="s">
        <v>8902</v>
      </c>
      <c r="DW367" t="s">
        <v>246</v>
      </c>
      <c r="DX367" t="s">
        <v>3628</v>
      </c>
      <c r="DY367" t="s">
        <v>2320</v>
      </c>
      <c r="DZ367" t="s">
        <v>698</v>
      </c>
    </row>
    <row r="368" spans="1:158">
      <c r="A368" t="s">
        <v>1348</v>
      </c>
      <c r="B368" t="s">
        <v>211</v>
      </c>
      <c r="C368" t="s">
        <v>267</v>
      </c>
      <c r="D368" t="s">
        <v>1349</v>
      </c>
      <c r="E368" t="s">
        <v>8903</v>
      </c>
      <c r="F368" t="s">
        <v>8904</v>
      </c>
      <c r="G368">
        <v>9823154868</v>
      </c>
      <c r="H368" t="s">
        <v>164</v>
      </c>
      <c r="I368" t="s">
        <v>8905</v>
      </c>
      <c r="J368" t="s">
        <v>166</v>
      </c>
      <c r="K368" t="s">
        <v>6145</v>
      </c>
      <c r="L368" t="s">
        <v>4108</v>
      </c>
      <c r="M368" t="s">
        <v>8906</v>
      </c>
      <c r="N368" t="s">
        <v>170</v>
      </c>
      <c r="AI368" t="s">
        <v>8907</v>
      </c>
      <c r="AJ368" t="s">
        <v>1175</v>
      </c>
      <c r="AK368" t="s">
        <v>1335</v>
      </c>
      <c r="AL368">
        <v>58</v>
      </c>
      <c r="AM368">
        <v>5</v>
      </c>
      <c r="AN368">
        <v>2000</v>
      </c>
      <c r="AO368" t="s">
        <v>174</v>
      </c>
      <c r="AP368" t="s">
        <v>8908</v>
      </c>
      <c r="AQ368" t="s">
        <v>3878</v>
      </c>
      <c r="AR368" t="s">
        <v>1704</v>
      </c>
      <c r="AS368">
        <v>56</v>
      </c>
      <c r="AT368">
        <v>5</v>
      </c>
      <c r="AU368">
        <v>2002</v>
      </c>
      <c r="AV368" t="s">
        <v>170</v>
      </c>
      <c r="BC368" t="s">
        <v>174</v>
      </c>
      <c r="BD368" t="s">
        <v>555</v>
      </c>
      <c r="BE368" t="s">
        <v>8908</v>
      </c>
      <c r="BF368" t="s">
        <v>1704</v>
      </c>
      <c r="BG368">
        <v>57</v>
      </c>
      <c r="BH368">
        <v>6</v>
      </c>
      <c r="BI368">
        <v>2005</v>
      </c>
      <c r="BJ368">
        <v>19</v>
      </c>
      <c r="BK368" t="s">
        <v>2566</v>
      </c>
      <c r="BL368">
        <v>17</v>
      </c>
      <c r="BN368" t="s">
        <v>174</v>
      </c>
      <c r="BO368" t="s">
        <v>1909</v>
      </c>
      <c r="BP368" t="s">
        <v>8908</v>
      </c>
      <c r="BQ368" t="s">
        <v>1704</v>
      </c>
      <c r="BR368">
        <v>68</v>
      </c>
      <c r="BS368">
        <v>6.8</v>
      </c>
      <c r="BT368">
        <v>2007</v>
      </c>
      <c r="BU368">
        <v>31</v>
      </c>
      <c r="BV368" t="s">
        <v>1704</v>
      </c>
      <c r="BW368">
        <v>17</v>
      </c>
      <c r="BY368" t="s">
        <v>174</v>
      </c>
      <c r="BZ368" t="s">
        <v>8909</v>
      </c>
      <c r="CA368" t="s">
        <v>8910</v>
      </c>
      <c r="CB368" t="s">
        <v>5170</v>
      </c>
      <c r="CC368">
        <v>70</v>
      </c>
      <c r="CD368">
        <v>8</v>
      </c>
      <c r="CE368">
        <v>2009</v>
      </c>
      <c r="CF368" t="s">
        <v>174</v>
      </c>
      <c r="CG368" t="s">
        <v>1704</v>
      </c>
      <c r="CH368" t="s">
        <v>441</v>
      </c>
      <c r="CI368" t="s">
        <v>193</v>
      </c>
      <c r="CJ368">
        <v>2015</v>
      </c>
      <c r="CL368" t="s">
        <v>170</v>
      </c>
      <c r="CN368" t="s">
        <v>174</v>
      </c>
      <c r="CO368" t="s">
        <v>8911</v>
      </c>
      <c r="CP368" t="s">
        <v>722</v>
      </c>
      <c r="CQ368" t="s">
        <v>174</v>
      </c>
      <c r="CR368">
        <v>0</v>
      </c>
      <c r="CS368">
        <v>2</v>
      </c>
      <c r="CT368">
        <v>8</v>
      </c>
      <c r="CU368" t="s">
        <v>8912</v>
      </c>
      <c r="CV368" t="s">
        <v>170</v>
      </c>
      <c r="CZ368" t="s">
        <v>170</v>
      </c>
      <c r="DB368" t="s">
        <v>8913</v>
      </c>
      <c r="DC368" t="s">
        <v>8914</v>
      </c>
      <c r="DD368" t="s">
        <v>174</v>
      </c>
      <c r="DE368" t="s">
        <v>8915</v>
      </c>
      <c r="DF368" t="s">
        <v>174</v>
      </c>
      <c r="DG368" t="s">
        <v>8916</v>
      </c>
      <c r="DH368" t="s">
        <v>8917</v>
      </c>
      <c r="DI368" t="s">
        <v>170</v>
      </c>
      <c r="DJ368" t="s">
        <v>170</v>
      </c>
      <c r="DK368">
        <v>8</v>
      </c>
      <c r="DL368" t="s">
        <v>170</v>
      </c>
      <c r="DN368" t="s">
        <v>170</v>
      </c>
      <c r="DP368" t="s">
        <v>8918</v>
      </c>
      <c r="DQ368" t="str">
        <f>HYPERLINK("https://nconnect.nicmar.ac.in/storage/profile/699bee6c93d45.png","Download")</f>
        <v>0</v>
      </c>
      <c r="DR368" t="str">
        <f>HYPERLINK("https://nconnect.nicmar.ac.in/pdf/533_resume_1771828698.pdf/Y2FyZWVy","View Resume")</f>
        <v>0</v>
      </c>
      <c r="DS368" t="s">
        <v>502</v>
      </c>
      <c r="DT368" t="s">
        <v>8919</v>
      </c>
      <c r="DU368" t="s">
        <v>508</v>
      </c>
      <c r="DV368" t="s">
        <v>819</v>
      </c>
      <c r="DW368" t="s">
        <v>246</v>
      </c>
      <c r="DX368" t="s">
        <v>501</v>
      </c>
      <c r="DY368" t="s">
        <v>209</v>
      </c>
      <c r="DZ368" t="s">
        <v>502</v>
      </c>
    </row>
    <row r="369" spans="1:158">
      <c r="A369" t="s">
        <v>507</v>
      </c>
      <c r="B369" t="s">
        <v>508</v>
      </c>
      <c r="C369" t="s">
        <v>267</v>
      </c>
      <c r="D369" t="s">
        <v>509</v>
      </c>
      <c r="E369" t="s">
        <v>8903</v>
      </c>
      <c r="F369" t="s">
        <v>8904</v>
      </c>
      <c r="G369">
        <v>9823154868</v>
      </c>
      <c r="H369" t="s">
        <v>164</v>
      </c>
      <c r="I369" t="s">
        <v>8905</v>
      </c>
      <c r="J369" t="s">
        <v>166</v>
      </c>
      <c r="K369" t="s">
        <v>6145</v>
      </c>
      <c r="L369" t="s">
        <v>4108</v>
      </c>
      <c r="M369" t="s">
        <v>8906</v>
      </c>
      <c r="N369" t="s">
        <v>170</v>
      </c>
      <c r="AI369" t="s">
        <v>8907</v>
      </c>
      <c r="AJ369" t="s">
        <v>1175</v>
      </c>
      <c r="AK369" t="s">
        <v>1335</v>
      </c>
      <c r="AL369">
        <v>58</v>
      </c>
      <c r="AM369">
        <v>5</v>
      </c>
      <c r="AN369">
        <v>2000</v>
      </c>
      <c r="AO369" t="s">
        <v>174</v>
      </c>
      <c r="AP369" t="s">
        <v>8908</v>
      </c>
      <c r="AQ369" t="s">
        <v>3878</v>
      </c>
      <c r="AR369" t="s">
        <v>1704</v>
      </c>
      <c r="AS369">
        <v>56</v>
      </c>
      <c r="AT369">
        <v>5</v>
      </c>
      <c r="AU369">
        <v>2002</v>
      </c>
      <c r="AV369" t="s">
        <v>170</v>
      </c>
      <c r="BC369" t="s">
        <v>174</v>
      </c>
      <c r="BD369" t="s">
        <v>555</v>
      </c>
      <c r="BE369" t="s">
        <v>8908</v>
      </c>
      <c r="BF369" t="s">
        <v>1704</v>
      </c>
      <c r="BG369">
        <v>57</v>
      </c>
      <c r="BH369">
        <v>6</v>
      </c>
      <c r="BI369">
        <v>2005</v>
      </c>
      <c r="BJ369">
        <v>19</v>
      </c>
      <c r="BK369" t="s">
        <v>2566</v>
      </c>
      <c r="BL369">
        <v>17</v>
      </c>
      <c r="BN369" t="s">
        <v>174</v>
      </c>
      <c r="BO369" t="s">
        <v>1909</v>
      </c>
      <c r="BP369" t="s">
        <v>8908</v>
      </c>
      <c r="BQ369" t="s">
        <v>1704</v>
      </c>
      <c r="BR369">
        <v>68</v>
      </c>
      <c r="BS369">
        <v>6.8</v>
      </c>
      <c r="BT369">
        <v>2007</v>
      </c>
      <c r="BU369">
        <v>31</v>
      </c>
      <c r="BV369" t="s">
        <v>1704</v>
      </c>
      <c r="BW369">
        <v>17</v>
      </c>
      <c r="BY369" t="s">
        <v>174</v>
      </c>
      <c r="BZ369" t="s">
        <v>8909</v>
      </c>
      <c r="CA369" t="s">
        <v>8910</v>
      </c>
      <c r="CB369" t="s">
        <v>5170</v>
      </c>
      <c r="CC369">
        <v>70</v>
      </c>
      <c r="CD369">
        <v>8</v>
      </c>
      <c r="CE369">
        <v>2009</v>
      </c>
      <c r="CF369" t="s">
        <v>174</v>
      </c>
      <c r="CG369" t="s">
        <v>1704</v>
      </c>
      <c r="CH369" t="s">
        <v>441</v>
      </c>
      <c r="CI369" t="s">
        <v>193</v>
      </c>
      <c r="CJ369">
        <v>2015</v>
      </c>
      <c r="CL369" t="s">
        <v>170</v>
      </c>
      <c r="CN369" t="s">
        <v>174</v>
      </c>
      <c r="CO369" t="s">
        <v>8911</v>
      </c>
      <c r="CP369" t="s">
        <v>722</v>
      </c>
      <c r="CQ369" t="s">
        <v>174</v>
      </c>
      <c r="CR369">
        <v>0</v>
      </c>
      <c r="CS369">
        <v>2</v>
      </c>
      <c r="CT369">
        <v>8</v>
      </c>
      <c r="CU369" t="s">
        <v>8912</v>
      </c>
      <c r="CV369" t="s">
        <v>170</v>
      </c>
      <c r="CZ369" t="s">
        <v>170</v>
      </c>
      <c r="DB369" t="s">
        <v>8913</v>
      </c>
      <c r="DC369" t="s">
        <v>8914</v>
      </c>
      <c r="DD369" t="s">
        <v>174</v>
      </c>
      <c r="DE369" t="s">
        <v>8915</v>
      </c>
      <c r="DF369" t="s">
        <v>174</v>
      </c>
      <c r="DG369" t="s">
        <v>8916</v>
      </c>
      <c r="DH369" t="s">
        <v>8917</v>
      </c>
      <c r="DI369" t="s">
        <v>170</v>
      </c>
      <c r="DJ369" t="s">
        <v>170</v>
      </c>
      <c r="DK369">
        <v>8</v>
      </c>
      <c r="DL369" t="s">
        <v>170</v>
      </c>
      <c r="DN369" t="s">
        <v>170</v>
      </c>
      <c r="DP369" t="s">
        <v>8920</v>
      </c>
      <c r="DQ369" t="str">
        <f>HYPERLINK("https://nconnect.nicmar.ac.in/storage/profile/699bee6c93d45.png","Download")</f>
        <v>0</v>
      </c>
      <c r="DR369" t="str">
        <f>HYPERLINK("https://nconnect.nicmar.ac.in/pdf/533_resume_1771828698.pdf/Y2FyZWVy","View Resume")</f>
        <v>0</v>
      </c>
      <c r="DS369" t="s">
        <v>502</v>
      </c>
      <c r="DT369" t="s">
        <v>8919</v>
      </c>
      <c r="DU369" t="s">
        <v>508</v>
      </c>
      <c r="DV369" t="s">
        <v>819</v>
      </c>
      <c r="DW369" t="s">
        <v>246</v>
      </c>
      <c r="DX369" t="s">
        <v>501</v>
      </c>
      <c r="DY369" t="s">
        <v>209</v>
      </c>
      <c r="DZ369" t="s">
        <v>502</v>
      </c>
    </row>
    <row r="370" spans="1:158">
      <c r="A370" t="s">
        <v>540</v>
      </c>
      <c r="B370" t="s">
        <v>159</v>
      </c>
      <c r="C370" t="s">
        <v>472</v>
      </c>
      <c r="D370" t="s">
        <v>541</v>
      </c>
      <c r="E370" t="s">
        <v>8921</v>
      </c>
      <c r="F370" t="s">
        <v>8922</v>
      </c>
      <c r="G370">
        <v>9173002996</v>
      </c>
      <c r="H370" t="s">
        <v>271</v>
      </c>
      <c r="I370" t="s">
        <v>8923</v>
      </c>
      <c r="J370" t="s">
        <v>166</v>
      </c>
      <c r="K370" t="s">
        <v>8924</v>
      </c>
      <c r="L370" t="s">
        <v>8925</v>
      </c>
      <c r="M370" t="s">
        <v>8926</v>
      </c>
      <c r="N370" t="s">
        <v>170</v>
      </c>
      <c r="AI370" t="s">
        <v>8927</v>
      </c>
      <c r="AJ370" t="s">
        <v>8928</v>
      </c>
      <c r="AK370" t="s">
        <v>8929</v>
      </c>
      <c r="AL370">
        <v>74</v>
      </c>
      <c r="AN370">
        <v>1999</v>
      </c>
      <c r="AO370" t="s">
        <v>170</v>
      </c>
      <c r="AV370" t="s">
        <v>174</v>
      </c>
      <c r="AW370" t="s">
        <v>486</v>
      </c>
      <c r="AX370" t="s">
        <v>8930</v>
      </c>
      <c r="AY370" t="s">
        <v>8274</v>
      </c>
      <c r="AZ370">
        <v>68</v>
      </c>
      <c r="BA370">
        <v>6.0</v>
      </c>
      <c r="BB370">
        <v>2004</v>
      </c>
      <c r="BC370" t="s">
        <v>174</v>
      </c>
      <c r="BD370" t="s">
        <v>8931</v>
      </c>
      <c r="BE370" t="s">
        <v>8932</v>
      </c>
      <c r="BF370" t="s">
        <v>8933</v>
      </c>
      <c r="BG370">
        <v>90</v>
      </c>
      <c r="BH370">
        <v>9.01</v>
      </c>
      <c r="BI370">
        <v>2008</v>
      </c>
      <c r="BJ370">
        <v>1</v>
      </c>
      <c r="BL370">
        <v>9</v>
      </c>
      <c r="BN370" t="s">
        <v>174</v>
      </c>
      <c r="BO370" t="s">
        <v>8934</v>
      </c>
      <c r="BP370" t="s">
        <v>8935</v>
      </c>
      <c r="BQ370" t="s">
        <v>8936</v>
      </c>
      <c r="BR370">
        <v>85</v>
      </c>
      <c r="BS370">
        <v>8.5</v>
      </c>
      <c r="BT370">
        <v>2014</v>
      </c>
      <c r="BU370">
        <v>16</v>
      </c>
      <c r="BW370">
        <v>49</v>
      </c>
      <c r="BY370" t="s">
        <v>170</v>
      </c>
      <c r="CF370" t="s">
        <v>174</v>
      </c>
      <c r="CG370" t="s">
        <v>8937</v>
      </c>
      <c r="CH370" t="s">
        <v>8938</v>
      </c>
      <c r="CI370" t="s">
        <v>193</v>
      </c>
      <c r="CJ370">
        <v>2025</v>
      </c>
      <c r="CL370" t="s">
        <v>174</v>
      </c>
      <c r="CM370" t="s">
        <v>8939</v>
      </c>
      <c r="CN370" t="s">
        <v>174</v>
      </c>
      <c r="CO370" t="s">
        <v>8940</v>
      </c>
      <c r="CP370" t="s">
        <v>722</v>
      </c>
      <c r="CQ370" t="s">
        <v>174</v>
      </c>
      <c r="CR370" t="s">
        <v>8941</v>
      </c>
      <c r="CS370">
        <v>5</v>
      </c>
      <c r="CT370">
        <v>0</v>
      </c>
      <c r="CU370" t="s">
        <v>8942</v>
      </c>
      <c r="CV370" t="s">
        <v>170</v>
      </c>
      <c r="CZ370" t="s">
        <v>170</v>
      </c>
      <c r="DB370" t="s">
        <v>378</v>
      </c>
      <c r="DC370" t="s">
        <v>326</v>
      </c>
      <c r="DD370" t="s">
        <v>174</v>
      </c>
      <c r="DE370" t="s">
        <v>8943</v>
      </c>
      <c r="DF370" t="s">
        <v>170</v>
      </c>
      <c r="DL370" t="s">
        <v>170</v>
      </c>
      <c r="DN370" t="s">
        <v>170</v>
      </c>
      <c r="DP370" t="s">
        <v>8944</v>
      </c>
      <c r="DQ370" t="s">
        <v>202</v>
      </c>
      <c r="DR370" t="str">
        <f>HYPERLINK("https://nconnect.nicmar.ac.in/pdf/282_resume_1771581587.pdf/Y2FyZWVy","View Resume")</f>
        <v>0</v>
      </c>
      <c r="DS370" t="s">
        <v>8945</v>
      </c>
      <c r="DT370" t="s">
        <v>8946</v>
      </c>
      <c r="DU370" t="s">
        <v>8947</v>
      </c>
      <c r="DV370" t="s">
        <v>8948</v>
      </c>
      <c r="DW370" t="s">
        <v>207</v>
      </c>
      <c r="DX370" t="s">
        <v>1198</v>
      </c>
      <c r="DY370" t="s">
        <v>2697</v>
      </c>
      <c r="DZ370" t="s">
        <v>470</v>
      </c>
      <c r="EA370" t="s">
        <v>8949</v>
      </c>
      <c r="EB370" t="s">
        <v>8950</v>
      </c>
      <c r="EC370" t="s">
        <v>4473</v>
      </c>
      <c r="ED370" t="s">
        <v>246</v>
      </c>
      <c r="EE370" t="s">
        <v>1099</v>
      </c>
      <c r="EF370" t="s">
        <v>6639</v>
      </c>
      <c r="EG370" t="s">
        <v>3195</v>
      </c>
      <c r="EH370" t="s">
        <v>8951</v>
      </c>
      <c r="EI370" t="s">
        <v>8950</v>
      </c>
      <c r="EJ370" t="s">
        <v>4473</v>
      </c>
      <c r="EK370" t="s">
        <v>246</v>
      </c>
      <c r="EL370" t="s">
        <v>580</v>
      </c>
      <c r="EM370" t="s">
        <v>2523</v>
      </c>
      <c r="EN370" t="s">
        <v>2927</v>
      </c>
      <c r="EO370" t="s">
        <v>8952</v>
      </c>
      <c r="EP370" t="s">
        <v>8950</v>
      </c>
      <c r="EQ370" t="s">
        <v>8953</v>
      </c>
      <c r="ER370" t="s">
        <v>246</v>
      </c>
      <c r="ES370" t="s">
        <v>2026</v>
      </c>
      <c r="ET370" t="s">
        <v>2956</v>
      </c>
      <c r="EU370" t="s">
        <v>942</v>
      </c>
      <c r="EV370" t="s">
        <v>8954</v>
      </c>
      <c r="EW370" t="s">
        <v>8950</v>
      </c>
      <c r="EX370" t="s">
        <v>2250</v>
      </c>
      <c r="EY370" t="s">
        <v>246</v>
      </c>
      <c r="EZ370" t="s">
        <v>5181</v>
      </c>
      <c r="FA370" t="s">
        <v>983</v>
      </c>
      <c r="FB370" t="s">
        <v>248</v>
      </c>
    </row>
    <row r="371" spans="1:158">
      <c r="A371" t="s">
        <v>1137</v>
      </c>
      <c r="B371" t="s">
        <v>211</v>
      </c>
      <c r="C371" t="s">
        <v>1138</v>
      </c>
      <c r="D371" t="s">
        <v>1139</v>
      </c>
      <c r="E371" t="s">
        <v>8921</v>
      </c>
      <c r="F371" t="s">
        <v>8922</v>
      </c>
      <c r="G371">
        <v>9173002996</v>
      </c>
      <c r="H371" t="s">
        <v>271</v>
      </c>
      <c r="I371" t="s">
        <v>8923</v>
      </c>
      <c r="J371" t="s">
        <v>166</v>
      </c>
      <c r="K371" t="s">
        <v>8924</v>
      </c>
      <c r="L371" t="s">
        <v>8925</v>
      </c>
      <c r="M371" t="s">
        <v>8926</v>
      </c>
      <c r="N371" t="s">
        <v>170</v>
      </c>
      <c r="AI371" t="s">
        <v>8927</v>
      </c>
      <c r="AJ371" t="s">
        <v>8928</v>
      </c>
      <c r="AK371" t="s">
        <v>8929</v>
      </c>
      <c r="AL371">
        <v>74</v>
      </c>
      <c r="AN371">
        <v>1999</v>
      </c>
      <c r="AO371" t="s">
        <v>170</v>
      </c>
      <c r="AV371" t="s">
        <v>174</v>
      </c>
      <c r="AW371" t="s">
        <v>486</v>
      </c>
      <c r="AX371" t="s">
        <v>8930</v>
      </c>
      <c r="AY371" t="s">
        <v>8274</v>
      </c>
      <c r="AZ371">
        <v>68</v>
      </c>
      <c r="BA371">
        <v>6.0</v>
      </c>
      <c r="BB371">
        <v>2004</v>
      </c>
      <c r="BC371" t="s">
        <v>174</v>
      </c>
      <c r="BD371" t="s">
        <v>8931</v>
      </c>
      <c r="BE371" t="s">
        <v>8932</v>
      </c>
      <c r="BF371" t="s">
        <v>8933</v>
      </c>
      <c r="BG371">
        <v>90</v>
      </c>
      <c r="BH371">
        <v>9.01</v>
      </c>
      <c r="BI371">
        <v>2008</v>
      </c>
      <c r="BJ371">
        <v>1</v>
      </c>
      <c r="BL371">
        <v>9</v>
      </c>
      <c r="BN371" t="s">
        <v>174</v>
      </c>
      <c r="BO371" t="s">
        <v>8934</v>
      </c>
      <c r="BP371" t="s">
        <v>8935</v>
      </c>
      <c r="BQ371" t="s">
        <v>8936</v>
      </c>
      <c r="BR371">
        <v>85</v>
      </c>
      <c r="BS371">
        <v>8.5</v>
      </c>
      <c r="BT371">
        <v>2014</v>
      </c>
      <c r="BU371">
        <v>16</v>
      </c>
      <c r="BW371">
        <v>49</v>
      </c>
      <c r="BY371" t="s">
        <v>170</v>
      </c>
      <c r="CF371" t="s">
        <v>174</v>
      </c>
      <c r="CG371" t="s">
        <v>8937</v>
      </c>
      <c r="CH371" t="s">
        <v>8938</v>
      </c>
      <c r="CI371" t="s">
        <v>193</v>
      </c>
      <c r="CJ371">
        <v>2025</v>
      </c>
      <c r="CL371" t="s">
        <v>174</v>
      </c>
      <c r="CM371" t="s">
        <v>8939</v>
      </c>
      <c r="CN371" t="s">
        <v>174</v>
      </c>
      <c r="CO371" t="s">
        <v>8940</v>
      </c>
      <c r="CP371" t="s">
        <v>722</v>
      </c>
      <c r="CQ371" t="s">
        <v>174</v>
      </c>
      <c r="CR371" t="s">
        <v>8941</v>
      </c>
      <c r="CS371">
        <v>5</v>
      </c>
      <c r="CT371">
        <v>0</v>
      </c>
      <c r="CU371" t="s">
        <v>8942</v>
      </c>
      <c r="CV371" t="s">
        <v>170</v>
      </c>
      <c r="CZ371" t="s">
        <v>170</v>
      </c>
      <c r="DB371" t="s">
        <v>378</v>
      </c>
      <c r="DC371" t="s">
        <v>326</v>
      </c>
      <c r="DD371" t="s">
        <v>174</v>
      </c>
      <c r="DE371" t="s">
        <v>8943</v>
      </c>
      <c r="DF371" t="s">
        <v>170</v>
      </c>
      <c r="DL371" t="s">
        <v>170</v>
      </c>
      <c r="DN371" t="s">
        <v>170</v>
      </c>
      <c r="DP371" t="s">
        <v>8955</v>
      </c>
      <c r="DQ371" t="s">
        <v>202</v>
      </c>
      <c r="DR371" t="str">
        <f>HYPERLINK("https://nconnect.nicmar.ac.in/pdf/282_resume_1771581587.pdf/Y2FyZWVy","View Resume")</f>
        <v>0</v>
      </c>
      <c r="DS371" t="s">
        <v>8945</v>
      </c>
      <c r="DT371" t="s">
        <v>8946</v>
      </c>
      <c r="DU371" t="s">
        <v>8947</v>
      </c>
      <c r="DV371" t="s">
        <v>8948</v>
      </c>
      <c r="DW371" t="s">
        <v>207</v>
      </c>
      <c r="DX371" t="s">
        <v>1198</v>
      </c>
      <c r="DY371" t="s">
        <v>2697</v>
      </c>
      <c r="DZ371" t="s">
        <v>470</v>
      </c>
      <c r="EA371" t="s">
        <v>8949</v>
      </c>
      <c r="EB371" t="s">
        <v>8950</v>
      </c>
      <c r="EC371" t="s">
        <v>4473</v>
      </c>
      <c r="ED371" t="s">
        <v>246</v>
      </c>
      <c r="EE371" t="s">
        <v>1099</v>
      </c>
      <c r="EF371" t="s">
        <v>6639</v>
      </c>
      <c r="EG371" t="s">
        <v>3195</v>
      </c>
      <c r="EH371" t="s">
        <v>8951</v>
      </c>
      <c r="EI371" t="s">
        <v>8950</v>
      </c>
      <c r="EJ371" t="s">
        <v>4473</v>
      </c>
      <c r="EK371" t="s">
        <v>246</v>
      </c>
      <c r="EL371" t="s">
        <v>580</v>
      </c>
      <c r="EM371" t="s">
        <v>2523</v>
      </c>
      <c r="EN371" t="s">
        <v>2927</v>
      </c>
      <c r="EO371" t="s">
        <v>8952</v>
      </c>
      <c r="EP371" t="s">
        <v>8950</v>
      </c>
      <c r="EQ371" t="s">
        <v>8953</v>
      </c>
      <c r="ER371" t="s">
        <v>246</v>
      </c>
      <c r="ES371" t="s">
        <v>2026</v>
      </c>
      <c r="ET371" t="s">
        <v>2956</v>
      </c>
      <c r="EU371" t="s">
        <v>942</v>
      </c>
      <c r="EV371" t="s">
        <v>8954</v>
      </c>
      <c r="EW371" t="s">
        <v>8950</v>
      </c>
      <c r="EX371" t="s">
        <v>2250</v>
      </c>
      <c r="EY371" t="s">
        <v>246</v>
      </c>
      <c r="EZ371" t="s">
        <v>5181</v>
      </c>
      <c r="FA371" t="s">
        <v>983</v>
      </c>
      <c r="FB371" t="s">
        <v>248</v>
      </c>
    </row>
    <row r="372" spans="1:158">
      <c r="A372" t="s">
        <v>356</v>
      </c>
      <c r="B372" t="s">
        <v>211</v>
      </c>
      <c r="C372" t="s">
        <v>267</v>
      </c>
      <c r="D372" t="s">
        <v>357</v>
      </c>
      <c r="E372" t="s">
        <v>8956</v>
      </c>
      <c r="F372" t="s">
        <v>8957</v>
      </c>
      <c r="G372">
        <v>9075545577</v>
      </c>
      <c r="H372" t="s">
        <v>271</v>
      </c>
      <c r="I372" t="s">
        <v>8958</v>
      </c>
      <c r="J372" t="s">
        <v>166</v>
      </c>
      <c r="K372" t="s">
        <v>8959</v>
      </c>
      <c r="L372" t="s">
        <v>8960</v>
      </c>
      <c r="M372" t="s">
        <v>8961</v>
      </c>
      <c r="N372" t="s">
        <v>170</v>
      </c>
      <c r="AI372" t="s">
        <v>8962</v>
      </c>
      <c r="AJ372" t="s">
        <v>8963</v>
      </c>
      <c r="AK372" t="s">
        <v>8964</v>
      </c>
      <c r="AL372">
        <v>70.26</v>
      </c>
      <c r="AN372">
        <v>2005</v>
      </c>
      <c r="AO372" t="s">
        <v>174</v>
      </c>
      <c r="AP372" t="s">
        <v>8965</v>
      </c>
      <c r="AQ372" t="s">
        <v>8963</v>
      </c>
      <c r="AR372" t="s">
        <v>8966</v>
      </c>
      <c r="AS372">
        <v>74.83</v>
      </c>
      <c r="AU372">
        <v>2007</v>
      </c>
      <c r="AV372" t="s">
        <v>170</v>
      </c>
      <c r="BC372" t="s">
        <v>174</v>
      </c>
      <c r="BD372" t="s">
        <v>8967</v>
      </c>
      <c r="BE372" t="s">
        <v>8968</v>
      </c>
      <c r="BF372" t="s">
        <v>8969</v>
      </c>
      <c r="BG372">
        <v>71.26</v>
      </c>
      <c r="BI372">
        <v>2010</v>
      </c>
      <c r="BJ372">
        <v>9</v>
      </c>
      <c r="BL372">
        <v>53</v>
      </c>
      <c r="BM372" t="s">
        <v>8970</v>
      </c>
      <c r="BN372" t="s">
        <v>174</v>
      </c>
      <c r="BO372" t="s">
        <v>8971</v>
      </c>
      <c r="BP372" t="s">
        <v>8972</v>
      </c>
      <c r="BQ372" t="s">
        <v>3427</v>
      </c>
      <c r="BR372">
        <v>62.53</v>
      </c>
      <c r="BT372">
        <v>2013</v>
      </c>
      <c r="BU372">
        <v>31</v>
      </c>
      <c r="BW372">
        <v>11</v>
      </c>
      <c r="BY372" t="s">
        <v>174</v>
      </c>
      <c r="BZ372" t="s">
        <v>8971</v>
      </c>
      <c r="CA372" t="s">
        <v>8973</v>
      </c>
      <c r="CB372" t="s">
        <v>2361</v>
      </c>
      <c r="CC372">
        <v>75.25</v>
      </c>
      <c r="CE372">
        <v>2018</v>
      </c>
      <c r="CF372" t="s">
        <v>174</v>
      </c>
      <c r="CG372" t="s">
        <v>3427</v>
      </c>
      <c r="CH372" t="s">
        <v>8974</v>
      </c>
      <c r="CI372" t="s">
        <v>193</v>
      </c>
      <c r="CJ372">
        <v>2025</v>
      </c>
      <c r="CL372" t="s">
        <v>174</v>
      </c>
      <c r="CM372" t="s">
        <v>8975</v>
      </c>
      <c r="CN372" t="s">
        <v>174</v>
      </c>
      <c r="CO372" t="s">
        <v>8976</v>
      </c>
      <c r="CP372" t="s">
        <v>174</v>
      </c>
      <c r="CQ372" t="s">
        <v>170</v>
      </c>
      <c r="CV372" t="s">
        <v>170</v>
      </c>
      <c r="CZ372" t="s">
        <v>174</v>
      </c>
      <c r="DA372" t="s">
        <v>8977</v>
      </c>
      <c r="DC372" t="s">
        <v>8978</v>
      </c>
      <c r="DD372" t="s">
        <v>174</v>
      </c>
      <c r="DE372" t="s">
        <v>8979</v>
      </c>
      <c r="DF372" t="s">
        <v>174</v>
      </c>
      <c r="DG372" t="s">
        <v>8980</v>
      </c>
      <c r="DH372" t="s">
        <v>8981</v>
      </c>
      <c r="DI372" t="s">
        <v>8982</v>
      </c>
      <c r="DJ372" t="s">
        <v>170</v>
      </c>
      <c r="DK372">
        <v>9</v>
      </c>
      <c r="DL372" t="s">
        <v>174</v>
      </c>
      <c r="DM372" t="s">
        <v>8983</v>
      </c>
      <c r="DN372" t="s">
        <v>170</v>
      </c>
      <c r="DP372" t="s">
        <v>8984</v>
      </c>
      <c r="DQ372" t="s">
        <v>202</v>
      </c>
      <c r="DR372" t="str">
        <f>HYPERLINK("https://nconnect.nicmar.ac.in/pdf/536_resume_1771832627.pdf/Y2FyZWVy","View Resume")</f>
        <v>0</v>
      </c>
      <c r="DS372" t="s">
        <v>4210</v>
      </c>
      <c r="DT372" t="s">
        <v>8985</v>
      </c>
      <c r="DU372" t="s">
        <v>211</v>
      </c>
      <c r="DV372" t="s">
        <v>8986</v>
      </c>
      <c r="DW372" t="s">
        <v>246</v>
      </c>
      <c r="DX372" t="s">
        <v>905</v>
      </c>
      <c r="DY372" t="s">
        <v>209</v>
      </c>
      <c r="DZ372" t="s">
        <v>4210</v>
      </c>
    </row>
    <row r="373" spans="1:158">
      <c r="A373" t="s">
        <v>826</v>
      </c>
      <c r="B373" t="s">
        <v>211</v>
      </c>
      <c r="C373" t="s">
        <v>267</v>
      </c>
      <c r="D373" t="s">
        <v>827</v>
      </c>
      <c r="E373" t="s">
        <v>8987</v>
      </c>
      <c r="F373" t="s">
        <v>8988</v>
      </c>
      <c r="G373">
        <v>9764700016</v>
      </c>
      <c r="H373" t="s">
        <v>164</v>
      </c>
      <c r="I373" t="s">
        <v>8989</v>
      </c>
      <c r="J373" t="s">
        <v>166</v>
      </c>
      <c r="K373" t="s">
        <v>658</v>
      </c>
      <c r="L373" t="s">
        <v>8990</v>
      </c>
      <c r="M373" t="s">
        <v>8991</v>
      </c>
      <c r="N373" t="s">
        <v>170</v>
      </c>
      <c r="AI373" t="s">
        <v>8992</v>
      </c>
      <c r="AJ373" t="s">
        <v>8993</v>
      </c>
      <c r="AK373" t="s">
        <v>378</v>
      </c>
      <c r="AL373">
        <v>59</v>
      </c>
      <c r="AN373">
        <v>1995</v>
      </c>
      <c r="AO373" t="s">
        <v>174</v>
      </c>
      <c r="AP373" t="s">
        <v>8994</v>
      </c>
      <c r="AQ373" t="s">
        <v>277</v>
      </c>
      <c r="AR373" t="s">
        <v>8970</v>
      </c>
      <c r="AS373">
        <v>68</v>
      </c>
      <c r="AU373">
        <v>1997</v>
      </c>
      <c r="AV373" t="s">
        <v>174</v>
      </c>
      <c r="AW373" t="s">
        <v>6616</v>
      </c>
      <c r="AX373" t="s">
        <v>8995</v>
      </c>
      <c r="AY373" t="s">
        <v>8970</v>
      </c>
      <c r="AZ373">
        <v>69</v>
      </c>
      <c r="BB373">
        <v>1999</v>
      </c>
      <c r="BC373" t="s">
        <v>174</v>
      </c>
      <c r="BD373" t="s">
        <v>3882</v>
      </c>
      <c r="BE373" t="s">
        <v>8996</v>
      </c>
      <c r="BF373" t="s">
        <v>8997</v>
      </c>
      <c r="BG373">
        <v>62</v>
      </c>
      <c r="BI373">
        <v>2002</v>
      </c>
      <c r="BJ373">
        <v>19</v>
      </c>
      <c r="BK373" t="s">
        <v>8998</v>
      </c>
      <c r="BL373">
        <v>11</v>
      </c>
      <c r="BN373" t="s">
        <v>170</v>
      </c>
      <c r="BY373" t="s">
        <v>170</v>
      </c>
      <c r="CF373" t="s">
        <v>170</v>
      </c>
      <c r="CL373" t="s">
        <v>174</v>
      </c>
      <c r="CM373" t="s">
        <v>8999</v>
      </c>
      <c r="CN373" t="s">
        <v>170</v>
      </c>
      <c r="CP373" t="s">
        <v>9000</v>
      </c>
      <c r="CQ373" t="s">
        <v>170</v>
      </c>
      <c r="CV373" t="s">
        <v>170</v>
      </c>
      <c r="CZ373" t="s">
        <v>170</v>
      </c>
      <c r="DB373" t="s">
        <v>9001</v>
      </c>
      <c r="DC373" t="s">
        <v>326</v>
      </c>
      <c r="DD373" t="s">
        <v>174</v>
      </c>
      <c r="DE373" t="s">
        <v>9002</v>
      </c>
      <c r="DF373" t="s">
        <v>170</v>
      </c>
      <c r="DL373" t="s">
        <v>170</v>
      </c>
      <c r="DN373" t="s">
        <v>174</v>
      </c>
      <c r="DO373" t="s">
        <v>9003</v>
      </c>
      <c r="DP373" t="s">
        <v>9004</v>
      </c>
      <c r="DQ373" t="s">
        <v>202</v>
      </c>
      <c r="DR373" t="str">
        <f>HYPERLINK("https://nconnect.nicmar.ac.in/pdf/540_resume_1771832859.pdf/Y2FyZWVy","View Resume")</f>
        <v>0</v>
      </c>
      <c r="DS373" t="s">
        <v>978</v>
      </c>
      <c r="DT373" t="s">
        <v>9005</v>
      </c>
      <c r="DU373" t="s">
        <v>4348</v>
      </c>
      <c r="DV373" t="s">
        <v>819</v>
      </c>
      <c r="DW373" t="s">
        <v>207</v>
      </c>
      <c r="DX373" t="s">
        <v>1725</v>
      </c>
      <c r="DY373" t="s">
        <v>3389</v>
      </c>
      <c r="DZ373" t="s">
        <v>978</v>
      </c>
    </row>
    <row r="374" spans="1:158">
      <c r="A374" t="s">
        <v>210</v>
      </c>
      <c r="B374" t="s">
        <v>211</v>
      </c>
      <c r="C374" t="s">
        <v>212</v>
      </c>
      <c r="D374" t="s">
        <v>213</v>
      </c>
      <c r="E374" t="s">
        <v>9006</v>
      </c>
      <c r="F374" t="s">
        <v>9007</v>
      </c>
      <c r="G374">
        <v>9935217008</v>
      </c>
      <c r="H374" t="s">
        <v>164</v>
      </c>
      <c r="I374" t="s">
        <v>9008</v>
      </c>
      <c r="J374" t="s">
        <v>166</v>
      </c>
      <c r="K374" t="s">
        <v>9009</v>
      </c>
      <c r="L374" t="s">
        <v>9010</v>
      </c>
      <c r="M374" t="s">
        <v>9011</v>
      </c>
      <c r="N374" t="s">
        <v>170</v>
      </c>
      <c r="AI374" t="s">
        <v>9012</v>
      </c>
      <c r="AJ374" t="s">
        <v>9013</v>
      </c>
      <c r="AK374" t="s">
        <v>9014</v>
      </c>
      <c r="AL374">
        <v>76</v>
      </c>
      <c r="AN374">
        <v>2006</v>
      </c>
      <c r="AO374" t="s">
        <v>174</v>
      </c>
      <c r="AP374" t="s">
        <v>9012</v>
      </c>
      <c r="AQ374" t="s">
        <v>9013</v>
      </c>
      <c r="AR374" t="s">
        <v>9015</v>
      </c>
      <c r="AS374">
        <v>76.4</v>
      </c>
      <c r="AU374">
        <v>2008</v>
      </c>
      <c r="AV374" t="s">
        <v>174</v>
      </c>
      <c r="AW374" t="s">
        <v>9016</v>
      </c>
      <c r="AX374" t="s">
        <v>9017</v>
      </c>
      <c r="AY374" t="s">
        <v>486</v>
      </c>
      <c r="AZ374">
        <v>86</v>
      </c>
      <c r="BA374">
        <v>4.3</v>
      </c>
      <c r="BB374">
        <v>2023</v>
      </c>
      <c r="BC374" t="s">
        <v>174</v>
      </c>
      <c r="BD374" t="s">
        <v>9018</v>
      </c>
      <c r="BE374" t="s">
        <v>9019</v>
      </c>
      <c r="BF374" t="s">
        <v>486</v>
      </c>
      <c r="BG374">
        <v>80.32</v>
      </c>
      <c r="BI374">
        <v>2014</v>
      </c>
      <c r="BJ374">
        <v>1</v>
      </c>
      <c r="BL374">
        <v>9</v>
      </c>
      <c r="BN374" t="s">
        <v>170</v>
      </c>
      <c r="BY374" t="s">
        <v>170</v>
      </c>
      <c r="CF374" t="s">
        <v>174</v>
      </c>
      <c r="CG374" t="s">
        <v>9020</v>
      </c>
      <c r="CH374" t="s">
        <v>9021</v>
      </c>
      <c r="CI374" t="s">
        <v>193</v>
      </c>
      <c r="CJ374">
        <v>2021</v>
      </c>
      <c r="CL374" t="s">
        <v>174</v>
      </c>
      <c r="CM374" t="s">
        <v>9022</v>
      </c>
      <c r="CN374" t="s">
        <v>174</v>
      </c>
      <c r="CO374" t="s">
        <v>9023</v>
      </c>
      <c r="CP374" t="s">
        <v>9014</v>
      </c>
      <c r="CQ374" t="s">
        <v>174</v>
      </c>
      <c r="CR374">
        <v>3</v>
      </c>
      <c r="CS374">
        <v>14</v>
      </c>
      <c r="CT374">
        <v>23</v>
      </c>
      <c r="CU374" t="s">
        <v>9024</v>
      </c>
      <c r="CV374" t="s">
        <v>170</v>
      </c>
      <c r="CZ374" t="s">
        <v>170</v>
      </c>
      <c r="DB374" t="s">
        <v>9025</v>
      </c>
      <c r="DC374" t="s">
        <v>9026</v>
      </c>
      <c r="DD374" t="s">
        <v>174</v>
      </c>
      <c r="DE374" t="s">
        <v>9027</v>
      </c>
      <c r="DF374" t="s">
        <v>174</v>
      </c>
      <c r="DG374">
        <v>6</v>
      </c>
      <c r="DH374">
        <v>1</v>
      </c>
      <c r="DI374" t="s">
        <v>174</v>
      </c>
      <c r="DJ374" t="s">
        <v>174</v>
      </c>
      <c r="DK374">
        <v>9</v>
      </c>
      <c r="DL374" t="s">
        <v>174</v>
      </c>
      <c r="DM374" t="s">
        <v>9028</v>
      </c>
      <c r="DN374" t="s">
        <v>174</v>
      </c>
      <c r="DO374" t="s">
        <v>9029</v>
      </c>
      <c r="DP374" t="s">
        <v>9030</v>
      </c>
      <c r="DQ374" t="str">
        <f>HYPERLINK("https://nconnect.nicmar.ac.in/storage/profile/699bd338d8386.png","Download")</f>
        <v>0</v>
      </c>
      <c r="DR374" t="str">
        <f>HYPERLINK("https://nconnect.nicmar.ac.in/pdf/326_resume_1771828077.pdf/Y2FyZWVy","View Resume")</f>
        <v>0</v>
      </c>
      <c r="DS374" t="s">
        <v>8824</v>
      </c>
      <c r="DT374" t="s">
        <v>9031</v>
      </c>
      <c r="DU374" t="s">
        <v>211</v>
      </c>
      <c r="DV374" t="s">
        <v>819</v>
      </c>
      <c r="DW374" t="s">
        <v>246</v>
      </c>
      <c r="DX374" t="s">
        <v>2529</v>
      </c>
      <c r="DY374" t="s">
        <v>209</v>
      </c>
      <c r="DZ374" t="s">
        <v>906</v>
      </c>
      <c r="EA374" t="s">
        <v>9032</v>
      </c>
      <c r="EB374" t="s">
        <v>9033</v>
      </c>
      <c r="EC374" t="s">
        <v>9034</v>
      </c>
      <c r="ED374" t="s">
        <v>207</v>
      </c>
      <c r="EE374" t="s">
        <v>907</v>
      </c>
      <c r="EF374" t="s">
        <v>1094</v>
      </c>
      <c r="EG374" t="s">
        <v>575</v>
      </c>
      <c r="EH374" t="s">
        <v>9035</v>
      </c>
      <c r="EI374" t="s">
        <v>211</v>
      </c>
      <c r="EJ374" t="s">
        <v>9036</v>
      </c>
      <c r="EK374" t="s">
        <v>246</v>
      </c>
      <c r="EL374" t="s">
        <v>1025</v>
      </c>
      <c r="EM374" t="s">
        <v>428</v>
      </c>
      <c r="EN374" t="s">
        <v>248</v>
      </c>
      <c r="EO374" t="s">
        <v>9037</v>
      </c>
      <c r="EP374" t="s">
        <v>8049</v>
      </c>
      <c r="EQ374" t="s">
        <v>9036</v>
      </c>
      <c r="ER374" t="s">
        <v>207</v>
      </c>
      <c r="ES374" t="s">
        <v>580</v>
      </c>
      <c r="ET374" t="s">
        <v>1136</v>
      </c>
      <c r="EU374" t="s">
        <v>248</v>
      </c>
    </row>
    <row r="375" spans="1:158">
      <c r="A375" t="s">
        <v>1898</v>
      </c>
      <c r="B375" t="s">
        <v>211</v>
      </c>
      <c r="C375" t="s">
        <v>267</v>
      </c>
      <c r="D375" t="s">
        <v>1899</v>
      </c>
      <c r="E375" t="s">
        <v>9038</v>
      </c>
      <c r="F375" t="s">
        <v>9039</v>
      </c>
      <c r="G375">
        <v>9482537964</v>
      </c>
      <c r="H375" t="s">
        <v>164</v>
      </c>
      <c r="I375" t="s">
        <v>5869</v>
      </c>
      <c r="J375" t="s">
        <v>1431</v>
      </c>
      <c r="K375" t="s">
        <v>763</v>
      </c>
      <c r="L375" t="s">
        <v>9040</v>
      </c>
      <c r="M375" t="s">
        <v>9041</v>
      </c>
      <c r="N375" t="s">
        <v>170</v>
      </c>
      <c r="AI375" t="s">
        <v>9042</v>
      </c>
      <c r="AJ375" t="s">
        <v>9043</v>
      </c>
      <c r="AK375" t="s">
        <v>9044</v>
      </c>
      <c r="AL375">
        <v>60</v>
      </c>
      <c r="AN375">
        <v>1988</v>
      </c>
      <c r="AO375" t="s">
        <v>174</v>
      </c>
      <c r="AP375" t="s">
        <v>9045</v>
      </c>
      <c r="AQ375" t="s">
        <v>9046</v>
      </c>
      <c r="AR375" t="s">
        <v>9047</v>
      </c>
      <c r="AS375">
        <v>60</v>
      </c>
      <c r="AU375">
        <v>1992</v>
      </c>
      <c r="AV375" t="s">
        <v>170</v>
      </c>
      <c r="BC375" t="s">
        <v>174</v>
      </c>
      <c r="BD375" t="s">
        <v>9048</v>
      </c>
      <c r="BE375" t="s">
        <v>9049</v>
      </c>
      <c r="BF375" t="s">
        <v>9050</v>
      </c>
      <c r="BG375">
        <v>60</v>
      </c>
      <c r="BI375">
        <v>1997</v>
      </c>
      <c r="BJ375">
        <v>19</v>
      </c>
      <c r="BK375" t="s">
        <v>3020</v>
      </c>
      <c r="BL375">
        <v>53</v>
      </c>
      <c r="BM375" t="s">
        <v>9051</v>
      </c>
      <c r="BN375" t="s">
        <v>174</v>
      </c>
      <c r="BO375" t="s">
        <v>538</v>
      </c>
      <c r="BP375" t="s">
        <v>9052</v>
      </c>
      <c r="BQ375" t="s">
        <v>9053</v>
      </c>
      <c r="BR375">
        <v>69</v>
      </c>
      <c r="BT375">
        <v>1999</v>
      </c>
      <c r="BU375">
        <v>31</v>
      </c>
      <c r="BV375" t="s">
        <v>3022</v>
      </c>
      <c r="BW375">
        <v>53</v>
      </c>
      <c r="BX375" t="s">
        <v>5268</v>
      </c>
      <c r="BY375" t="s">
        <v>174</v>
      </c>
      <c r="BZ375" t="s">
        <v>9054</v>
      </c>
      <c r="CA375" t="s">
        <v>9055</v>
      </c>
      <c r="CB375" t="s">
        <v>9056</v>
      </c>
      <c r="CC375">
        <v>60</v>
      </c>
      <c r="CE375">
        <v>2014</v>
      </c>
      <c r="CF375" t="s">
        <v>174</v>
      </c>
      <c r="CG375" t="s">
        <v>9057</v>
      </c>
      <c r="CH375" t="s">
        <v>9058</v>
      </c>
      <c r="CI375" t="s">
        <v>193</v>
      </c>
      <c r="CJ375">
        <v>2018</v>
      </c>
      <c r="CL375" t="s">
        <v>174</v>
      </c>
      <c r="CN375" t="s">
        <v>174</v>
      </c>
      <c r="CO375" t="s">
        <v>9059</v>
      </c>
      <c r="CP375" t="s">
        <v>9060</v>
      </c>
      <c r="CQ375" t="s">
        <v>174</v>
      </c>
      <c r="CR375">
        <v>0</v>
      </c>
      <c r="CS375">
        <v>8</v>
      </c>
      <c r="CT375">
        <v>60</v>
      </c>
      <c r="CU375" t="s">
        <v>9061</v>
      </c>
      <c r="CV375" t="s">
        <v>170</v>
      </c>
      <c r="CZ375" t="s">
        <v>170</v>
      </c>
      <c r="DB375" t="s">
        <v>9062</v>
      </c>
      <c r="DC375" t="s">
        <v>9063</v>
      </c>
      <c r="DD375" t="s">
        <v>174</v>
      </c>
      <c r="DE375" t="s">
        <v>9064</v>
      </c>
      <c r="DF375" t="s">
        <v>174</v>
      </c>
      <c r="DG375" t="s">
        <v>110</v>
      </c>
      <c r="DH375" t="s">
        <v>9065</v>
      </c>
      <c r="DI375" t="s">
        <v>378</v>
      </c>
      <c r="DJ375" t="s">
        <v>378</v>
      </c>
      <c r="DK375">
        <v>7</v>
      </c>
      <c r="DL375" t="s">
        <v>174</v>
      </c>
      <c r="DM375" t="s">
        <v>9059</v>
      </c>
      <c r="DN375" t="s">
        <v>174</v>
      </c>
      <c r="DO375" t="s">
        <v>9066</v>
      </c>
      <c r="DP375" t="s">
        <v>9067</v>
      </c>
      <c r="DQ375" t="str">
        <f>HYPERLINK("https://nconnect.nicmar.ac.in/storage/profile/699c05fdbb880.png","Download")</f>
        <v>0</v>
      </c>
      <c r="DR375" t="str">
        <f>HYPERLINK("https://nconnect.nicmar.ac.in/pdf/542_resume_1771835370.pdf/Y2FyZWVy","View Resume")</f>
        <v>0</v>
      </c>
      <c r="DS375" t="s">
        <v>1464</v>
      </c>
      <c r="DT375" t="s">
        <v>9068</v>
      </c>
      <c r="DU375" t="s">
        <v>508</v>
      </c>
      <c r="DV375" t="s">
        <v>9069</v>
      </c>
      <c r="DW375" t="s">
        <v>246</v>
      </c>
      <c r="DX375" t="s">
        <v>385</v>
      </c>
      <c r="DY375" t="s">
        <v>465</v>
      </c>
      <c r="DZ375" t="s">
        <v>1464</v>
      </c>
    </row>
    <row r="376" spans="1:158">
      <c r="A376" t="s">
        <v>1348</v>
      </c>
      <c r="B376" t="s">
        <v>211</v>
      </c>
      <c r="C376" t="s">
        <v>267</v>
      </c>
      <c r="D376" t="s">
        <v>1349</v>
      </c>
      <c r="E376" t="s">
        <v>9038</v>
      </c>
      <c r="F376" t="s">
        <v>9039</v>
      </c>
      <c r="G376">
        <v>9482537964</v>
      </c>
      <c r="H376" t="s">
        <v>164</v>
      </c>
      <c r="I376" t="s">
        <v>5869</v>
      </c>
      <c r="J376" t="s">
        <v>1431</v>
      </c>
      <c r="K376" t="s">
        <v>763</v>
      </c>
      <c r="L376" t="s">
        <v>9040</v>
      </c>
      <c r="M376" t="s">
        <v>9041</v>
      </c>
      <c r="N376" t="s">
        <v>170</v>
      </c>
      <c r="AI376" t="s">
        <v>9042</v>
      </c>
      <c r="AJ376" t="s">
        <v>9043</v>
      </c>
      <c r="AK376" t="s">
        <v>9044</v>
      </c>
      <c r="AL376">
        <v>60</v>
      </c>
      <c r="AN376">
        <v>1988</v>
      </c>
      <c r="AO376" t="s">
        <v>174</v>
      </c>
      <c r="AP376" t="s">
        <v>9045</v>
      </c>
      <c r="AQ376" t="s">
        <v>9046</v>
      </c>
      <c r="AR376" t="s">
        <v>9047</v>
      </c>
      <c r="AS376">
        <v>60</v>
      </c>
      <c r="AU376">
        <v>1992</v>
      </c>
      <c r="AV376" t="s">
        <v>170</v>
      </c>
      <c r="BC376" t="s">
        <v>174</v>
      </c>
      <c r="BD376" t="s">
        <v>9048</v>
      </c>
      <c r="BE376" t="s">
        <v>9049</v>
      </c>
      <c r="BF376" t="s">
        <v>9050</v>
      </c>
      <c r="BG376">
        <v>60</v>
      </c>
      <c r="BI376">
        <v>1997</v>
      </c>
      <c r="BJ376">
        <v>19</v>
      </c>
      <c r="BK376" t="s">
        <v>3020</v>
      </c>
      <c r="BL376">
        <v>53</v>
      </c>
      <c r="BM376" t="s">
        <v>9051</v>
      </c>
      <c r="BN376" t="s">
        <v>174</v>
      </c>
      <c r="BO376" t="s">
        <v>538</v>
      </c>
      <c r="BP376" t="s">
        <v>9052</v>
      </c>
      <c r="BQ376" t="s">
        <v>9053</v>
      </c>
      <c r="BR376">
        <v>69</v>
      </c>
      <c r="BT376">
        <v>1999</v>
      </c>
      <c r="BU376">
        <v>31</v>
      </c>
      <c r="BV376" t="s">
        <v>3022</v>
      </c>
      <c r="BW376">
        <v>53</v>
      </c>
      <c r="BX376" t="s">
        <v>5268</v>
      </c>
      <c r="BY376" t="s">
        <v>174</v>
      </c>
      <c r="BZ376" t="s">
        <v>9054</v>
      </c>
      <c r="CA376" t="s">
        <v>9055</v>
      </c>
      <c r="CB376" t="s">
        <v>9056</v>
      </c>
      <c r="CC376">
        <v>60</v>
      </c>
      <c r="CE376">
        <v>2014</v>
      </c>
      <c r="CF376" t="s">
        <v>174</v>
      </c>
      <c r="CG376" t="s">
        <v>9057</v>
      </c>
      <c r="CH376" t="s">
        <v>9058</v>
      </c>
      <c r="CI376" t="s">
        <v>193</v>
      </c>
      <c r="CJ376">
        <v>2018</v>
      </c>
      <c r="CL376" t="s">
        <v>174</v>
      </c>
      <c r="CN376" t="s">
        <v>174</v>
      </c>
      <c r="CO376" t="s">
        <v>9059</v>
      </c>
      <c r="CP376" t="s">
        <v>9060</v>
      </c>
      <c r="CQ376" t="s">
        <v>174</v>
      </c>
      <c r="CR376">
        <v>0</v>
      </c>
      <c r="CS376">
        <v>8</v>
      </c>
      <c r="CT376">
        <v>60</v>
      </c>
      <c r="CU376" t="s">
        <v>9061</v>
      </c>
      <c r="CV376" t="s">
        <v>170</v>
      </c>
      <c r="CZ376" t="s">
        <v>170</v>
      </c>
      <c r="DB376" t="s">
        <v>9062</v>
      </c>
      <c r="DC376" t="s">
        <v>9063</v>
      </c>
      <c r="DD376" t="s">
        <v>174</v>
      </c>
      <c r="DE376" t="s">
        <v>9064</v>
      </c>
      <c r="DF376" t="s">
        <v>174</v>
      </c>
      <c r="DG376" t="s">
        <v>110</v>
      </c>
      <c r="DH376" t="s">
        <v>9065</v>
      </c>
      <c r="DI376" t="s">
        <v>378</v>
      </c>
      <c r="DJ376" t="s">
        <v>378</v>
      </c>
      <c r="DK376">
        <v>7</v>
      </c>
      <c r="DL376" t="s">
        <v>174</v>
      </c>
      <c r="DM376" t="s">
        <v>9059</v>
      </c>
      <c r="DN376" t="s">
        <v>174</v>
      </c>
      <c r="DO376" t="s">
        <v>9066</v>
      </c>
      <c r="DP376" t="s">
        <v>9070</v>
      </c>
      <c r="DQ376" t="str">
        <f>HYPERLINK("https://nconnect.nicmar.ac.in/storage/profile/699c05fdbb880.png","Download")</f>
        <v>0</v>
      </c>
      <c r="DR376" t="str">
        <f>HYPERLINK("https://nconnect.nicmar.ac.in/pdf/542_resume_1771835370.pdf/Y2FyZWVy","View Resume")</f>
        <v>0</v>
      </c>
      <c r="DS376" t="s">
        <v>1464</v>
      </c>
      <c r="DT376" t="s">
        <v>9068</v>
      </c>
      <c r="DU376" t="s">
        <v>508</v>
      </c>
      <c r="DV376" t="s">
        <v>9069</v>
      </c>
      <c r="DW376" t="s">
        <v>246</v>
      </c>
      <c r="DX376" t="s">
        <v>385</v>
      </c>
      <c r="DY376" t="s">
        <v>465</v>
      </c>
      <c r="DZ376" t="s">
        <v>1464</v>
      </c>
    </row>
    <row r="377" spans="1:158">
      <c r="A377" t="s">
        <v>1245</v>
      </c>
      <c r="B377" t="s">
        <v>159</v>
      </c>
      <c r="C377" t="s">
        <v>1138</v>
      </c>
      <c r="D377" t="s">
        <v>1246</v>
      </c>
      <c r="E377" t="s">
        <v>9071</v>
      </c>
      <c r="F377" t="s">
        <v>9072</v>
      </c>
      <c r="G377">
        <v>9850443887</v>
      </c>
      <c r="H377" t="s">
        <v>164</v>
      </c>
      <c r="I377" t="s">
        <v>9073</v>
      </c>
      <c r="J377" t="s">
        <v>166</v>
      </c>
      <c r="K377" t="s">
        <v>798</v>
      </c>
      <c r="L377" t="s">
        <v>9074</v>
      </c>
      <c r="M377" t="s">
        <v>9075</v>
      </c>
      <c r="N377" t="s">
        <v>170</v>
      </c>
      <c r="AI377" t="s">
        <v>4633</v>
      </c>
      <c r="AJ377" t="s">
        <v>9076</v>
      </c>
      <c r="AK377" t="s">
        <v>9077</v>
      </c>
      <c r="AL377">
        <v>76</v>
      </c>
      <c r="AN377">
        <v>2002</v>
      </c>
      <c r="AO377" t="s">
        <v>174</v>
      </c>
      <c r="AP377" t="s">
        <v>9078</v>
      </c>
      <c r="AQ377" t="s">
        <v>9079</v>
      </c>
      <c r="AR377" t="s">
        <v>9080</v>
      </c>
      <c r="AS377">
        <v>70</v>
      </c>
      <c r="AU377">
        <v>2004</v>
      </c>
      <c r="AV377" t="s">
        <v>170</v>
      </c>
      <c r="BC377" t="s">
        <v>174</v>
      </c>
      <c r="BD377" t="s">
        <v>441</v>
      </c>
      <c r="BE377" t="s">
        <v>9081</v>
      </c>
      <c r="BF377" t="s">
        <v>1185</v>
      </c>
      <c r="BG377">
        <v>64.83</v>
      </c>
      <c r="BI377">
        <v>2007</v>
      </c>
      <c r="BJ377">
        <v>19</v>
      </c>
      <c r="BK377" t="s">
        <v>9082</v>
      </c>
      <c r="BL377">
        <v>33</v>
      </c>
      <c r="BN377" t="s">
        <v>174</v>
      </c>
      <c r="BO377" t="s">
        <v>401</v>
      </c>
      <c r="BP377" t="s">
        <v>9083</v>
      </c>
      <c r="BQ377" t="s">
        <v>9084</v>
      </c>
      <c r="BR377">
        <v>67</v>
      </c>
      <c r="BS377">
        <v>2.68</v>
      </c>
      <c r="BT377">
        <v>2012</v>
      </c>
      <c r="BU377">
        <v>31</v>
      </c>
      <c r="BV377" t="s">
        <v>9085</v>
      </c>
      <c r="BW377">
        <v>52</v>
      </c>
      <c r="BX377" t="s">
        <v>9084</v>
      </c>
      <c r="BY377" t="s">
        <v>174</v>
      </c>
      <c r="BZ377" t="s">
        <v>441</v>
      </c>
      <c r="CA377" t="s">
        <v>9086</v>
      </c>
      <c r="CB377" t="s">
        <v>1185</v>
      </c>
      <c r="CC377">
        <v>62</v>
      </c>
      <c r="CE377">
        <v>2009</v>
      </c>
      <c r="CF377" t="s">
        <v>174</v>
      </c>
      <c r="CG377" t="s">
        <v>1185</v>
      </c>
      <c r="CH377" t="s">
        <v>9087</v>
      </c>
      <c r="CI377" t="s">
        <v>193</v>
      </c>
      <c r="CJ377">
        <v>2023</v>
      </c>
      <c r="CL377" t="s">
        <v>170</v>
      </c>
      <c r="CN377" t="s">
        <v>170</v>
      </c>
      <c r="CP377" t="s">
        <v>722</v>
      </c>
      <c r="CQ377" t="s">
        <v>170</v>
      </c>
      <c r="CU377" t="s">
        <v>9088</v>
      </c>
      <c r="CV377" t="s">
        <v>170</v>
      </c>
      <c r="CZ377" t="s">
        <v>170</v>
      </c>
      <c r="DB377" t="s">
        <v>9089</v>
      </c>
      <c r="DC377" t="s">
        <v>9090</v>
      </c>
      <c r="DD377" t="s">
        <v>174</v>
      </c>
      <c r="DE377" t="s">
        <v>9091</v>
      </c>
      <c r="DF377" t="s">
        <v>170</v>
      </c>
      <c r="DL377" t="s">
        <v>170</v>
      </c>
      <c r="DN377" t="s">
        <v>174</v>
      </c>
      <c r="DO377" t="s">
        <v>9092</v>
      </c>
      <c r="DP377" t="s">
        <v>9093</v>
      </c>
      <c r="DQ377" t="s">
        <v>202</v>
      </c>
      <c r="DR377" t="str">
        <f>HYPERLINK("https://nconnect.nicmar.ac.in/pdf/462_resume_1771836381.pdf/Y2FyZWVy","View Resume")</f>
        <v>0</v>
      </c>
      <c r="DS377" t="s">
        <v>9094</v>
      </c>
      <c r="DT377" t="s">
        <v>9095</v>
      </c>
      <c r="DU377" t="s">
        <v>9091</v>
      </c>
      <c r="DV377" t="s">
        <v>819</v>
      </c>
      <c r="DW377" t="s">
        <v>246</v>
      </c>
      <c r="DX377" t="s">
        <v>4274</v>
      </c>
      <c r="DY377" t="s">
        <v>209</v>
      </c>
      <c r="DZ377" t="s">
        <v>2527</v>
      </c>
      <c r="EA377" t="s">
        <v>9096</v>
      </c>
      <c r="EB377" t="s">
        <v>211</v>
      </c>
      <c r="EC377" t="s">
        <v>819</v>
      </c>
      <c r="ED377" t="s">
        <v>246</v>
      </c>
      <c r="EE377" t="s">
        <v>1346</v>
      </c>
      <c r="EF377" t="s">
        <v>5754</v>
      </c>
      <c r="EG377" t="s">
        <v>380</v>
      </c>
      <c r="EH377" t="s">
        <v>9097</v>
      </c>
      <c r="EI377" t="s">
        <v>9098</v>
      </c>
      <c r="EJ377" t="s">
        <v>6010</v>
      </c>
      <c r="EK377" t="s">
        <v>207</v>
      </c>
      <c r="EL377" t="s">
        <v>2026</v>
      </c>
      <c r="EM377" t="s">
        <v>1346</v>
      </c>
      <c r="EN377" t="s">
        <v>906</v>
      </c>
      <c r="EO377" t="s">
        <v>9099</v>
      </c>
      <c r="EP377" t="s">
        <v>7192</v>
      </c>
      <c r="EQ377" t="s">
        <v>819</v>
      </c>
      <c r="ER377" t="s">
        <v>207</v>
      </c>
      <c r="ES377" t="s">
        <v>9100</v>
      </c>
      <c r="ET377" t="s">
        <v>3202</v>
      </c>
      <c r="EU377" t="s">
        <v>430</v>
      </c>
      <c r="EV377" t="s">
        <v>9101</v>
      </c>
      <c r="EW377" t="s">
        <v>9102</v>
      </c>
      <c r="EX377" t="s">
        <v>819</v>
      </c>
      <c r="EY377" t="s">
        <v>207</v>
      </c>
      <c r="EZ377" t="s">
        <v>5506</v>
      </c>
      <c r="FA377" t="s">
        <v>1136</v>
      </c>
      <c r="FB377" t="s">
        <v>1592</v>
      </c>
    </row>
    <row r="378" spans="1:158">
      <c r="A378" t="s">
        <v>587</v>
      </c>
      <c r="B378" t="s">
        <v>159</v>
      </c>
      <c r="C378" t="s">
        <v>267</v>
      </c>
      <c r="D378" t="s">
        <v>357</v>
      </c>
      <c r="E378" t="s">
        <v>9071</v>
      </c>
      <c r="F378" t="s">
        <v>9072</v>
      </c>
      <c r="G378">
        <v>9850443887</v>
      </c>
      <c r="H378" t="s">
        <v>164</v>
      </c>
      <c r="I378" t="s">
        <v>9073</v>
      </c>
      <c r="J378" t="s">
        <v>166</v>
      </c>
      <c r="K378" t="s">
        <v>798</v>
      </c>
      <c r="L378" t="s">
        <v>9074</v>
      </c>
      <c r="M378" t="s">
        <v>9075</v>
      </c>
      <c r="N378" t="s">
        <v>170</v>
      </c>
      <c r="AI378" t="s">
        <v>4633</v>
      </c>
      <c r="AJ378" t="s">
        <v>9076</v>
      </c>
      <c r="AK378" t="s">
        <v>9077</v>
      </c>
      <c r="AL378">
        <v>76</v>
      </c>
      <c r="AN378">
        <v>2002</v>
      </c>
      <c r="AO378" t="s">
        <v>174</v>
      </c>
      <c r="AP378" t="s">
        <v>9078</v>
      </c>
      <c r="AQ378" t="s">
        <v>9079</v>
      </c>
      <c r="AR378" t="s">
        <v>9080</v>
      </c>
      <c r="AS378">
        <v>70</v>
      </c>
      <c r="AU378">
        <v>2004</v>
      </c>
      <c r="AV378" t="s">
        <v>170</v>
      </c>
      <c r="BC378" t="s">
        <v>174</v>
      </c>
      <c r="BD378" t="s">
        <v>441</v>
      </c>
      <c r="BE378" t="s">
        <v>9081</v>
      </c>
      <c r="BF378" t="s">
        <v>1185</v>
      </c>
      <c r="BG378">
        <v>64.83</v>
      </c>
      <c r="BI378">
        <v>2007</v>
      </c>
      <c r="BJ378">
        <v>19</v>
      </c>
      <c r="BK378" t="s">
        <v>9082</v>
      </c>
      <c r="BL378">
        <v>33</v>
      </c>
      <c r="BN378" t="s">
        <v>174</v>
      </c>
      <c r="BO378" t="s">
        <v>401</v>
      </c>
      <c r="BP378" t="s">
        <v>9083</v>
      </c>
      <c r="BQ378" t="s">
        <v>9084</v>
      </c>
      <c r="BR378">
        <v>67</v>
      </c>
      <c r="BS378">
        <v>2.68</v>
      </c>
      <c r="BT378">
        <v>2012</v>
      </c>
      <c r="BU378">
        <v>31</v>
      </c>
      <c r="BV378" t="s">
        <v>9085</v>
      </c>
      <c r="BW378">
        <v>52</v>
      </c>
      <c r="BX378" t="s">
        <v>9084</v>
      </c>
      <c r="BY378" t="s">
        <v>174</v>
      </c>
      <c r="BZ378" t="s">
        <v>441</v>
      </c>
      <c r="CA378" t="s">
        <v>9086</v>
      </c>
      <c r="CB378" t="s">
        <v>1185</v>
      </c>
      <c r="CC378">
        <v>62</v>
      </c>
      <c r="CE378">
        <v>2009</v>
      </c>
      <c r="CF378" t="s">
        <v>174</v>
      </c>
      <c r="CG378" t="s">
        <v>1185</v>
      </c>
      <c r="CH378" t="s">
        <v>9087</v>
      </c>
      <c r="CI378" t="s">
        <v>193</v>
      </c>
      <c r="CJ378">
        <v>2023</v>
      </c>
      <c r="CL378" t="s">
        <v>170</v>
      </c>
      <c r="CN378" t="s">
        <v>170</v>
      </c>
      <c r="CP378" t="s">
        <v>722</v>
      </c>
      <c r="CQ378" t="s">
        <v>170</v>
      </c>
      <c r="CU378" t="s">
        <v>9088</v>
      </c>
      <c r="CV378" t="s">
        <v>170</v>
      </c>
      <c r="CZ378" t="s">
        <v>170</v>
      </c>
      <c r="DB378" t="s">
        <v>9089</v>
      </c>
      <c r="DC378" t="s">
        <v>9090</v>
      </c>
      <c r="DD378" t="s">
        <v>174</v>
      </c>
      <c r="DE378" t="s">
        <v>9091</v>
      </c>
      <c r="DF378" t="s">
        <v>170</v>
      </c>
      <c r="DL378" t="s">
        <v>170</v>
      </c>
      <c r="DN378" t="s">
        <v>174</v>
      </c>
      <c r="DO378" t="s">
        <v>9092</v>
      </c>
      <c r="DP378" t="s">
        <v>9103</v>
      </c>
      <c r="DQ378" t="s">
        <v>202</v>
      </c>
      <c r="DR378" t="str">
        <f>HYPERLINK("https://nconnect.nicmar.ac.in/pdf/462_resume_1771836381.pdf/Y2FyZWVy","View Resume")</f>
        <v>0</v>
      </c>
      <c r="DS378" t="s">
        <v>9094</v>
      </c>
      <c r="DT378" t="s">
        <v>9095</v>
      </c>
      <c r="DU378" t="s">
        <v>9091</v>
      </c>
      <c r="DV378" t="s">
        <v>819</v>
      </c>
      <c r="DW378" t="s">
        <v>246</v>
      </c>
      <c r="DX378" t="s">
        <v>4274</v>
      </c>
      <c r="DY378" t="s">
        <v>209</v>
      </c>
      <c r="DZ378" t="s">
        <v>2527</v>
      </c>
      <c r="EA378" t="s">
        <v>9096</v>
      </c>
      <c r="EB378" t="s">
        <v>211</v>
      </c>
      <c r="EC378" t="s">
        <v>819</v>
      </c>
      <c r="ED378" t="s">
        <v>246</v>
      </c>
      <c r="EE378" t="s">
        <v>1346</v>
      </c>
      <c r="EF378" t="s">
        <v>5754</v>
      </c>
      <c r="EG378" t="s">
        <v>380</v>
      </c>
      <c r="EH378" t="s">
        <v>9097</v>
      </c>
      <c r="EI378" t="s">
        <v>9098</v>
      </c>
      <c r="EJ378" t="s">
        <v>6010</v>
      </c>
      <c r="EK378" t="s">
        <v>207</v>
      </c>
      <c r="EL378" t="s">
        <v>2026</v>
      </c>
      <c r="EM378" t="s">
        <v>1346</v>
      </c>
      <c r="EN378" t="s">
        <v>906</v>
      </c>
      <c r="EO378" t="s">
        <v>9099</v>
      </c>
      <c r="EP378" t="s">
        <v>7192</v>
      </c>
      <c r="EQ378" t="s">
        <v>819</v>
      </c>
      <c r="ER378" t="s">
        <v>207</v>
      </c>
      <c r="ES378" t="s">
        <v>9100</v>
      </c>
      <c r="ET378" t="s">
        <v>3202</v>
      </c>
      <c r="EU378" t="s">
        <v>430</v>
      </c>
      <c r="EV378" t="s">
        <v>9101</v>
      </c>
      <c r="EW378" t="s">
        <v>9102</v>
      </c>
      <c r="EX378" t="s">
        <v>819</v>
      </c>
      <c r="EY378" t="s">
        <v>207</v>
      </c>
      <c r="EZ378" t="s">
        <v>5506</v>
      </c>
      <c r="FA378" t="s">
        <v>1136</v>
      </c>
      <c r="FB378" t="s">
        <v>1592</v>
      </c>
    </row>
    <row r="379" spans="1:158">
      <c r="A379" t="s">
        <v>587</v>
      </c>
      <c r="B379" t="s">
        <v>159</v>
      </c>
      <c r="C379" t="s">
        <v>267</v>
      </c>
      <c r="D379" t="s">
        <v>357</v>
      </c>
      <c r="E379" t="s">
        <v>8987</v>
      </c>
      <c r="F379" t="s">
        <v>8988</v>
      </c>
      <c r="G379">
        <v>9764700016</v>
      </c>
      <c r="H379" t="s">
        <v>164</v>
      </c>
      <c r="I379" t="s">
        <v>8989</v>
      </c>
      <c r="J379" t="s">
        <v>166</v>
      </c>
      <c r="K379" t="s">
        <v>658</v>
      </c>
      <c r="L379" t="s">
        <v>8990</v>
      </c>
      <c r="M379" t="s">
        <v>8991</v>
      </c>
      <c r="N379" t="s">
        <v>170</v>
      </c>
      <c r="AI379" t="s">
        <v>8992</v>
      </c>
      <c r="AJ379" t="s">
        <v>8993</v>
      </c>
      <c r="AK379" t="s">
        <v>378</v>
      </c>
      <c r="AL379">
        <v>59</v>
      </c>
      <c r="AN379">
        <v>1995</v>
      </c>
      <c r="AO379" t="s">
        <v>174</v>
      </c>
      <c r="AP379" t="s">
        <v>8994</v>
      </c>
      <c r="AQ379" t="s">
        <v>277</v>
      </c>
      <c r="AR379" t="s">
        <v>8970</v>
      </c>
      <c r="AS379">
        <v>68</v>
      </c>
      <c r="AU379">
        <v>1997</v>
      </c>
      <c r="AV379" t="s">
        <v>174</v>
      </c>
      <c r="AW379" t="s">
        <v>6616</v>
      </c>
      <c r="AX379" t="s">
        <v>8995</v>
      </c>
      <c r="AY379" t="s">
        <v>8970</v>
      </c>
      <c r="AZ379">
        <v>69</v>
      </c>
      <c r="BB379">
        <v>1999</v>
      </c>
      <c r="BC379" t="s">
        <v>174</v>
      </c>
      <c r="BD379" t="s">
        <v>3882</v>
      </c>
      <c r="BE379" t="s">
        <v>8996</v>
      </c>
      <c r="BF379" t="s">
        <v>8997</v>
      </c>
      <c r="BG379">
        <v>62</v>
      </c>
      <c r="BI379">
        <v>2002</v>
      </c>
      <c r="BJ379">
        <v>19</v>
      </c>
      <c r="BK379" t="s">
        <v>8998</v>
      </c>
      <c r="BL379">
        <v>11</v>
      </c>
      <c r="BN379" t="s">
        <v>170</v>
      </c>
      <c r="BY379" t="s">
        <v>170</v>
      </c>
      <c r="CF379" t="s">
        <v>170</v>
      </c>
      <c r="CL379" t="s">
        <v>174</v>
      </c>
      <c r="CM379" t="s">
        <v>8999</v>
      </c>
      <c r="CN379" t="s">
        <v>170</v>
      </c>
      <c r="CP379" t="s">
        <v>9000</v>
      </c>
      <c r="CQ379" t="s">
        <v>170</v>
      </c>
      <c r="CV379" t="s">
        <v>170</v>
      </c>
      <c r="CZ379" t="s">
        <v>170</v>
      </c>
      <c r="DB379" t="s">
        <v>9001</v>
      </c>
      <c r="DC379" t="s">
        <v>326</v>
      </c>
      <c r="DD379" t="s">
        <v>174</v>
      </c>
      <c r="DE379" t="s">
        <v>9002</v>
      </c>
      <c r="DF379" t="s">
        <v>170</v>
      </c>
      <c r="DL379" t="s">
        <v>170</v>
      </c>
      <c r="DN379" t="s">
        <v>174</v>
      </c>
      <c r="DO379" t="s">
        <v>9003</v>
      </c>
      <c r="DP379" t="s">
        <v>9104</v>
      </c>
      <c r="DQ379" t="s">
        <v>202</v>
      </c>
      <c r="DR379" t="str">
        <f>HYPERLINK("https://nconnect.nicmar.ac.in/pdf/540_resume_1771832859.pdf/Y2FyZWVy","View Resume")</f>
        <v>0</v>
      </c>
      <c r="DS379" t="s">
        <v>978</v>
      </c>
      <c r="DT379" t="s">
        <v>9005</v>
      </c>
      <c r="DU379" t="s">
        <v>4348</v>
      </c>
      <c r="DV379" t="s">
        <v>819</v>
      </c>
      <c r="DW379" t="s">
        <v>207</v>
      </c>
      <c r="DX379" t="s">
        <v>1725</v>
      </c>
      <c r="DY379" t="s">
        <v>3389</v>
      </c>
      <c r="DZ379" t="s">
        <v>978</v>
      </c>
    </row>
    <row r="380" spans="1:158">
      <c r="A380" t="s">
        <v>5428</v>
      </c>
      <c r="B380" t="s">
        <v>5429</v>
      </c>
      <c r="C380" t="s">
        <v>472</v>
      </c>
      <c r="D380" t="s">
        <v>473</v>
      </c>
      <c r="E380" t="s">
        <v>9105</v>
      </c>
      <c r="F380" t="s">
        <v>9106</v>
      </c>
      <c r="G380">
        <v>9600014440</v>
      </c>
      <c r="H380" t="s">
        <v>164</v>
      </c>
      <c r="I380" t="s">
        <v>9107</v>
      </c>
      <c r="J380" t="s">
        <v>166</v>
      </c>
      <c r="K380" t="s">
        <v>9108</v>
      </c>
      <c r="L380" t="s">
        <v>9109</v>
      </c>
      <c r="M380" t="s">
        <v>9110</v>
      </c>
      <c r="N380" t="s">
        <v>170</v>
      </c>
      <c r="AI380" t="s">
        <v>9111</v>
      </c>
      <c r="AJ380" t="s">
        <v>9112</v>
      </c>
      <c r="AK380" t="s">
        <v>9113</v>
      </c>
      <c r="AL380">
        <v>93.5</v>
      </c>
      <c r="AN380">
        <v>1982</v>
      </c>
      <c r="AO380" t="s">
        <v>174</v>
      </c>
      <c r="AP380" t="s">
        <v>9114</v>
      </c>
      <c r="AQ380" t="s">
        <v>9112</v>
      </c>
      <c r="AR380" t="s">
        <v>9115</v>
      </c>
      <c r="AS380">
        <v>93</v>
      </c>
      <c r="AU380">
        <v>1984</v>
      </c>
      <c r="AV380" t="s">
        <v>170</v>
      </c>
      <c r="BC380" t="s">
        <v>174</v>
      </c>
      <c r="BD380" t="s">
        <v>9116</v>
      </c>
      <c r="BE380" t="s">
        <v>9117</v>
      </c>
      <c r="BF380" t="s">
        <v>9118</v>
      </c>
      <c r="BG380">
        <v>67</v>
      </c>
      <c r="BI380">
        <v>1989</v>
      </c>
      <c r="BJ380">
        <v>8</v>
      </c>
      <c r="BL380">
        <v>2</v>
      </c>
      <c r="BN380" t="s">
        <v>174</v>
      </c>
      <c r="BO380" t="s">
        <v>9119</v>
      </c>
      <c r="BP380" t="s">
        <v>9120</v>
      </c>
      <c r="BQ380" t="s">
        <v>9121</v>
      </c>
      <c r="BR380">
        <v>64</v>
      </c>
      <c r="BT380">
        <v>1991</v>
      </c>
      <c r="BU380">
        <v>20</v>
      </c>
      <c r="BW380">
        <v>38</v>
      </c>
      <c r="BY380" t="s">
        <v>170</v>
      </c>
      <c r="CF380" t="s">
        <v>170</v>
      </c>
      <c r="CL380" t="s">
        <v>174</v>
      </c>
      <c r="CM380" t="s">
        <v>9122</v>
      </c>
      <c r="CN380" t="s">
        <v>174</v>
      </c>
      <c r="CO380" t="s">
        <v>9123</v>
      </c>
      <c r="CP380" t="s">
        <v>9124</v>
      </c>
      <c r="CQ380" t="s">
        <v>170</v>
      </c>
      <c r="CU380" t="s">
        <v>2079</v>
      </c>
      <c r="CV380" t="s">
        <v>170</v>
      </c>
      <c r="CZ380" t="s">
        <v>170</v>
      </c>
      <c r="DB380" t="s">
        <v>9125</v>
      </c>
      <c r="DC380" t="s">
        <v>6536</v>
      </c>
      <c r="DD380" t="s">
        <v>174</v>
      </c>
      <c r="DE380" t="s">
        <v>9126</v>
      </c>
      <c r="DF380" t="s">
        <v>170</v>
      </c>
      <c r="DL380" t="s">
        <v>174</v>
      </c>
      <c r="DM380" t="s">
        <v>9127</v>
      </c>
      <c r="DN380" t="s">
        <v>174</v>
      </c>
      <c r="DO380" t="s">
        <v>9128</v>
      </c>
      <c r="DP380" t="s">
        <v>9129</v>
      </c>
      <c r="DQ380" t="s">
        <v>202</v>
      </c>
      <c r="DR380" t="str">
        <f>HYPERLINK("https://nconnect.nicmar.ac.in/pdf/544_resume_1771838521.pdf/Y2FyZWVy","View Resume")</f>
        <v>0</v>
      </c>
      <c r="DS380" t="s">
        <v>4375</v>
      </c>
      <c r="DT380" t="s">
        <v>9130</v>
      </c>
      <c r="DU380" t="s">
        <v>9131</v>
      </c>
      <c r="DV380" t="s">
        <v>8948</v>
      </c>
      <c r="DW380" t="s">
        <v>207</v>
      </c>
      <c r="DX380" t="s">
        <v>1396</v>
      </c>
      <c r="DY380" t="s">
        <v>209</v>
      </c>
      <c r="DZ380" t="s">
        <v>4375</v>
      </c>
    </row>
    <row r="381" spans="1:158">
      <c r="A381" t="s">
        <v>507</v>
      </c>
      <c r="B381" t="s">
        <v>508</v>
      </c>
      <c r="C381" t="s">
        <v>267</v>
      </c>
      <c r="D381" t="s">
        <v>509</v>
      </c>
      <c r="E381" t="s">
        <v>9132</v>
      </c>
      <c r="F381" t="s">
        <v>9133</v>
      </c>
      <c r="G381">
        <v>9850693698</v>
      </c>
      <c r="H381" t="s">
        <v>271</v>
      </c>
      <c r="I381" t="s">
        <v>9134</v>
      </c>
      <c r="J381" t="s">
        <v>166</v>
      </c>
      <c r="K381" t="s">
        <v>361</v>
      </c>
      <c r="L381" t="s">
        <v>9135</v>
      </c>
      <c r="M381" t="s">
        <v>9136</v>
      </c>
      <c r="N381" t="s">
        <v>170</v>
      </c>
      <c r="AI381" t="s">
        <v>9137</v>
      </c>
      <c r="AJ381" t="s">
        <v>9138</v>
      </c>
      <c r="AK381" t="s">
        <v>6329</v>
      </c>
      <c r="AL381">
        <v>58</v>
      </c>
      <c r="AM381">
        <v>0</v>
      </c>
      <c r="AN381">
        <v>1999</v>
      </c>
      <c r="AO381" t="s">
        <v>174</v>
      </c>
      <c r="AP381" t="s">
        <v>9139</v>
      </c>
      <c r="AQ381" t="s">
        <v>9138</v>
      </c>
      <c r="AR381" t="s">
        <v>9140</v>
      </c>
      <c r="AS381">
        <v>74</v>
      </c>
      <c r="AU381">
        <v>2001</v>
      </c>
      <c r="AV381" t="s">
        <v>170</v>
      </c>
      <c r="BC381" t="s">
        <v>174</v>
      </c>
      <c r="BD381" t="s">
        <v>4116</v>
      </c>
      <c r="BE381" t="s">
        <v>9141</v>
      </c>
      <c r="BF381" t="s">
        <v>9142</v>
      </c>
      <c r="BG381">
        <v>65</v>
      </c>
      <c r="BI381">
        <v>2004</v>
      </c>
      <c r="BJ381">
        <v>19</v>
      </c>
      <c r="BK381" t="s">
        <v>3020</v>
      </c>
      <c r="BL381">
        <v>53</v>
      </c>
      <c r="BM381" t="s">
        <v>9142</v>
      </c>
      <c r="BN381" t="s">
        <v>174</v>
      </c>
      <c r="BO381" t="s">
        <v>4116</v>
      </c>
      <c r="BP381" t="s">
        <v>9143</v>
      </c>
      <c r="BQ381" t="s">
        <v>2074</v>
      </c>
      <c r="BR381">
        <v>64</v>
      </c>
      <c r="BT381">
        <v>2006</v>
      </c>
      <c r="BU381">
        <v>31</v>
      </c>
      <c r="BV381" t="s">
        <v>600</v>
      </c>
      <c r="BW381">
        <v>23</v>
      </c>
      <c r="BY381" t="s">
        <v>174</v>
      </c>
      <c r="BZ381" t="s">
        <v>4116</v>
      </c>
      <c r="CA381" t="s">
        <v>9144</v>
      </c>
      <c r="CB381" t="s">
        <v>528</v>
      </c>
      <c r="CC381">
        <v>63</v>
      </c>
      <c r="CE381">
        <v>2007</v>
      </c>
      <c r="CF381" t="s">
        <v>174</v>
      </c>
      <c r="CG381" t="s">
        <v>9145</v>
      </c>
      <c r="CH381" t="s">
        <v>9146</v>
      </c>
      <c r="CI381" t="s">
        <v>193</v>
      </c>
      <c r="CJ381">
        <v>2015</v>
      </c>
      <c r="CL381" t="s">
        <v>174</v>
      </c>
      <c r="CM381" t="s">
        <v>9147</v>
      </c>
      <c r="CN381" t="s">
        <v>174</v>
      </c>
      <c r="CO381" t="s">
        <v>9148</v>
      </c>
      <c r="CP381" t="s">
        <v>4933</v>
      </c>
      <c r="CQ381" t="s">
        <v>170</v>
      </c>
      <c r="CV381" t="s">
        <v>170</v>
      </c>
      <c r="CZ381" t="s">
        <v>174</v>
      </c>
      <c r="DA381" t="s">
        <v>9149</v>
      </c>
      <c r="DB381" t="s">
        <v>529</v>
      </c>
      <c r="DC381" t="s">
        <v>9150</v>
      </c>
      <c r="DD381" t="s">
        <v>174</v>
      </c>
      <c r="DE381" t="s">
        <v>9151</v>
      </c>
      <c r="DF381" t="s">
        <v>170</v>
      </c>
      <c r="DL381" t="s">
        <v>170</v>
      </c>
      <c r="DN381" t="s">
        <v>170</v>
      </c>
      <c r="DP381" t="s">
        <v>9152</v>
      </c>
      <c r="DQ381" t="str">
        <f>HYPERLINK("https://nconnect.nicmar.ac.in/storage/profile/699c1fae413ed.png","Download")</f>
        <v>0</v>
      </c>
      <c r="DR381" t="str">
        <f>HYPERLINK("https://nconnect.nicmar.ac.in/pdf/549_resume_1771839329.pdf/Y2FyZWVy","View Resume")</f>
        <v>0</v>
      </c>
      <c r="DS381" t="s">
        <v>9153</v>
      </c>
      <c r="DT381" t="s">
        <v>9154</v>
      </c>
      <c r="DU381" t="s">
        <v>537</v>
      </c>
      <c r="DV381" t="s">
        <v>819</v>
      </c>
      <c r="DW381" t="s">
        <v>246</v>
      </c>
      <c r="DX381" t="s">
        <v>2285</v>
      </c>
      <c r="DY381" t="s">
        <v>209</v>
      </c>
      <c r="DZ381" t="s">
        <v>9153</v>
      </c>
    </row>
    <row r="382" spans="1:158">
      <c r="A382" t="s">
        <v>266</v>
      </c>
      <c r="B382" t="s">
        <v>211</v>
      </c>
      <c r="C382" t="s">
        <v>267</v>
      </c>
      <c r="D382" t="s">
        <v>268</v>
      </c>
      <c r="E382" t="s">
        <v>9155</v>
      </c>
      <c r="F382" t="s">
        <v>9156</v>
      </c>
      <c r="G382">
        <v>8412020925</v>
      </c>
      <c r="H382" t="s">
        <v>271</v>
      </c>
      <c r="I382" t="s">
        <v>9157</v>
      </c>
      <c r="J382" t="s">
        <v>166</v>
      </c>
      <c r="K382" t="s">
        <v>9158</v>
      </c>
      <c r="L382" t="s">
        <v>9159</v>
      </c>
      <c r="M382" t="s">
        <v>9160</v>
      </c>
      <c r="N382" t="s">
        <v>170</v>
      </c>
      <c r="AI382" t="s">
        <v>9161</v>
      </c>
      <c r="AJ382" t="s">
        <v>7026</v>
      </c>
      <c r="AK382" t="s">
        <v>9162</v>
      </c>
      <c r="AL382">
        <v>92</v>
      </c>
      <c r="AN382">
        <v>2013</v>
      </c>
      <c r="AO382" t="s">
        <v>174</v>
      </c>
      <c r="AP382" t="s">
        <v>9163</v>
      </c>
      <c r="AQ382" t="s">
        <v>2384</v>
      </c>
      <c r="AR382" t="s">
        <v>9164</v>
      </c>
      <c r="AS382">
        <v>78</v>
      </c>
      <c r="AU382">
        <v>2015</v>
      </c>
      <c r="AV382" t="s">
        <v>174</v>
      </c>
      <c r="AW382" t="s">
        <v>1668</v>
      </c>
      <c r="AX382" t="s">
        <v>9165</v>
      </c>
      <c r="AY382" t="s">
        <v>1668</v>
      </c>
      <c r="AZ382">
        <v>88</v>
      </c>
      <c r="BB382">
        <v>2018</v>
      </c>
      <c r="BC382" t="s">
        <v>174</v>
      </c>
      <c r="BD382" t="s">
        <v>9166</v>
      </c>
      <c r="BE382" t="s">
        <v>9167</v>
      </c>
      <c r="BF382" t="s">
        <v>6204</v>
      </c>
      <c r="BG382">
        <v>63</v>
      </c>
      <c r="BI382">
        <v>2018</v>
      </c>
      <c r="BJ382">
        <v>19</v>
      </c>
      <c r="BK382" t="s">
        <v>9168</v>
      </c>
      <c r="BL382">
        <v>53</v>
      </c>
      <c r="BM382" t="s">
        <v>9169</v>
      </c>
      <c r="BN382" t="s">
        <v>174</v>
      </c>
      <c r="BO382" t="s">
        <v>441</v>
      </c>
      <c r="BP382" t="s">
        <v>9170</v>
      </c>
      <c r="BQ382" t="s">
        <v>9171</v>
      </c>
      <c r="BR382">
        <v>851</v>
      </c>
      <c r="BT382">
        <v>2021</v>
      </c>
      <c r="BU382">
        <v>31</v>
      </c>
      <c r="BV382" t="s">
        <v>9172</v>
      </c>
      <c r="BW382">
        <v>32</v>
      </c>
      <c r="BY382" t="s">
        <v>170</v>
      </c>
      <c r="CF382" t="s">
        <v>174</v>
      </c>
      <c r="CG382" t="s">
        <v>9173</v>
      </c>
      <c r="CH382" t="s">
        <v>1029</v>
      </c>
      <c r="CI382" t="s">
        <v>373</v>
      </c>
      <c r="CL382" t="s">
        <v>174</v>
      </c>
      <c r="CM382" t="s">
        <v>9174</v>
      </c>
      <c r="CN382" t="s">
        <v>174</v>
      </c>
      <c r="CO382" t="s">
        <v>9175</v>
      </c>
      <c r="CP382" t="s">
        <v>9176</v>
      </c>
      <c r="CQ382" t="s">
        <v>170</v>
      </c>
      <c r="CU382" t="s">
        <v>2365</v>
      </c>
      <c r="CV382" t="s">
        <v>170</v>
      </c>
      <c r="CZ382" t="s">
        <v>170</v>
      </c>
      <c r="DB382" t="s">
        <v>9177</v>
      </c>
      <c r="DC382" t="s">
        <v>2124</v>
      </c>
      <c r="DD382" t="s">
        <v>174</v>
      </c>
      <c r="DE382" t="s">
        <v>9178</v>
      </c>
      <c r="DF382" t="s">
        <v>170</v>
      </c>
      <c r="DL382" t="s">
        <v>170</v>
      </c>
      <c r="DN382" t="s">
        <v>170</v>
      </c>
      <c r="DP382" t="s">
        <v>9152</v>
      </c>
      <c r="DQ382" t="s">
        <v>202</v>
      </c>
      <c r="DR382" t="str">
        <f>HYPERLINK("https://nconnect.nicmar.ac.in/pdf/551_resume_1771839341.pdf/Y2FyZWVy","View Resume")</f>
        <v>0</v>
      </c>
      <c r="DS382" t="s">
        <v>906</v>
      </c>
      <c r="DT382" t="s">
        <v>1029</v>
      </c>
      <c r="DU382" t="s">
        <v>9179</v>
      </c>
      <c r="DV382" t="s">
        <v>819</v>
      </c>
      <c r="DW382" t="s">
        <v>246</v>
      </c>
      <c r="DX382" t="s">
        <v>2529</v>
      </c>
      <c r="DY382" t="s">
        <v>209</v>
      </c>
      <c r="DZ382" t="s">
        <v>906</v>
      </c>
    </row>
    <row r="383" spans="1:158">
      <c r="A383" t="s">
        <v>585</v>
      </c>
      <c r="B383" t="s">
        <v>211</v>
      </c>
      <c r="C383" t="s">
        <v>472</v>
      </c>
      <c r="D383" t="s">
        <v>586</v>
      </c>
      <c r="E383" t="s">
        <v>9180</v>
      </c>
      <c r="F383" t="s">
        <v>9181</v>
      </c>
      <c r="G383">
        <v>9020321332</v>
      </c>
      <c r="H383" t="s">
        <v>164</v>
      </c>
      <c r="I383" t="s">
        <v>9182</v>
      </c>
      <c r="J383" t="s">
        <v>166</v>
      </c>
      <c r="K383" t="s">
        <v>9183</v>
      </c>
      <c r="L383" t="s">
        <v>9184</v>
      </c>
      <c r="M383" t="s">
        <v>9185</v>
      </c>
      <c r="N383" t="s">
        <v>170</v>
      </c>
      <c r="AI383" t="s">
        <v>9186</v>
      </c>
      <c r="AJ383" t="s">
        <v>9187</v>
      </c>
      <c r="AK383" t="s">
        <v>9188</v>
      </c>
      <c r="AL383">
        <v>96</v>
      </c>
      <c r="AN383">
        <v>2009</v>
      </c>
      <c r="AO383" t="s">
        <v>174</v>
      </c>
      <c r="AP383" t="s">
        <v>9189</v>
      </c>
      <c r="AQ383" t="s">
        <v>9190</v>
      </c>
      <c r="AR383" t="s">
        <v>9191</v>
      </c>
      <c r="AS383">
        <v>92</v>
      </c>
      <c r="AU383">
        <v>2011</v>
      </c>
      <c r="AV383" t="s">
        <v>170</v>
      </c>
      <c r="BC383" t="s">
        <v>174</v>
      </c>
      <c r="BD383" t="s">
        <v>9192</v>
      </c>
      <c r="BE383" t="s">
        <v>9193</v>
      </c>
      <c r="BF383" t="s">
        <v>486</v>
      </c>
      <c r="BG383">
        <v>78</v>
      </c>
      <c r="BH383">
        <v>7.82</v>
      </c>
      <c r="BI383">
        <v>2015</v>
      </c>
      <c r="BJ383">
        <v>1</v>
      </c>
      <c r="BL383">
        <v>9</v>
      </c>
      <c r="BN383" t="s">
        <v>174</v>
      </c>
      <c r="BO383" t="s">
        <v>9194</v>
      </c>
      <c r="BP383" t="s">
        <v>2181</v>
      </c>
      <c r="BQ383" t="s">
        <v>2102</v>
      </c>
      <c r="BR383">
        <v>78</v>
      </c>
      <c r="BS383">
        <v>7.83</v>
      </c>
      <c r="BT383">
        <v>2019</v>
      </c>
      <c r="BU383">
        <v>12</v>
      </c>
      <c r="BW383">
        <v>15</v>
      </c>
      <c r="BY383" t="s">
        <v>170</v>
      </c>
      <c r="CF383" t="s">
        <v>174</v>
      </c>
      <c r="CG383" t="s">
        <v>8590</v>
      </c>
      <c r="CH383" t="s">
        <v>9195</v>
      </c>
      <c r="CI383" t="s">
        <v>373</v>
      </c>
      <c r="CK383" t="s">
        <v>174</v>
      </c>
      <c r="CL383" t="s">
        <v>174</v>
      </c>
      <c r="CM383" t="s">
        <v>9196</v>
      </c>
      <c r="CN383" t="s">
        <v>170</v>
      </c>
      <c r="CP383" t="s">
        <v>9197</v>
      </c>
      <c r="CQ383" t="s">
        <v>174</v>
      </c>
      <c r="CR383">
        <v>2</v>
      </c>
      <c r="CS383">
        <v>0</v>
      </c>
      <c r="CT383">
        <v>0</v>
      </c>
      <c r="CU383" t="s">
        <v>9198</v>
      </c>
      <c r="CV383" t="s">
        <v>170</v>
      </c>
      <c r="CZ383" t="s">
        <v>170</v>
      </c>
      <c r="DB383" t="s">
        <v>9199</v>
      </c>
      <c r="DC383" t="s">
        <v>9200</v>
      </c>
      <c r="DD383" t="s">
        <v>174</v>
      </c>
      <c r="DE383" t="s">
        <v>9201</v>
      </c>
      <c r="DF383" t="s">
        <v>170</v>
      </c>
      <c r="DL383" t="s">
        <v>170</v>
      </c>
      <c r="DN383" t="s">
        <v>170</v>
      </c>
      <c r="DP383" t="s">
        <v>9202</v>
      </c>
      <c r="DQ383" t="str">
        <f>HYPERLINK("https://nconnect.nicmar.ac.in/storage/profile/69982f24ae6f8.png","Download")</f>
        <v>0</v>
      </c>
      <c r="DR383" t="str">
        <f>HYPERLINK("https://nconnect.nicmar.ac.in/pdf/431_resume_1771823859.pdf/Y2FyZWVy","View Resume")</f>
        <v>0</v>
      </c>
      <c r="DS383" t="s">
        <v>344</v>
      </c>
      <c r="DT383" t="s">
        <v>9203</v>
      </c>
      <c r="DU383" t="s">
        <v>9204</v>
      </c>
      <c r="DV383" t="s">
        <v>9205</v>
      </c>
      <c r="DW383" t="s">
        <v>207</v>
      </c>
      <c r="DX383" t="s">
        <v>1136</v>
      </c>
      <c r="DY383" t="s">
        <v>428</v>
      </c>
      <c r="DZ383" t="s">
        <v>380</v>
      </c>
      <c r="EA383" t="s">
        <v>9206</v>
      </c>
      <c r="EB383" t="s">
        <v>211</v>
      </c>
      <c r="EC383" t="s">
        <v>9205</v>
      </c>
      <c r="ED383" t="s">
        <v>246</v>
      </c>
      <c r="EE383" t="s">
        <v>208</v>
      </c>
      <c r="EF383" t="s">
        <v>4215</v>
      </c>
      <c r="EG383" t="s">
        <v>990</v>
      </c>
    </row>
    <row r="384" spans="1:158">
      <c r="A384" t="s">
        <v>3909</v>
      </c>
      <c r="B384" t="s">
        <v>211</v>
      </c>
      <c r="C384" t="s">
        <v>472</v>
      </c>
      <c r="D384" t="s">
        <v>3910</v>
      </c>
      <c r="E384" t="s">
        <v>9180</v>
      </c>
      <c r="F384" t="s">
        <v>9181</v>
      </c>
      <c r="G384">
        <v>9020321332</v>
      </c>
      <c r="H384" t="s">
        <v>164</v>
      </c>
      <c r="I384" t="s">
        <v>9182</v>
      </c>
      <c r="J384" t="s">
        <v>166</v>
      </c>
      <c r="K384" t="s">
        <v>9183</v>
      </c>
      <c r="L384" t="s">
        <v>9184</v>
      </c>
      <c r="M384" t="s">
        <v>9185</v>
      </c>
      <c r="N384" t="s">
        <v>170</v>
      </c>
      <c r="AI384" t="s">
        <v>9186</v>
      </c>
      <c r="AJ384" t="s">
        <v>9187</v>
      </c>
      <c r="AK384" t="s">
        <v>9188</v>
      </c>
      <c r="AL384">
        <v>96</v>
      </c>
      <c r="AN384">
        <v>2009</v>
      </c>
      <c r="AO384" t="s">
        <v>174</v>
      </c>
      <c r="AP384" t="s">
        <v>9189</v>
      </c>
      <c r="AQ384" t="s">
        <v>9190</v>
      </c>
      <c r="AR384" t="s">
        <v>9191</v>
      </c>
      <c r="AS384">
        <v>92</v>
      </c>
      <c r="AU384">
        <v>2011</v>
      </c>
      <c r="AV384" t="s">
        <v>170</v>
      </c>
      <c r="BC384" t="s">
        <v>174</v>
      </c>
      <c r="BD384" t="s">
        <v>9192</v>
      </c>
      <c r="BE384" t="s">
        <v>9193</v>
      </c>
      <c r="BF384" t="s">
        <v>486</v>
      </c>
      <c r="BG384">
        <v>78</v>
      </c>
      <c r="BH384">
        <v>7.82</v>
      </c>
      <c r="BI384">
        <v>2015</v>
      </c>
      <c r="BJ384">
        <v>1</v>
      </c>
      <c r="BL384">
        <v>9</v>
      </c>
      <c r="BN384" t="s">
        <v>174</v>
      </c>
      <c r="BO384" t="s">
        <v>9194</v>
      </c>
      <c r="BP384" t="s">
        <v>2181</v>
      </c>
      <c r="BQ384" t="s">
        <v>2102</v>
      </c>
      <c r="BR384">
        <v>78</v>
      </c>
      <c r="BS384">
        <v>7.83</v>
      </c>
      <c r="BT384">
        <v>2019</v>
      </c>
      <c r="BU384">
        <v>12</v>
      </c>
      <c r="BW384">
        <v>15</v>
      </c>
      <c r="BY384" t="s">
        <v>170</v>
      </c>
      <c r="CF384" t="s">
        <v>174</v>
      </c>
      <c r="CG384" t="s">
        <v>8590</v>
      </c>
      <c r="CH384" t="s">
        <v>9195</v>
      </c>
      <c r="CI384" t="s">
        <v>373</v>
      </c>
      <c r="CK384" t="s">
        <v>174</v>
      </c>
      <c r="CL384" t="s">
        <v>174</v>
      </c>
      <c r="CM384" t="s">
        <v>9196</v>
      </c>
      <c r="CN384" t="s">
        <v>170</v>
      </c>
      <c r="CP384" t="s">
        <v>9197</v>
      </c>
      <c r="CQ384" t="s">
        <v>174</v>
      </c>
      <c r="CR384">
        <v>2</v>
      </c>
      <c r="CS384">
        <v>0</v>
      </c>
      <c r="CT384">
        <v>0</v>
      </c>
      <c r="CU384" t="s">
        <v>9198</v>
      </c>
      <c r="CV384" t="s">
        <v>170</v>
      </c>
      <c r="CZ384" t="s">
        <v>170</v>
      </c>
      <c r="DB384" t="s">
        <v>9199</v>
      </c>
      <c r="DC384" t="s">
        <v>9200</v>
      </c>
      <c r="DD384" t="s">
        <v>174</v>
      </c>
      <c r="DE384" t="s">
        <v>9201</v>
      </c>
      <c r="DF384" t="s">
        <v>170</v>
      </c>
      <c r="DL384" t="s">
        <v>170</v>
      </c>
      <c r="DN384" t="s">
        <v>170</v>
      </c>
      <c r="DP384" t="s">
        <v>9202</v>
      </c>
      <c r="DQ384" t="str">
        <f>HYPERLINK("https://nconnect.nicmar.ac.in/storage/profile/69982f24ae6f8.png","Download")</f>
        <v>0</v>
      </c>
      <c r="DR384" t="str">
        <f>HYPERLINK("https://nconnect.nicmar.ac.in/pdf/431_resume_1771823859.pdf/Y2FyZWVy","View Resume")</f>
        <v>0</v>
      </c>
      <c r="DS384" t="s">
        <v>344</v>
      </c>
      <c r="DT384" t="s">
        <v>9203</v>
      </c>
      <c r="DU384" t="s">
        <v>9204</v>
      </c>
      <c r="DV384" t="s">
        <v>9205</v>
      </c>
      <c r="DW384" t="s">
        <v>207</v>
      </c>
      <c r="DX384" t="s">
        <v>1136</v>
      </c>
      <c r="DY384" t="s">
        <v>428</v>
      </c>
      <c r="DZ384" t="s">
        <v>380</v>
      </c>
      <c r="EA384" t="s">
        <v>9206</v>
      </c>
      <c r="EB384" t="s">
        <v>211</v>
      </c>
      <c r="EC384" t="s">
        <v>9205</v>
      </c>
      <c r="ED384" t="s">
        <v>246</v>
      </c>
      <c r="EE384" t="s">
        <v>208</v>
      </c>
      <c r="EF384" t="s">
        <v>4215</v>
      </c>
      <c r="EG384" t="s">
        <v>990</v>
      </c>
    </row>
    <row r="385" spans="1:158">
      <c r="A385" t="s">
        <v>582</v>
      </c>
      <c r="B385" t="s">
        <v>211</v>
      </c>
      <c r="C385" t="s">
        <v>472</v>
      </c>
      <c r="D385" t="s">
        <v>583</v>
      </c>
      <c r="E385" t="s">
        <v>9180</v>
      </c>
      <c r="F385" t="s">
        <v>9181</v>
      </c>
      <c r="G385">
        <v>9020321332</v>
      </c>
      <c r="H385" t="s">
        <v>164</v>
      </c>
      <c r="I385" t="s">
        <v>9182</v>
      </c>
      <c r="J385" t="s">
        <v>166</v>
      </c>
      <c r="K385" t="s">
        <v>9183</v>
      </c>
      <c r="L385" t="s">
        <v>9184</v>
      </c>
      <c r="M385" t="s">
        <v>9185</v>
      </c>
      <c r="N385" t="s">
        <v>170</v>
      </c>
      <c r="AI385" t="s">
        <v>9186</v>
      </c>
      <c r="AJ385" t="s">
        <v>9187</v>
      </c>
      <c r="AK385" t="s">
        <v>9188</v>
      </c>
      <c r="AL385">
        <v>96</v>
      </c>
      <c r="AN385">
        <v>2009</v>
      </c>
      <c r="AO385" t="s">
        <v>174</v>
      </c>
      <c r="AP385" t="s">
        <v>9189</v>
      </c>
      <c r="AQ385" t="s">
        <v>9190</v>
      </c>
      <c r="AR385" t="s">
        <v>9191</v>
      </c>
      <c r="AS385">
        <v>92</v>
      </c>
      <c r="AU385">
        <v>2011</v>
      </c>
      <c r="AV385" t="s">
        <v>170</v>
      </c>
      <c r="BC385" t="s">
        <v>174</v>
      </c>
      <c r="BD385" t="s">
        <v>9192</v>
      </c>
      <c r="BE385" t="s">
        <v>9193</v>
      </c>
      <c r="BF385" t="s">
        <v>486</v>
      </c>
      <c r="BG385">
        <v>78</v>
      </c>
      <c r="BH385">
        <v>7.82</v>
      </c>
      <c r="BI385">
        <v>2015</v>
      </c>
      <c r="BJ385">
        <v>1</v>
      </c>
      <c r="BL385">
        <v>9</v>
      </c>
      <c r="BN385" t="s">
        <v>174</v>
      </c>
      <c r="BO385" t="s">
        <v>9194</v>
      </c>
      <c r="BP385" t="s">
        <v>2181</v>
      </c>
      <c r="BQ385" t="s">
        <v>2102</v>
      </c>
      <c r="BR385">
        <v>78</v>
      </c>
      <c r="BS385">
        <v>7.83</v>
      </c>
      <c r="BT385">
        <v>2019</v>
      </c>
      <c r="BU385">
        <v>12</v>
      </c>
      <c r="BW385">
        <v>15</v>
      </c>
      <c r="BY385" t="s">
        <v>170</v>
      </c>
      <c r="CF385" t="s">
        <v>174</v>
      </c>
      <c r="CG385" t="s">
        <v>8590</v>
      </c>
      <c r="CH385" t="s">
        <v>9195</v>
      </c>
      <c r="CI385" t="s">
        <v>373</v>
      </c>
      <c r="CK385" t="s">
        <v>174</v>
      </c>
      <c r="CL385" t="s">
        <v>174</v>
      </c>
      <c r="CM385" t="s">
        <v>9196</v>
      </c>
      <c r="CN385" t="s">
        <v>170</v>
      </c>
      <c r="CP385" t="s">
        <v>9197</v>
      </c>
      <c r="CQ385" t="s">
        <v>174</v>
      </c>
      <c r="CR385">
        <v>2</v>
      </c>
      <c r="CS385">
        <v>0</v>
      </c>
      <c r="CT385">
        <v>0</v>
      </c>
      <c r="CU385" t="s">
        <v>9198</v>
      </c>
      <c r="CV385" t="s">
        <v>170</v>
      </c>
      <c r="CZ385" t="s">
        <v>170</v>
      </c>
      <c r="DB385" t="s">
        <v>9199</v>
      </c>
      <c r="DC385" t="s">
        <v>9200</v>
      </c>
      <c r="DD385" t="s">
        <v>174</v>
      </c>
      <c r="DE385" t="s">
        <v>9201</v>
      </c>
      <c r="DF385" t="s">
        <v>170</v>
      </c>
      <c r="DL385" t="s">
        <v>170</v>
      </c>
      <c r="DN385" t="s">
        <v>170</v>
      </c>
      <c r="DP385" t="s">
        <v>9207</v>
      </c>
      <c r="DQ385" t="str">
        <f>HYPERLINK("https://nconnect.nicmar.ac.in/storage/profile/69982f24ae6f8.png","Download")</f>
        <v>0</v>
      </c>
      <c r="DR385" t="str">
        <f>HYPERLINK("https://nconnect.nicmar.ac.in/pdf/431_resume_1771823859.pdf/Y2FyZWVy","View Resume")</f>
        <v>0</v>
      </c>
      <c r="DS385" t="s">
        <v>344</v>
      </c>
      <c r="DT385" t="s">
        <v>9203</v>
      </c>
      <c r="DU385" t="s">
        <v>9204</v>
      </c>
      <c r="DV385" t="s">
        <v>9205</v>
      </c>
      <c r="DW385" t="s">
        <v>207</v>
      </c>
      <c r="DX385" t="s">
        <v>1136</v>
      </c>
      <c r="DY385" t="s">
        <v>428</v>
      </c>
      <c r="DZ385" t="s">
        <v>380</v>
      </c>
      <c r="EA385" t="s">
        <v>9206</v>
      </c>
      <c r="EB385" t="s">
        <v>211</v>
      </c>
      <c r="EC385" t="s">
        <v>9205</v>
      </c>
      <c r="ED385" t="s">
        <v>246</v>
      </c>
      <c r="EE385" t="s">
        <v>208</v>
      </c>
      <c r="EF385" t="s">
        <v>4215</v>
      </c>
      <c r="EG385" t="s">
        <v>990</v>
      </c>
    </row>
    <row r="386" spans="1:158">
      <c r="A386" t="s">
        <v>5428</v>
      </c>
      <c r="B386" t="s">
        <v>5429</v>
      </c>
      <c r="C386" t="s">
        <v>472</v>
      </c>
      <c r="D386" t="s">
        <v>473</v>
      </c>
      <c r="E386" t="s">
        <v>9180</v>
      </c>
      <c r="F386" t="s">
        <v>9181</v>
      </c>
      <c r="G386">
        <v>9020321332</v>
      </c>
      <c r="H386" t="s">
        <v>164</v>
      </c>
      <c r="I386" t="s">
        <v>9182</v>
      </c>
      <c r="J386" t="s">
        <v>166</v>
      </c>
      <c r="K386" t="s">
        <v>9183</v>
      </c>
      <c r="L386" t="s">
        <v>9184</v>
      </c>
      <c r="M386" t="s">
        <v>9185</v>
      </c>
      <c r="N386" t="s">
        <v>170</v>
      </c>
      <c r="AI386" t="s">
        <v>9186</v>
      </c>
      <c r="AJ386" t="s">
        <v>9187</v>
      </c>
      <c r="AK386" t="s">
        <v>9188</v>
      </c>
      <c r="AL386">
        <v>96</v>
      </c>
      <c r="AN386">
        <v>2009</v>
      </c>
      <c r="AO386" t="s">
        <v>174</v>
      </c>
      <c r="AP386" t="s">
        <v>9189</v>
      </c>
      <c r="AQ386" t="s">
        <v>9190</v>
      </c>
      <c r="AR386" t="s">
        <v>9191</v>
      </c>
      <c r="AS386">
        <v>92</v>
      </c>
      <c r="AU386">
        <v>2011</v>
      </c>
      <c r="AV386" t="s">
        <v>170</v>
      </c>
      <c r="BC386" t="s">
        <v>174</v>
      </c>
      <c r="BD386" t="s">
        <v>9192</v>
      </c>
      <c r="BE386" t="s">
        <v>9193</v>
      </c>
      <c r="BF386" t="s">
        <v>486</v>
      </c>
      <c r="BG386">
        <v>78</v>
      </c>
      <c r="BH386">
        <v>7.82</v>
      </c>
      <c r="BI386">
        <v>2015</v>
      </c>
      <c r="BJ386">
        <v>1</v>
      </c>
      <c r="BL386">
        <v>9</v>
      </c>
      <c r="BN386" t="s">
        <v>174</v>
      </c>
      <c r="BO386" t="s">
        <v>9194</v>
      </c>
      <c r="BP386" t="s">
        <v>2181</v>
      </c>
      <c r="BQ386" t="s">
        <v>2102</v>
      </c>
      <c r="BR386">
        <v>78</v>
      </c>
      <c r="BS386">
        <v>7.83</v>
      </c>
      <c r="BT386">
        <v>2019</v>
      </c>
      <c r="BU386">
        <v>12</v>
      </c>
      <c r="BW386">
        <v>15</v>
      </c>
      <c r="BY386" t="s">
        <v>170</v>
      </c>
      <c r="CF386" t="s">
        <v>174</v>
      </c>
      <c r="CG386" t="s">
        <v>8590</v>
      </c>
      <c r="CH386" t="s">
        <v>9195</v>
      </c>
      <c r="CI386" t="s">
        <v>373</v>
      </c>
      <c r="CK386" t="s">
        <v>174</v>
      </c>
      <c r="CL386" t="s">
        <v>174</v>
      </c>
      <c r="CM386" t="s">
        <v>9196</v>
      </c>
      <c r="CN386" t="s">
        <v>170</v>
      </c>
      <c r="CP386" t="s">
        <v>9197</v>
      </c>
      <c r="CQ386" t="s">
        <v>174</v>
      </c>
      <c r="CR386">
        <v>2</v>
      </c>
      <c r="CS386">
        <v>0</v>
      </c>
      <c r="CT386">
        <v>0</v>
      </c>
      <c r="CU386" t="s">
        <v>9198</v>
      </c>
      <c r="CV386" t="s">
        <v>170</v>
      </c>
      <c r="CZ386" t="s">
        <v>170</v>
      </c>
      <c r="DB386" t="s">
        <v>9199</v>
      </c>
      <c r="DC386" t="s">
        <v>9200</v>
      </c>
      <c r="DD386" t="s">
        <v>174</v>
      </c>
      <c r="DE386" t="s">
        <v>9201</v>
      </c>
      <c r="DF386" t="s">
        <v>170</v>
      </c>
      <c r="DL386" t="s">
        <v>170</v>
      </c>
      <c r="DN386" t="s">
        <v>170</v>
      </c>
      <c r="DP386" t="s">
        <v>9208</v>
      </c>
      <c r="DQ386" t="str">
        <f>HYPERLINK("https://nconnect.nicmar.ac.in/storage/profile/69982f24ae6f8.png","Download")</f>
        <v>0</v>
      </c>
      <c r="DR386" t="str">
        <f>HYPERLINK("https://nconnect.nicmar.ac.in/pdf/431_resume_1771823859.pdf/Y2FyZWVy","View Resume")</f>
        <v>0</v>
      </c>
      <c r="DS386" t="s">
        <v>344</v>
      </c>
      <c r="DT386" t="s">
        <v>9203</v>
      </c>
      <c r="DU386" t="s">
        <v>9204</v>
      </c>
      <c r="DV386" t="s">
        <v>9205</v>
      </c>
      <c r="DW386" t="s">
        <v>207</v>
      </c>
      <c r="DX386" t="s">
        <v>1136</v>
      </c>
      <c r="DY386" t="s">
        <v>428</v>
      </c>
      <c r="DZ386" t="s">
        <v>380</v>
      </c>
      <c r="EA386" t="s">
        <v>9206</v>
      </c>
      <c r="EB386" t="s">
        <v>211</v>
      </c>
      <c r="EC386" t="s">
        <v>9205</v>
      </c>
      <c r="ED386" t="s">
        <v>246</v>
      </c>
      <c r="EE386" t="s">
        <v>208</v>
      </c>
      <c r="EF386" t="s">
        <v>4215</v>
      </c>
      <c r="EG386" t="s">
        <v>990</v>
      </c>
    </row>
    <row r="387" spans="1:158">
      <c r="A387" t="s">
        <v>1898</v>
      </c>
      <c r="B387" t="s">
        <v>211</v>
      </c>
      <c r="C387" t="s">
        <v>267</v>
      </c>
      <c r="D387" t="s">
        <v>1899</v>
      </c>
      <c r="E387" t="s">
        <v>9209</v>
      </c>
      <c r="F387" t="s">
        <v>9210</v>
      </c>
      <c r="G387">
        <v>9309940987</v>
      </c>
      <c r="H387" t="s">
        <v>164</v>
      </c>
      <c r="I387" t="s">
        <v>9211</v>
      </c>
      <c r="J387" t="s">
        <v>166</v>
      </c>
      <c r="K387" t="s">
        <v>434</v>
      </c>
      <c r="L387" t="s">
        <v>9212</v>
      </c>
      <c r="M387" t="s">
        <v>9213</v>
      </c>
      <c r="N387" t="s">
        <v>170</v>
      </c>
      <c r="AI387" t="s">
        <v>9214</v>
      </c>
      <c r="AJ387" t="s">
        <v>9215</v>
      </c>
      <c r="AK387" t="s">
        <v>9216</v>
      </c>
      <c r="AL387">
        <v>80.18</v>
      </c>
      <c r="AN387">
        <v>2012</v>
      </c>
      <c r="AO387" t="s">
        <v>174</v>
      </c>
      <c r="AP387" t="s">
        <v>9217</v>
      </c>
      <c r="AQ387" t="s">
        <v>9215</v>
      </c>
      <c r="AR387" t="s">
        <v>628</v>
      </c>
      <c r="AS387">
        <v>53.38</v>
      </c>
      <c r="AU387">
        <v>2014</v>
      </c>
      <c r="AV387" t="s">
        <v>170</v>
      </c>
      <c r="BC387" t="s">
        <v>174</v>
      </c>
      <c r="BD387" t="s">
        <v>441</v>
      </c>
      <c r="BE387" t="s">
        <v>9218</v>
      </c>
      <c r="BF387" t="s">
        <v>9219</v>
      </c>
      <c r="BG387">
        <v>61.66</v>
      </c>
      <c r="BI387">
        <v>2018</v>
      </c>
      <c r="BJ387">
        <v>19</v>
      </c>
      <c r="BK387" t="s">
        <v>3766</v>
      </c>
      <c r="BL387">
        <v>53</v>
      </c>
      <c r="BM387" t="s">
        <v>2842</v>
      </c>
      <c r="BN387" t="s">
        <v>174</v>
      </c>
      <c r="BO387" t="s">
        <v>441</v>
      </c>
      <c r="BP387" t="s">
        <v>9220</v>
      </c>
      <c r="BQ387" t="s">
        <v>9221</v>
      </c>
      <c r="BR387">
        <v>68.23</v>
      </c>
      <c r="BT387">
        <v>2020</v>
      </c>
      <c r="BU387">
        <v>31</v>
      </c>
      <c r="BV387" t="s">
        <v>529</v>
      </c>
      <c r="BW387">
        <v>32</v>
      </c>
      <c r="BX387" t="s">
        <v>9173</v>
      </c>
      <c r="BY387" t="s">
        <v>170</v>
      </c>
      <c r="CF387" t="s">
        <v>174</v>
      </c>
      <c r="CG387" t="s">
        <v>9222</v>
      </c>
      <c r="CH387" t="s">
        <v>9223</v>
      </c>
      <c r="CI387" t="s">
        <v>373</v>
      </c>
      <c r="CK387" t="s">
        <v>170</v>
      </c>
      <c r="CL387" t="s">
        <v>174</v>
      </c>
      <c r="CM387" t="s">
        <v>9224</v>
      </c>
      <c r="CN387" t="s">
        <v>174</v>
      </c>
      <c r="CO387" t="s">
        <v>9225</v>
      </c>
      <c r="CP387" t="s">
        <v>9226</v>
      </c>
      <c r="CQ387" t="s">
        <v>170</v>
      </c>
      <c r="CV387" t="s">
        <v>170</v>
      </c>
      <c r="CZ387" t="s">
        <v>170</v>
      </c>
      <c r="DB387" t="s">
        <v>9227</v>
      </c>
      <c r="DC387" t="s">
        <v>9228</v>
      </c>
      <c r="DD387" t="s">
        <v>170</v>
      </c>
      <c r="DF387" t="s">
        <v>170</v>
      </c>
      <c r="DL387" t="s">
        <v>170</v>
      </c>
      <c r="DN387" t="s">
        <v>170</v>
      </c>
      <c r="DP387" t="s">
        <v>9229</v>
      </c>
      <c r="DQ387" t="str">
        <f>HYPERLINK("https://nconnect.nicmar.ac.in/storage/profile/699c25793e9bc.png","Download")</f>
        <v>0</v>
      </c>
      <c r="DR387" t="str">
        <f>HYPERLINK("https://nconnect.nicmar.ac.in/pdf/118_resume_1771840730.pdf/Y2FyZWVy","View Resume")</f>
        <v>0</v>
      </c>
      <c r="DS387" t="s">
        <v>4210</v>
      </c>
      <c r="DT387" t="s">
        <v>9230</v>
      </c>
      <c r="DU387" t="s">
        <v>211</v>
      </c>
      <c r="DV387" t="s">
        <v>9231</v>
      </c>
      <c r="DW387" t="s">
        <v>246</v>
      </c>
      <c r="DX387" t="s">
        <v>905</v>
      </c>
      <c r="DY387" t="s">
        <v>209</v>
      </c>
      <c r="DZ387" t="s">
        <v>4210</v>
      </c>
    </row>
    <row r="388" spans="1:158">
      <c r="A388" t="s">
        <v>5428</v>
      </c>
      <c r="B388" t="s">
        <v>5429</v>
      </c>
      <c r="C388" t="s">
        <v>472</v>
      </c>
      <c r="D388" t="s">
        <v>473</v>
      </c>
      <c r="E388" t="s">
        <v>9232</v>
      </c>
      <c r="F388" t="s">
        <v>9233</v>
      </c>
      <c r="G388">
        <v>7276231975</v>
      </c>
      <c r="H388" t="s">
        <v>164</v>
      </c>
      <c r="I388" t="s">
        <v>9234</v>
      </c>
      <c r="J388" t="s">
        <v>166</v>
      </c>
      <c r="K388" t="s">
        <v>6200</v>
      </c>
      <c r="L388" t="s">
        <v>9235</v>
      </c>
      <c r="M388" t="s">
        <v>9236</v>
      </c>
      <c r="N388" t="s">
        <v>170</v>
      </c>
      <c r="AI388" t="s">
        <v>9237</v>
      </c>
      <c r="AJ388" t="s">
        <v>549</v>
      </c>
      <c r="AK388" t="s">
        <v>8929</v>
      </c>
      <c r="AL388">
        <v>76.76</v>
      </c>
      <c r="AN388">
        <v>2007</v>
      </c>
      <c r="AO388" t="s">
        <v>170</v>
      </c>
      <c r="AV388" t="s">
        <v>174</v>
      </c>
      <c r="AW388" t="s">
        <v>551</v>
      </c>
      <c r="AX388" t="s">
        <v>9238</v>
      </c>
      <c r="AY388" t="s">
        <v>9239</v>
      </c>
      <c r="AZ388">
        <v>77.07</v>
      </c>
      <c r="BB388">
        <v>2010</v>
      </c>
      <c r="BC388" t="s">
        <v>174</v>
      </c>
      <c r="BD388" t="s">
        <v>555</v>
      </c>
      <c r="BE388" t="s">
        <v>9240</v>
      </c>
      <c r="BF388" t="s">
        <v>9241</v>
      </c>
      <c r="BG388">
        <v>74.45</v>
      </c>
      <c r="BI388">
        <v>2013</v>
      </c>
      <c r="BJ388">
        <v>2</v>
      </c>
      <c r="BL388">
        <v>9</v>
      </c>
      <c r="BN388" t="s">
        <v>174</v>
      </c>
      <c r="BO388" t="s">
        <v>9242</v>
      </c>
      <c r="BP388" t="s">
        <v>9243</v>
      </c>
      <c r="BQ388" t="s">
        <v>9244</v>
      </c>
      <c r="BR388">
        <v>67.45</v>
      </c>
      <c r="BT388">
        <v>2018</v>
      </c>
      <c r="BU388">
        <v>20</v>
      </c>
      <c r="BW388">
        <v>5</v>
      </c>
      <c r="BY388" t="s">
        <v>170</v>
      </c>
      <c r="CF388" t="s">
        <v>174</v>
      </c>
      <c r="CG388" t="s">
        <v>9245</v>
      </c>
      <c r="CH388" t="s">
        <v>9246</v>
      </c>
      <c r="CI388" t="s">
        <v>373</v>
      </c>
      <c r="CK388" t="s">
        <v>170</v>
      </c>
      <c r="CL388" t="s">
        <v>174</v>
      </c>
      <c r="CM388" t="s">
        <v>9247</v>
      </c>
      <c r="CN388" t="s">
        <v>174</v>
      </c>
      <c r="CO388" t="s">
        <v>9248</v>
      </c>
      <c r="CP388" t="s">
        <v>9249</v>
      </c>
      <c r="CQ388" t="s">
        <v>170</v>
      </c>
      <c r="CR388">
        <v>0</v>
      </c>
      <c r="CS388">
        <v>0</v>
      </c>
      <c r="CT388">
        <v>1</v>
      </c>
      <c r="CV388" t="s">
        <v>170</v>
      </c>
      <c r="CZ388" t="s">
        <v>170</v>
      </c>
      <c r="DB388" t="s">
        <v>9250</v>
      </c>
      <c r="DC388" t="s">
        <v>9251</v>
      </c>
      <c r="DD388" t="s">
        <v>174</v>
      </c>
      <c r="DE388" t="s">
        <v>9252</v>
      </c>
      <c r="DF388" t="s">
        <v>170</v>
      </c>
      <c r="DL388" t="s">
        <v>170</v>
      </c>
      <c r="DN388" t="s">
        <v>170</v>
      </c>
      <c r="DP388" t="s">
        <v>9253</v>
      </c>
      <c r="DQ388" t="s">
        <v>202</v>
      </c>
      <c r="DR388" t="str">
        <f>HYPERLINK("https://nconnect.nicmar.ac.in/pdf/547_resume_1771840334.pdf/Y2FyZWVy","View Resume")</f>
        <v>0</v>
      </c>
      <c r="DS388" t="s">
        <v>430</v>
      </c>
      <c r="DT388" t="s">
        <v>9254</v>
      </c>
      <c r="DU388" t="s">
        <v>1283</v>
      </c>
      <c r="DV388" t="s">
        <v>819</v>
      </c>
      <c r="DW388" t="s">
        <v>246</v>
      </c>
      <c r="DX388" t="s">
        <v>2434</v>
      </c>
      <c r="DY388" t="s">
        <v>209</v>
      </c>
      <c r="DZ388" t="s">
        <v>430</v>
      </c>
    </row>
    <row r="389" spans="1:158">
      <c r="A389" t="s">
        <v>585</v>
      </c>
      <c r="B389" t="s">
        <v>211</v>
      </c>
      <c r="C389" t="s">
        <v>472</v>
      </c>
      <c r="D389" t="s">
        <v>586</v>
      </c>
      <c r="E389" t="s">
        <v>9232</v>
      </c>
      <c r="F389" t="s">
        <v>9233</v>
      </c>
      <c r="G389">
        <v>7276231975</v>
      </c>
      <c r="H389" t="s">
        <v>164</v>
      </c>
      <c r="I389" t="s">
        <v>9234</v>
      </c>
      <c r="J389" t="s">
        <v>166</v>
      </c>
      <c r="K389" t="s">
        <v>6200</v>
      </c>
      <c r="L389" t="s">
        <v>9235</v>
      </c>
      <c r="M389" t="s">
        <v>9236</v>
      </c>
      <c r="N389" t="s">
        <v>170</v>
      </c>
      <c r="AI389" t="s">
        <v>9237</v>
      </c>
      <c r="AJ389" t="s">
        <v>549</v>
      </c>
      <c r="AK389" t="s">
        <v>8929</v>
      </c>
      <c r="AL389">
        <v>76.76</v>
      </c>
      <c r="AN389">
        <v>2007</v>
      </c>
      <c r="AO389" t="s">
        <v>170</v>
      </c>
      <c r="AV389" t="s">
        <v>174</v>
      </c>
      <c r="AW389" t="s">
        <v>551</v>
      </c>
      <c r="AX389" t="s">
        <v>9238</v>
      </c>
      <c r="AY389" t="s">
        <v>9239</v>
      </c>
      <c r="AZ389">
        <v>77.07</v>
      </c>
      <c r="BB389">
        <v>2010</v>
      </c>
      <c r="BC389" t="s">
        <v>174</v>
      </c>
      <c r="BD389" t="s">
        <v>555</v>
      </c>
      <c r="BE389" t="s">
        <v>9240</v>
      </c>
      <c r="BF389" t="s">
        <v>9241</v>
      </c>
      <c r="BG389">
        <v>74.45</v>
      </c>
      <c r="BI389">
        <v>2013</v>
      </c>
      <c r="BJ389">
        <v>2</v>
      </c>
      <c r="BL389">
        <v>9</v>
      </c>
      <c r="BN389" t="s">
        <v>174</v>
      </c>
      <c r="BO389" t="s">
        <v>9242</v>
      </c>
      <c r="BP389" t="s">
        <v>9243</v>
      </c>
      <c r="BQ389" t="s">
        <v>9244</v>
      </c>
      <c r="BR389">
        <v>67.45</v>
      </c>
      <c r="BT389">
        <v>2018</v>
      </c>
      <c r="BU389">
        <v>20</v>
      </c>
      <c r="BW389">
        <v>5</v>
      </c>
      <c r="BY389" t="s">
        <v>170</v>
      </c>
      <c r="CF389" t="s">
        <v>174</v>
      </c>
      <c r="CG389" t="s">
        <v>9245</v>
      </c>
      <c r="CH389" t="s">
        <v>9246</v>
      </c>
      <c r="CI389" t="s">
        <v>373</v>
      </c>
      <c r="CK389" t="s">
        <v>170</v>
      </c>
      <c r="CL389" t="s">
        <v>174</v>
      </c>
      <c r="CM389" t="s">
        <v>9247</v>
      </c>
      <c r="CN389" t="s">
        <v>174</v>
      </c>
      <c r="CO389" t="s">
        <v>9248</v>
      </c>
      <c r="CP389" t="s">
        <v>9249</v>
      </c>
      <c r="CQ389" t="s">
        <v>170</v>
      </c>
      <c r="CR389">
        <v>0</v>
      </c>
      <c r="CS389">
        <v>0</v>
      </c>
      <c r="CT389">
        <v>1</v>
      </c>
      <c r="CV389" t="s">
        <v>170</v>
      </c>
      <c r="CZ389" t="s">
        <v>170</v>
      </c>
      <c r="DB389" t="s">
        <v>9250</v>
      </c>
      <c r="DC389" t="s">
        <v>9251</v>
      </c>
      <c r="DD389" t="s">
        <v>174</v>
      </c>
      <c r="DE389" t="s">
        <v>9252</v>
      </c>
      <c r="DF389" t="s">
        <v>170</v>
      </c>
      <c r="DL389" t="s">
        <v>170</v>
      </c>
      <c r="DN389" t="s">
        <v>170</v>
      </c>
      <c r="DP389" t="s">
        <v>9255</v>
      </c>
      <c r="DQ389" t="s">
        <v>202</v>
      </c>
      <c r="DR389" t="str">
        <f>HYPERLINK("https://nconnect.nicmar.ac.in/pdf/547_resume_1771840334.pdf/Y2FyZWVy","View Resume")</f>
        <v>0</v>
      </c>
      <c r="DS389" t="s">
        <v>430</v>
      </c>
      <c r="DT389" t="s">
        <v>9254</v>
      </c>
      <c r="DU389" t="s">
        <v>1283</v>
      </c>
      <c r="DV389" t="s">
        <v>819</v>
      </c>
      <c r="DW389" t="s">
        <v>246</v>
      </c>
      <c r="DX389" t="s">
        <v>2434</v>
      </c>
      <c r="DY389" t="s">
        <v>209</v>
      </c>
      <c r="DZ389" t="s">
        <v>430</v>
      </c>
    </row>
    <row r="390" spans="1:158">
      <c r="A390" t="s">
        <v>293</v>
      </c>
      <c r="B390" t="s">
        <v>211</v>
      </c>
      <c r="C390" t="s">
        <v>212</v>
      </c>
      <c r="D390" t="s">
        <v>294</v>
      </c>
      <c r="E390" t="s">
        <v>9256</v>
      </c>
      <c r="F390" t="s">
        <v>9257</v>
      </c>
      <c r="G390">
        <v>9927211192</v>
      </c>
      <c r="H390" t="s">
        <v>164</v>
      </c>
      <c r="I390" t="s">
        <v>9258</v>
      </c>
      <c r="J390" t="s">
        <v>217</v>
      </c>
      <c r="K390" t="s">
        <v>9259</v>
      </c>
      <c r="L390" t="s">
        <v>9260</v>
      </c>
      <c r="M390" t="s">
        <v>9261</v>
      </c>
      <c r="N390" t="s">
        <v>170</v>
      </c>
      <c r="AI390" t="s">
        <v>9262</v>
      </c>
      <c r="AJ390" t="s">
        <v>9263</v>
      </c>
      <c r="AK390" t="s">
        <v>9264</v>
      </c>
      <c r="AL390">
        <v>88</v>
      </c>
      <c r="AN390">
        <v>2006</v>
      </c>
      <c r="AO390" t="s">
        <v>174</v>
      </c>
      <c r="AP390" t="s">
        <v>9262</v>
      </c>
      <c r="AQ390" t="s">
        <v>9263</v>
      </c>
      <c r="AR390" t="s">
        <v>9265</v>
      </c>
      <c r="AS390">
        <v>70.4</v>
      </c>
      <c r="AU390">
        <v>2008</v>
      </c>
      <c r="AV390" t="s">
        <v>170</v>
      </c>
      <c r="BC390" t="s">
        <v>174</v>
      </c>
      <c r="BD390" t="s">
        <v>1298</v>
      </c>
      <c r="BE390" t="s">
        <v>1298</v>
      </c>
      <c r="BF390" t="s">
        <v>9266</v>
      </c>
      <c r="BG390">
        <v>73.8</v>
      </c>
      <c r="BI390">
        <v>2013</v>
      </c>
      <c r="BJ390">
        <v>19</v>
      </c>
      <c r="BK390" t="s">
        <v>9267</v>
      </c>
      <c r="BL390">
        <v>53</v>
      </c>
      <c r="BM390" t="s">
        <v>443</v>
      </c>
      <c r="BN390" t="s">
        <v>174</v>
      </c>
      <c r="BO390" t="s">
        <v>1298</v>
      </c>
      <c r="BP390" t="s">
        <v>1298</v>
      </c>
      <c r="BQ390" t="s">
        <v>443</v>
      </c>
      <c r="BR390">
        <v>74.12</v>
      </c>
      <c r="BT390">
        <v>2015</v>
      </c>
      <c r="BU390">
        <v>31</v>
      </c>
      <c r="BV390" t="s">
        <v>6511</v>
      </c>
      <c r="BW390">
        <v>53</v>
      </c>
      <c r="BX390" t="s">
        <v>443</v>
      </c>
      <c r="BY390" t="s">
        <v>170</v>
      </c>
      <c r="CF390" t="s">
        <v>174</v>
      </c>
      <c r="CG390" t="s">
        <v>9268</v>
      </c>
      <c r="CH390" t="s">
        <v>1298</v>
      </c>
      <c r="CI390" t="s">
        <v>193</v>
      </c>
      <c r="CJ390">
        <v>2022</v>
      </c>
      <c r="CL390" t="s">
        <v>170</v>
      </c>
      <c r="CN390" t="s">
        <v>170</v>
      </c>
      <c r="CP390" t="s">
        <v>9269</v>
      </c>
      <c r="CQ390" t="s">
        <v>174</v>
      </c>
      <c r="CR390">
        <v>0</v>
      </c>
      <c r="CS390">
        <v>1</v>
      </c>
      <c r="CT390">
        <v>1</v>
      </c>
      <c r="CU390" t="s">
        <v>9270</v>
      </c>
      <c r="CV390" t="s">
        <v>170</v>
      </c>
      <c r="CZ390" t="s">
        <v>170</v>
      </c>
      <c r="DB390" t="s">
        <v>9271</v>
      </c>
      <c r="DC390" t="s">
        <v>9272</v>
      </c>
      <c r="DD390" t="s">
        <v>170</v>
      </c>
      <c r="DF390" t="s">
        <v>170</v>
      </c>
      <c r="DL390" t="s">
        <v>170</v>
      </c>
      <c r="DN390" t="s">
        <v>170</v>
      </c>
      <c r="DP390" t="s">
        <v>9273</v>
      </c>
      <c r="DQ390" t="s">
        <v>202</v>
      </c>
      <c r="DR390" t="str">
        <f>HYPERLINK("https://nconnect.nicmar.ac.in/pdf/552_resume_1771843042.pdf/Y2FyZWVy","View Resume")</f>
        <v>0</v>
      </c>
      <c r="DS390" t="s">
        <v>344</v>
      </c>
      <c r="DT390" t="s">
        <v>3405</v>
      </c>
      <c r="DU390" t="s">
        <v>9274</v>
      </c>
      <c r="DV390" t="s">
        <v>9275</v>
      </c>
      <c r="DW390" t="s">
        <v>246</v>
      </c>
      <c r="DX390" t="s">
        <v>419</v>
      </c>
      <c r="DY390" t="s">
        <v>1686</v>
      </c>
      <c r="DZ390" t="s">
        <v>945</v>
      </c>
      <c r="EA390" t="s">
        <v>3405</v>
      </c>
      <c r="EB390" t="s">
        <v>9274</v>
      </c>
      <c r="EC390" t="s">
        <v>9275</v>
      </c>
      <c r="ED390" t="s">
        <v>246</v>
      </c>
      <c r="EE390" t="s">
        <v>905</v>
      </c>
      <c r="EF390" t="s">
        <v>424</v>
      </c>
      <c r="EG390" t="s">
        <v>265</v>
      </c>
      <c r="EH390" t="s">
        <v>3405</v>
      </c>
      <c r="EI390" t="s">
        <v>9274</v>
      </c>
      <c r="EJ390" t="s">
        <v>9275</v>
      </c>
      <c r="EK390" t="s">
        <v>246</v>
      </c>
      <c r="EL390" t="s">
        <v>984</v>
      </c>
      <c r="EM390" t="s">
        <v>1387</v>
      </c>
      <c r="EN390" t="s">
        <v>265</v>
      </c>
    </row>
    <row r="391" spans="1:158">
      <c r="A391" t="s">
        <v>5428</v>
      </c>
      <c r="B391" t="s">
        <v>5429</v>
      </c>
      <c r="C391" t="s">
        <v>472</v>
      </c>
      <c r="D391" t="s">
        <v>473</v>
      </c>
      <c r="E391" t="s">
        <v>9276</v>
      </c>
      <c r="F391" t="s">
        <v>9277</v>
      </c>
      <c r="G391">
        <v>7780600900</v>
      </c>
      <c r="H391" t="s">
        <v>164</v>
      </c>
      <c r="I391" t="s">
        <v>9278</v>
      </c>
      <c r="J391" t="s">
        <v>166</v>
      </c>
      <c r="K391" t="s">
        <v>831</v>
      </c>
      <c r="L391" t="s">
        <v>9279</v>
      </c>
      <c r="M391" t="s">
        <v>9280</v>
      </c>
      <c r="N391" t="s">
        <v>170</v>
      </c>
      <c r="AI391" t="s">
        <v>9281</v>
      </c>
      <c r="AJ391" t="s">
        <v>9282</v>
      </c>
      <c r="AK391" t="s">
        <v>9283</v>
      </c>
      <c r="AL391">
        <v>84</v>
      </c>
      <c r="AN391">
        <v>2009</v>
      </c>
      <c r="AO391" t="s">
        <v>174</v>
      </c>
      <c r="AP391" t="s">
        <v>9284</v>
      </c>
      <c r="AQ391" t="s">
        <v>5289</v>
      </c>
      <c r="AR391" t="s">
        <v>3314</v>
      </c>
      <c r="AS391">
        <v>84</v>
      </c>
      <c r="AU391">
        <v>2011</v>
      </c>
      <c r="AV391" t="s">
        <v>170</v>
      </c>
      <c r="BC391" t="s">
        <v>174</v>
      </c>
      <c r="BD391" t="s">
        <v>2774</v>
      </c>
      <c r="BE391" t="s">
        <v>2315</v>
      </c>
      <c r="BF391" t="s">
        <v>9285</v>
      </c>
      <c r="BG391">
        <v>83</v>
      </c>
      <c r="BI391">
        <v>2015</v>
      </c>
      <c r="BJ391">
        <v>1</v>
      </c>
      <c r="BL391">
        <v>9</v>
      </c>
      <c r="BN391" t="s">
        <v>174</v>
      </c>
      <c r="BO391" t="s">
        <v>181</v>
      </c>
      <c r="BP391" t="s">
        <v>9286</v>
      </c>
      <c r="BQ391" t="s">
        <v>9287</v>
      </c>
      <c r="BR391">
        <v>75.82</v>
      </c>
      <c r="BS391">
        <v>8.19</v>
      </c>
      <c r="BT391">
        <v>2017</v>
      </c>
      <c r="BU391">
        <v>14</v>
      </c>
      <c r="BW391">
        <v>47</v>
      </c>
      <c r="BY391" t="s">
        <v>170</v>
      </c>
      <c r="CF391" t="s">
        <v>174</v>
      </c>
      <c r="CG391" t="s">
        <v>486</v>
      </c>
      <c r="CH391" t="s">
        <v>3931</v>
      </c>
      <c r="CI391" t="s">
        <v>373</v>
      </c>
      <c r="CJ391">
        <v>2025</v>
      </c>
      <c r="CL391" t="s">
        <v>174</v>
      </c>
      <c r="CM391" t="s">
        <v>9288</v>
      </c>
      <c r="CN391" t="s">
        <v>174</v>
      </c>
      <c r="CO391" t="s">
        <v>9289</v>
      </c>
      <c r="CP391" t="s">
        <v>9290</v>
      </c>
      <c r="CQ391" t="s">
        <v>174</v>
      </c>
      <c r="CR391">
        <v>5</v>
      </c>
      <c r="CS391">
        <v>1</v>
      </c>
      <c r="CT391">
        <v>4</v>
      </c>
      <c r="CU391" t="s">
        <v>9291</v>
      </c>
      <c r="CV391" t="s">
        <v>170</v>
      </c>
      <c r="CZ391" t="s">
        <v>170</v>
      </c>
      <c r="DB391" t="s">
        <v>9292</v>
      </c>
      <c r="DC391" t="s">
        <v>9293</v>
      </c>
      <c r="DD391" t="s">
        <v>170</v>
      </c>
      <c r="DF391" t="s">
        <v>170</v>
      </c>
      <c r="DL391" t="s">
        <v>174</v>
      </c>
      <c r="DM391" t="s">
        <v>9289</v>
      </c>
      <c r="DN391" t="s">
        <v>170</v>
      </c>
      <c r="DP391" t="s">
        <v>9294</v>
      </c>
      <c r="DQ391" t="s">
        <v>202</v>
      </c>
      <c r="DR391" t="str">
        <f>HYPERLINK("https://nconnect.nicmar.ac.in/pdf/554_resume_1771843443.pdf/Y2FyZWVy","View Resume")</f>
        <v>0</v>
      </c>
      <c r="DS391" t="s">
        <v>1498</v>
      </c>
      <c r="DT391" t="s">
        <v>462</v>
      </c>
      <c r="DU391" t="s">
        <v>211</v>
      </c>
      <c r="DV391" t="s">
        <v>463</v>
      </c>
      <c r="DW391" t="s">
        <v>246</v>
      </c>
      <c r="DX391" t="s">
        <v>5181</v>
      </c>
      <c r="DY391" t="s">
        <v>3162</v>
      </c>
      <c r="DZ391" t="s">
        <v>1498</v>
      </c>
    </row>
    <row r="392" spans="1:158">
      <c r="A392" t="s">
        <v>293</v>
      </c>
      <c r="B392" t="s">
        <v>211</v>
      </c>
      <c r="C392" t="s">
        <v>212</v>
      </c>
      <c r="D392" t="s">
        <v>294</v>
      </c>
      <c r="E392" t="s">
        <v>9295</v>
      </c>
      <c r="F392" t="s">
        <v>9296</v>
      </c>
      <c r="G392">
        <v>9971674085</v>
      </c>
      <c r="H392" t="s">
        <v>164</v>
      </c>
      <c r="I392" t="s">
        <v>9297</v>
      </c>
      <c r="J392" t="s">
        <v>217</v>
      </c>
      <c r="K392" t="s">
        <v>798</v>
      </c>
      <c r="L392" t="s">
        <v>9298</v>
      </c>
      <c r="M392" t="s">
        <v>9299</v>
      </c>
      <c r="N392" t="s">
        <v>170</v>
      </c>
      <c r="AI392" t="s">
        <v>9300</v>
      </c>
      <c r="AJ392" t="s">
        <v>9301</v>
      </c>
      <c r="AK392" t="s">
        <v>9302</v>
      </c>
      <c r="AL392">
        <v>70</v>
      </c>
      <c r="AN392">
        <v>2010</v>
      </c>
      <c r="AO392" t="s">
        <v>174</v>
      </c>
      <c r="AP392" t="s">
        <v>9300</v>
      </c>
      <c r="AQ392" t="s">
        <v>9301</v>
      </c>
      <c r="AR392" t="s">
        <v>9303</v>
      </c>
      <c r="AS392">
        <v>65</v>
      </c>
      <c r="AU392">
        <v>2012</v>
      </c>
      <c r="AV392" t="s">
        <v>170</v>
      </c>
      <c r="BC392" t="s">
        <v>174</v>
      </c>
      <c r="BD392" t="s">
        <v>9304</v>
      </c>
      <c r="BE392" t="s">
        <v>2037</v>
      </c>
      <c r="BF392" t="s">
        <v>9305</v>
      </c>
      <c r="BG392">
        <v>83</v>
      </c>
      <c r="BI392">
        <v>2016</v>
      </c>
      <c r="BJ392">
        <v>19</v>
      </c>
      <c r="BK392" t="s">
        <v>525</v>
      </c>
      <c r="BL392">
        <v>53</v>
      </c>
      <c r="BM392" t="s">
        <v>1515</v>
      </c>
      <c r="BN392" t="s">
        <v>174</v>
      </c>
      <c r="BO392" t="s">
        <v>9306</v>
      </c>
      <c r="BP392" t="s">
        <v>1630</v>
      </c>
      <c r="BQ392" t="s">
        <v>9307</v>
      </c>
      <c r="BR392">
        <v>73</v>
      </c>
      <c r="BT392">
        <v>2019</v>
      </c>
      <c r="BU392">
        <v>31</v>
      </c>
      <c r="BV392" t="s">
        <v>2999</v>
      </c>
      <c r="BW392">
        <v>53</v>
      </c>
      <c r="BX392" t="s">
        <v>1515</v>
      </c>
      <c r="BY392" t="s">
        <v>170</v>
      </c>
      <c r="CF392" t="s">
        <v>174</v>
      </c>
      <c r="CG392" t="s">
        <v>9308</v>
      </c>
      <c r="CH392" t="s">
        <v>9309</v>
      </c>
      <c r="CI392" t="s">
        <v>193</v>
      </c>
      <c r="CJ392">
        <v>2025</v>
      </c>
      <c r="CL392" t="s">
        <v>170</v>
      </c>
      <c r="CN392" t="s">
        <v>174</v>
      </c>
      <c r="CO392" t="s">
        <v>9310</v>
      </c>
      <c r="CP392" t="s">
        <v>378</v>
      </c>
      <c r="CQ392" t="s">
        <v>174</v>
      </c>
      <c r="CR392">
        <v>0</v>
      </c>
      <c r="CS392">
        <v>5</v>
      </c>
      <c r="CT392">
        <v>0</v>
      </c>
      <c r="CV392" t="s">
        <v>170</v>
      </c>
      <c r="CZ392" t="s">
        <v>170</v>
      </c>
      <c r="DC392" t="s">
        <v>326</v>
      </c>
      <c r="DD392" t="s">
        <v>170</v>
      </c>
      <c r="DF392" t="s">
        <v>170</v>
      </c>
      <c r="DL392" t="s">
        <v>170</v>
      </c>
      <c r="DN392" t="s">
        <v>170</v>
      </c>
      <c r="DP392" t="s">
        <v>9311</v>
      </c>
      <c r="DQ392" t="s">
        <v>202</v>
      </c>
      <c r="DR392" t="str">
        <f>HYPERLINK("https://nconnect.nicmar.ac.in/pdf/559_resume_1771844004.pdf/Y2FyZWVy","View Resume")</f>
        <v>0</v>
      </c>
      <c r="DS392" t="s">
        <v>2691</v>
      </c>
      <c r="DT392" t="s">
        <v>9309</v>
      </c>
      <c r="DU392" t="s">
        <v>9312</v>
      </c>
      <c r="DV392" t="s">
        <v>7793</v>
      </c>
      <c r="DW392" t="s">
        <v>246</v>
      </c>
      <c r="DX392" t="s">
        <v>1983</v>
      </c>
      <c r="DY392" t="s">
        <v>465</v>
      </c>
      <c r="DZ392" t="s">
        <v>2691</v>
      </c>
    </row>
    <row r="393" spans="1:158">
      <c r="A393" t="s">
        <v>5302</v>
      </c>
      <c r="B393" t="s">
        <v>508</v>
      </c>
      <c r="C393" t="s">
        <v>160</v>
      </c>
      <c r="D393" t="s">
        <v>5303</v>
      </c>
      <c r="E393" t="s">
        <v>9313</v>
      </c>
      <c r="F393" t="s">
        <v>9314</v>
      </c>
      <c r="G393">
        <v>7588858555</v>
      </c>
      <c r="H393" t="s">
        <v>164</v>
      </c>
      <c r="I393" t="s">
        <v>9315</v>
      </c>
      <c r="J393" t="s">
        <v>166</v>
      </c>
      <c r="K393" t="s">
        <v>4193</v>
      </c>
      <c r="L393" t="s">
        <v>9316</v>
      </c>
      <c r="M393" t="s">
        <v>9317</v>
      </c>
      <c r="N393" t="s">
        <v>170</v>
      </c>
      <c r="AI393" t="s">
        <v>9318</v>
      </c>
      <c r="AJ393" t="s">
        <v>9319</v>
      </c>
      <c r="AK393" t="s">
        <v>1907</v>
      </c>
      <c r="AL393">
        <v>68.93</v>
      </c>
      <c r="AN393">
        <v>2002</v>
      </c>
      <c r="AO393" t="s">
        <v>174</v>
      </c>
      <c r="AP393" t="s">
        <v>9320</v>
      </c>
      <c r="AQ393" t="s">
        <v>9321</v>
      </c>
      <c r="AR393" t="s">
        <v>9322</v>
      </c>
      <c r="AS393">
        <v>64.5</v>
      </c>
      <c r="AU393">
        <v>2004</v>
      </c>
      <c r="AV393" t="s">
        <v>170</v>
      </c>
      <c r="BC393" t="s">
        <v>174</v>
      </c>
      <c r="BD393" t="s">
        <v>553</v>
      </c>
      <c r="BE393" t="s">
        <v>9323</v>
      </c>
      <c r="BF393" t="s">
        <v>1780</v>
      </c>
      <c r="BG393">
        <v>63.68</v>
      </c>
      <c r="BI393">
        <v>2009</v>
      </c>
      <c r="BJ393">
        <v>8</v>
      </c>
      <c r="BL393">
        <v>2</v>
      </c>
      <c r="BN393" t="s">
        <v>174</v>
      </c>
      <c r="BO393" t="s">
        <v>9324</v>
      </c>
      <c r="BP393" t="s">
        <v>2587</v>
      </c>
      <c r="BQ393" t="s">
        <v>9325</v>
      </c>
      <c r="BR393">
        <v>69</v>
      </c>
      <c r="BS393">
        <v>6.88</v>
      </c>
      <c r="BT393">
        <v>2012</v>
      </c>
      <c r="BU393">
        <v>31</v>
      </c>
      <c r="BV393" t="s">
        <v>9326</v>
      </c>
      <c r="BW393">
        <v>35</v>
      </c>
      <c r="BY393" t="s">
        <v>170</v>
      </c>
      <c r="CF393" t="s">
        <v>174</v>
      </c>
      <c r="CG393" t="s">
        <v>8311</v>
      </c>
      <c r="CH393" t="s">
        <v>9327</v>
      </c>
      <c r="CI393" t="s">
        <v>193</v>
      </c>
      <c r="CJ393">
        <v>2022</v>
      </c>
      <c r="CL393" t="s">
        <v>170</v>
      </c>
      <c r="CN393" t="s">
        <v>174</v>
      </c>
      <c r="CO393" t="s">
        <v>9328</v>
      </c>
      <c r="CP393" t="s">
        <v>9329</v>
      </c>
      <c r="CQ393" t="s">
        <v>174</v>
      </c>
      <c r="CR393">
        <v>2</v>
      </c>
      <c r="CS393">
        <v>2</v>
      </c>
      <c r="CT393">
        <v>10</v>
      </c>
      <c r="CU393" t="s">
        <v>9330</v>
      </c>
      <c r="CV393" t="s">
        <v>170</v>
      </c>
      <c r="CZ393" t="s">
        <v>174</v>
      </c>
      <c r="DA393" t="s">
        <v>9331</v>
      </c>
      <c r="DB393" t="s">
        <v>9332</v>
      </c>
      <c r="DC393" t="s">
        <v>2124</v>
      </c>
      <c r="DD393" t="s">
        <v>174</v>
      </c>
      <c r="DE393" t="s">
        <v>9333</v>
      </c>
      <c r="DF393" t="s">
        <v>174</v>
      </c>
      <c r="DG393">
        <v>1</v>
      </c>
      <c r="DH393">
        <v>0</v>
      </c>
      <c r="DI393">
        <v>0</v>
      </c>
      <c r="DJ393">
        <v>0</v>
      </c>
      <c r="DK393">
        <v>0</v>
      </c>
      <c r="DL393" t="s">
        <v>174</v>
      </c>
      <c r="DM393" t="s">
        <v>9334</v>
      </c>
      <c r="DN393" t="s">
        <v>170</v>
      </c>
      <c r="DP393" t="s">
        <v>9335</v>
      </c>
      <c r="DQ393" t="s">
        <v>202</v>
      </c>
      <c r="DR393" t="str">
        <f>HYPERLINK("https://nconnect.nicmar.ac.in/pdf/297_resume_1771843975.pdf/Y2FyZWVy","View Resume")</f>
        <v>0</v>
      </c>
      <c r="DS393" t="s">
        <v>4008</v>
      </c>
      <c r="DT393" t="s">
        <v>9336</v>
      </c>
      <c r="DU393" t="s">
        <v>508</v>
      </c>
      <c r="DV393" t="s">
        <v>1214</v>
      </c>
      <c r="DW393" t="s">
        <v>246</v>
      </c>
      <c r="DX393" t="s">
        <v>1813</v>
      </c>
      <c r="DY393" t="s">
        <v>209</v>
      </c>
      <c r="DZ393" t="s">
        <v>4013</v>
      </c>
      <c r="EA393" t="s">
        <v>9337</v>
      </c>
      <c r="EB393" t="s">
        <v>211</v>
      </c>
      <c r="EC393" t="s">
        <v>819</v>
      </c>
      <c r="ED393" t="s">
        <v>246</v>
      </c>
      <c r="EE393" t="s">
        <v>4746</v>
      </c>
      <c r="EF393" t="s">
        <v>506</v>
      </c>
      <c r="EG393" t="s">
        <v>9338</v>
      </c>
      <c r="EH393" t="s">
        <v>9339</v>
      </c>
      <c r="EI393" t="s">
        <v>9340</v>
      </c>
      <c r="EJ393" t="s">
        <v>3388</v>
      </c>
      <c r="EK393" t="s">
        <v>246</v>
      </c>
      <c r="EL393" t="s">
        <v>4687</v>
      </c>
      <c r="EM393" t="s">
        <v>4746</v>
      </c>
      <c r="EN393" t="s">
        <v>2927</v>
      </c>
      <c r="EO393" t="s">
        <v>8172</v>
      </c>
      <c r="EP393" t="s">
        <v>211</v>
      </c>
      <c r="EQ393" t="s">
        <v>819</v>
      </c>
      <c r="ER393" t="s">
        <v>246</v>
      </c>
      <c r="ES393" t="s">
        <v>6639</v>
      </c>
      <c r="ET393" t="s">
        <v>4687</v>
      </c>
      <c r="EU393" t="s">
        <v>248</v>
      </c>
      <c r="EV393" t="s">
        <v>9341</v>
      </c>
      <c r="EW393" t="s">
        <v>6240</v>
      </c>
      <c r="EX393" t="s">
        <v>819</v>
      </c>
      <c r="EY393" t="s">
        <v>207</v>
      </c>
      <c r="EZ393" t="s">
        <v>2694</v>
      </c>
      <c r="FA393" t="s">
        <v>2202</v>
      </c>
      <c r="FB393" t="s">
        <v>380</v>
      </c>
    </row>
    <row r="394" spans="1:158">
      <c r="A394" t="s">
        <v>1872</v>
      </c>
      <c r="B394" t="s">
        <v>508</v>
      </c>
      <c r="C394" t="s">
        <v>160</v>
      </c>
      <c r="D394" t="s">
        <v>1873</v>
      </c>
      <c r="E394" t="s">
        <v>9313</v>
      </c>
      <c r="F394" t="s">
        <v>9314</v>
      </c>
      <c r="G394">
        <v>7588858555</v>
      </c>
      <c r="H394" t="s">
        <v>164</v>
      </c>
      <c r="I394" t="s">
        <v>9315</v>
      </c>
      <c r="J394" t="s">
        <v>166</v>
      </c>
      <c r="K394" t="s">
        <v>4193</v>
      </c>
      <c r="L394" t="s">
        <v>9316</v>
      </c>
      <c r="M394" t="s">
        <v>9317</v>
      </c>
      <c r="N394" t="s">
        <v>170</v>
      </c>
      <c r="AI394" t="s">
        <v>9318</v>
      </c>
      <c r="AJ394" t="s">
        <v>9319</v>
      </c>
      <c r="AK394" t="s">
        <v>1907</v>
      </c>
      <c r="AL394">
        <v>68.93</v>
      </c>
      <c r="AN394">
        <v>2002</v>
      </c>
      <c r="AO394" t="s">
        <v>174</v>
      </c>
      <c r="AP394" t="s">
        <v>9320</v>
      </c>
      <c r="AQ394" t="s">
        <v>9321</v>
      </c>
      <c r="AR394" t="s">
        <v>9322</v>
      </c>
      <c r="AS394">
        <v>64.5</v>
      </c>
      <c r="AU394">
        <v>2004</v>
      </c>
      <c r="AV394" t="s">
        <v>170</v>
      </c>
      <c r="BC394" t="s">
        <v>174</v>
      </c>
      <c r="BD394" t="s">
        <v>553</v>
      </c>
      <c r="BE394" t="s">
        <v>9323</v>
      </c>
      <c r="BF394" t="s">
        <v>1780</v>
      </c>
      <c r="BG394">
        <v>63.68</v>
      </c>
      <c r="BI394">
        <v>2009</v>
      </c>
      <c r="BJ394">
        <v>8</v>
      </c>
      <c r="BL394">
        <v>2</v>
      </c>
      <c r="BN394" t="s">
        <v>174</v>
      </c>
      <c r="BO394" t="s">
        <v>9324</v>
      </c>
      <c r="BP394" t="s">
        <v>2587</v>
      </c>
      <c r="BQ394" t="s">
        <v>9325</v>
      </c>
      <c r="BR394">
        <v>69</v>
      </c>
      <c r="BS394">
        <v>6.88</v>
      </c>
      <c r="BT394">
        <v>2012</v>
      </c>
      <c r="BU394">
        <v>31</v>
      </c>
      <c r="BV394" t="s">
        <v>9326</v>
      </c>
      <c r="BW394">
        <v>35</v>
      </c>
      <c r="BY394" t="s">
        <v>170</v>
      </c>
      <c r="CF394" t="s">
        <v>174</v>
      </c>
      <c r="CG394" t="s">
        <v>8311</v>
      </c>
      <c r="CH394" t="s">
        <v>9327</v>
      </c>
      <c r="CI394" t="s">
        <v>193</v>
      </c>
      <c r="CJ394">
        <v>2022</v>
      </c>
      <c r="CL394" t="s">
        <v>170</v>
      </c>
      <c r="CN394" t="s">
        <v>174</v>
      </c>
      <c r="CO394" t="s">
        <v>9328</v>
      </c>
      <c r="CP394" t="s">
        <v>9329</v>
      </c>
      <c r="CQ394" t="s">
        <v>174</v>
      </c>
      <c r="CR394">
        <v>2</v>
      </c>
      <c r="CS394">
        <v>2</v>
      </c>
      <c r="CT394">
        <v>10</v>
      </c>
      <c r="CU394" t="s">
        <v>9330</v>
      </c>
      <c r="CV394" t="s">
        <v>170</v>
      </c>
      <c r="CZ394" t="s">
        <v>174</v>
      </c>
      <c r="DA394" t="s">
        <v>9331</v>
      </c>
      <c r="DB394" t="s">
        <v>9332</v>
      </c>
      <c r="DC394" t="s">
        <v>2124</v>
      </c>
      <c r="DD394" t="s">
        <v>174</v>
      </c>
      <c r="DE394" t="s">
        <v>9333</v>
      </c>
      <c r="DF394" t="s">
        <v>174</v>
      </c>
      <c r="DG394">
        <v>1</v>
      </c>
      <c r="DH394">
        <v>0</v>
      </c>
      <c r="DI394">
        <v>0</v>
      </c>
      <c r="DJ394">
        <v>0</v>
      </c>
      <c r="DK394">
        <v>0</v>
      </c>
      <c r="DL394" t="s">
        <v>174</v>
      </c>
      <c r="DM394" t="s">
        <v>9334</v>
      </c>
      <c r="DN394" t="s">
        <v>170</v>
      </c>
      <c r="DP394" t="s">
        <v>9335</v>
      </c>
      <c r="DQ394" t="s">
        <v>202</v>
      </c>
      <c r="DR394" t="str">
        <f>HYPERLINK("https://nconnect.nicmar.ac.in/pdf/297_resume_1771843975.pdf/Y2FyZWVy","View Resume")</f>
        <v>0</v>
      </c>
      <c r="DS394" t="s">
        <v>4008</v>
      </c>
      <c r="DT394" t="s">
        <v>9336</v>
      </c>
      <c r="DU394" t="s">
        <v>508</v>
      </c>
      <c r="DV394" t="s">
        <v>1214</v>
      </c>
      <c r="DW394" t="s">
        <v>246</v>
      </c>
      <c r="DX394" t="s">
        <v>1813</v>
      </c>
      <c r="DY394" t="s">
        <v>209</v>
      </c>
      <c r="DZ394" t="s">
        <v>4013</v>
      </c>
      <c r="EA394" t="s">
        <v>9337</v>
      </c>
      <c r="EB394" t="s">
        <v>211</v>
      </c>
      <c r="EC394" t="s">
        <v>819</v>
      </c>
      <c r="ED394" t="s">
        <v>246</v>
      </c>
      <c r="EE394" t="s">
        <v>4746</v>
      </c>
      <c r="EF394" t="s">
        <v>506</v>
      </c>
      <c r="EG394" t="s">
        <v>9338</v>
      </c>
      <c r="EH394" t="s">
        <v>9339</v>
      </c>
      <c r="EI394" t="s">
        <v>9340</v>
      </c>
      <c r="EJ394" t="s">
        <v>3388</v>
      </c>
      <c r="EK394" t="s">
        <v>246</v>
      </c>
      <c r="EL394" t="s">
        <v>4687</v>
      </c>
      <c r="EM394" t="s">
        <v>4746</v>
      </c>
      <c r="EN394" t="s">
        <v>2927</v>
      </c>
      <c r="EO394" t="s">
        <v>8172</v>
      </c>
      <c r="EP394" t="s">
        <v>211</v>
      </c>
      <c r="EQ394" t="s">
        <v>819</v>
      </c>
      <c r="ER394" t="s">
        <v>246</v>
      </c>
      <c r="ES394" t="s">
        <v>6639</v>
      </c>
      <c r="ET394" t="s">
        <v>4687</v>
      </c>
      <c r="EU394" t="s">
        <v>248</v>
      </c>
      <c r="EV394" t="s">
        <v>9341</v>
      </c>
      <c r="EW394" t="s">
        <v>6240</v>
      </c>
      <c r="EX394" t="s">
        <v>819</v>
      </c>
      <c r="EY394" t="s">
        <v>207</v>
      </c>
      <c r="EZ394" t="s">
        <v>2694</v>
      </c>
      <c r="FA394" t="s">
        <v>2202</v>
      </c>
      <c r="FB394" t="s">
        <v>380</v>
      </c>
    </row>
    <row r="395" spans="1:158">
      <c r="A395" t="s">
        <v>2494</v>
      </c>
      <c r="B395" t="s">
        <v>508</v>
      </c>
      <c r="C395" t="s">
        <v>160</v>
      </c>
      <c r="D395" t="s">
        <v>2495</v>
      </c>
      <c r="E395" t="s">
        <v>9313</v>
      </c>
      <c r="F395" t="s">
        <v>9314</v>
      </c>
      <c r="G395">
        <v>7588858555</v>
      </c>
      <c r="H395" t="s">
        <v>164</v>
      </c>
      <c r="I395" t="s">
        <v>9315</v>
      </c>
      <c r="J395" t="s">
        <v>166</v>
      </c>
      <c r="K395" t="s">
        <v>4193</v>
      </c>
      <c r="L395" t="s">
        <v>9316</v>
      </c>
      <c r="M395" t="s">
        <v>9317</v>
      </c>
      <c r="N395" t="s">
        <v>170</v>
      </c>
      <c r="AI395" t="s">
        <v>9318</v>
      </c>
      <c r="AJ395" t="s">
        <v>9319</v>
      </c>
      <c r="AK395" t="s">
        <v>1907</v>
      </c>
      <c r="AL395">
        <v>68.93</v>
      </c>
      <c r="AN395">
        <v>2002</v>
      </c>
      <c r="AO395" t="s">
        <v>174</v>
      </c>
      <c r="AP395" t="s">
        <v>9320</v>
      </c>
      <c r="AQ395" t="s">
        <v>9321</v>
      </c>
      <c r="AR395" t="s">
        <v>9322</v>
      </c>
      <c r="AS395">
        <v>64.5</v>
      </c>
      <c r="AU395">
        <v>2004</v>
      </c>
      <c r="AV395" t="s">
        <v>170</v>
      </c>
      <c r="BC395" t="s">
        <v>174</v>
      </c>
      <c r="BD395" t="s">
        <v>553</v>
      </c>
      <c r="BE395" t="s">
        <v>9323</v>
      </c>
      <c r="BF395" t="s">
        <v>1780</v>
      </c>
      <c r="BG395">
        <v>63.68</v>
      </c>
      <c r="BI395">
        <v>2009</v>
      </c>
      <c r="BJ395">
        <v>8</v>
      </c>
      <c r="BL395">
        <v>2</v>
      </c>
      <c r="BN395" t="s">
        <v>174</v>
      </c>
      <c r="BO395" t="s">
        <v>9324</v>
      </c>
      <c r="BP395" t="s">
        <v>2587</v>
      </c>
      <c r="BQ395" t="s">
        <v>9325</v>
      </c>
      <c r="BR395">
        <v>69</v>
      </c>
      <c r="BS395">
        <v>6.88</v>
      </c>
      <c r="BT395">
        <v>2012</v>
      </c>
      <c r="BU395">
        <v>31</v>
      </c>
      <c r="BV395" t="s">
        <v>9326</v>
      </c>
      <c r="BW395">
        <v>35</v>
      </c>
      <c r="BY395" t="s">
        <v>170</v>
      </c>
      <c r="CF395" t="s">
        <v>174</v>
      </c>
      <c r="CG395" t="s">
        <v>8311</v>
      </c>
      <c r="CH395" t="s">
        <v>9327</v>
      </c>
      <c r="CI395" t="s">
        <v>193</v>
      </c>
      <c r="CJ395">
        <v>2022</v>
      </c>
      <c r="CL395" t="s">
        <v>170</v>
      </c>
      <c r="CN395" t="s">
        <v>174</v>
      </c>
      <c r="CO395" t="s">
        <v>9328</v>
      </c>
      <c r="CP395" t="s">
        <v>9329</v>
      </c>
      <c r="CQ395" t="s">
        <v>174</v>
      </c>
      <c r="CR395">
        <v>2</v>
      </c>
      <c r="CS395">
        <v>2</v>
      </c>
      <c r="CT395">
        <v>10</v>
      </c>
      <c r="CU395" t="s">
        <v>9330</v>
      </c>
      <c r="CV395" t="s">
        <v>170</v>
      </c>
      <c r="CZ395" t="s">
        <v>174</v>
      </c>
      <c r="DA395" t="s">
        <v>9331</v>
      </c>
      <c r="DB395" t="s">
        <v>9332</v>
      </c>
      <c r="DC395" t="s">
        <v>2124</v>
      </c>
      <c r="DD395" t="s">
        <v>174</v>
      </c>
      <c r="DE395" t="s">
        <v>9333</v>
      </c>
      <c r="DF395" t="s">
        <v>174</v>
      </c>
      <c r="DG395">
        <v>1</v>
      </c>
      <c r="DH395">
        <v>0</v>
      </c>
      <c r="DI395">
        <v>0</v>
      </c>
      <c r="DJ395">
        <v>0</v>
      </c>
      <c r="DK395">
        <v>0</v>
      </c>
      <c r="DL395" t="s">
        <v>174</v>
      </c>
      <c r="DM395" t="s">
        <v>9334</v>
      </c>
      <c r="DN395" t="s">
        <v>170</v>
      </c>
      <c r="DP395" t="s">
        <v>9342</v>
      </c>
      <c r="DQ395" t="s">
        <v>202</v>
      </c>
      <c r="DR395" t="str">
        <f>HYPERLINK("https://nconnect.nicmar.ac.in/pdf/297_resume_1771843975.pdf/Y2FyZWVy","View Resume")</f>
        <v>0</v>
      </c>
      <c r="DS395" t="s">
        <v>4008</v>
      </c>
      <c r="DT395" t="s">
        <v>9336</v>
      </c>
      <c r="DU395" t="s">
        <v>508</v>
      </c>
      <c r="DV395" t="s">
        <v>1214</v>
      </c>
      <c r="DW395" t="s">
        <v>246</v>
      </c>
      <c r="DX395" t="s">
        <v>1813</v>
      </c>
      <c r="DY395" t="s">
        <v>209</v>
      </c>
      <c r="DZ395" t="s">
        <v>4013</v>
      </c>
      <c r="EA395" t="s">
        <v>9337</v>
      </c>
      <c r="EB395" t="s">
        <v>211</v>
      </c>
      <c r="EC395" t="s">
        <v>819</v>
      </c>
      <c r="ED395" t="s">
        <v>246</v>
      </c>
      <c r="EE395" t="s">
        <v>4746</v>
      </c>
      <c r="EF395" t="s">
        <v>506</v>
      </c>
      <c r="EG395" t="s">
        <v>9338</v>
      </c>
      <c r="EH395" t="s">
        <v>9339</v>
      </c>
      <c r="EI395" t="s">
        <v>9340</v>
      </c>
      <c r="EJ395" t="s">
        <v>3388</v>
      </c>
      <c r="EK395" t="s">
        <v>246</v>
      </c>
      <c r="EL395" t="s">
        <v>4687</v>
      </c>
      <c r="EM395" t="s">
        <v>4746</v>
      </c>
      <c r="EN395" t="s">
        <v>2927</v>
      </c>
      <c r="EO395" t="s">
        <v>8172</v>
      </c>
      <c r="EP395" t="s">
        <v>211</v>
      </c>
      <c r="EQ395" t="s">
        <v>819</v>
      </c>
      <c r="ER395" t="s">
        <v>246</v>
      </c>
      <c r="ES395" t="s">
        <v>6639</v>
      </c>
      <c r="ET395" t="s">
        <v>4687</v>
      </c>
      <c r="EU395" t="s">
        <v>248</v>
      </c>
      <c r="EV395" t="s">
        <v>9341</v>
      </c>
      <c r="EW395" t="s">
        <v>6240</v>
      </c>
      <c r="EX395" t="s">
        <v>819</v>
      </c>
      <c r="EY395" t="s">
        <v>207</v>
      </c>
      <c r="EZ395" t="s">
        <v>2694</v>
      </c>
      <c r="FA395" t="s">
        <v>2202</v>
      </c>
      <c r="FB395" t="s">
        <v>380</v>
      </c>
    </row>
    <row r="396" spans="1:158">
      <c r="A396" t="s">
        <v>3913</v>
      </c>
      <c r="B396" t="s">
        <v>537</v>
      </c>
      <c r="C396" t="s">
        <v>1138</v>
      </c>
      <c r="D396" t="s">
        <v>3914</v>
      </c>
      <c r="E396" t="s">
        <v>9313</v>
      </c>
      <c r="F396" t="s">
        <v>9314</v>
      </c>
      <c r="G396">
        <v>7588858555</v>
      </c>
      <c r="H396" t="s">
        <v>164</v>
      </c>
      <c r="I396" t="s">
        <v>9315</v>
      </c>
      <c r="J396" t="s">
        <v>166</v>
      </c>
      <c r="K396" t="s">
        <v>4193</v>
      </c>
      <c r="L396" t="s">
        <v>9316</v>
      </c>
      <c r="M396" t="s">
        <v>9317</v>
      </c>
      <c r="N396" t="s">
        <v>170</v>
      </c>
      <c r="AI396" t="s">
        <v>9318</v>
      </c>
      <c r="AJ396" t="s">
        <v>9319</v>
      </c>
      <c r="AK396" t="s">
        <v>1907</v>
      </c>
      <c r="AL396">
        <v>68.93</v>
      </c>
      <c r="AN396">
        <v>2002</v>
      </c>
      <c r="AO396" t="s">
        <v>174</v>
      </c>
      <c r="AP396" t="s">
        <v>9320</v>
      </c>
      <c r="AQ396" t="s">
        <v>9321</v>
      </c>
      <c r="AR396" t="s">
        <v>9322</v>
      </c>
      <c r="AS396">
        <v>64.5</v>
      </c>
      <c r="AU396">
        <v>2004</v>
      </c>
      <c r="AV396" t="s">
        <v>170</v>
      </c>
      <c r="BC396" t="s">
        <v>174</v>
      </c>
      <c r="BD396" t="s">
        <v>553</v>
      </c>
      <c r="BE396" t="s">
        <v>9323</v>
      </c>
      <c r="BF396" t="s">
        <v>1780</v>
      </c>
      <c r="BG396">
        <v>63.68</v>
      </c>
      <c r="BI396">
        <v>2009</v>
      </c>
      <c r="BJ396">
        <v>8</v>
      </c>
      <c r="BL396">
        <v>2</v>
      </c>
      <c r="BN396" t="s">
        <v>174</v>
      </c>
      <c r="BO396" t="s">
        <v>9324</v>
      </c>
      <c r="BP396" t="s">
        <v>2587</v>
      </c>
      <c r="BQ396" t="s">
        <v>9325</v>
      </c>
      <c r="BR396">
        <v>69</v>
      </c>
      <c r="BS396">
        <v>6.88</v>
      </c>
      <c r="BT396">
        <v>2012</v>
      </c>
      <c r="BU396">
        <v>31</v>
      </c>
      <c r="BV396" t="s">
        <v>9326</v>
      </c>
      <c r="BW396">
        <v>35</v>
      </c>
      <c r="BY396" t="s">
        <v>170</v>
      </c>
      <c r="CF396" t="s">
        <v>174</v>
      </c>
      <c r="CG396" t="s">
        <v>8311</v>
      </c>
      <c r="CH396" t="s">
        <v>9327</v>
      </c>
      <c r="CI396" t="s">
        <v>193</v>
      </c>
      <c r="CJ396">
        <v>2022</v>
      </c>
      <c r="CL396" t="s">
        <v>170</v>
      </c>
      <c r="CN396" t="s">
        <v>174</v>
      </c>
      <c r="CO396" t="s">
        <v>9328</v>
      </c>
      <c r="CP396" t="s">
        <v>9329</v>
      </c>
      <c r="CQ396" t="s">
        <v>174</v>
      </c>
      <c r="CR396">
        <v>2</v>
      </c>
      <c r="CS396">
        <v>2</v>
      </c>
      <c r="CT396">
        <v>10</v>
      </c>
      <c r="CU396" t="s">
        <v>9330</v>
      </c>
      <c r="CV396" t="s">
        <v>170</v>
      </c>
      <c r="CZ396" t="s">
        <v>174</v>
      </c>
      <c r="DA396" t="s">
        <v>9331</v>
      </c>
      <c r="DB396" t="s">
        <v>9332</v>
      </c>
      <c r="DC396" t="s">
        <v>2124</v>
      </c>
      <c r="DD396" t="s">
        <v>174</v>
      </c>
      <c r="DE396" t="s">
        <v>9333</v>
      </c>
      <c r="DF396" t="s">
        <v>174</v>
      </c>
      <c r="DG396">
        <v>1</v>
      </c>
      <c r="DH396">
        <v>0</v>
      </c>
      <c r="DI396">
        <v>0</v>
      </c>
      <c r="DJ396">
        <v>0</v>
      </c>
      <c r="DK396">
        <v>0</v>
      </c>
      <c r="DL396" t="s">
        <v>174</v>
      </c>
      <c r="DM396" t="s">
        <v>9334</v>
      </c>
      <c r="DN396" t="s">
        <v>170</v>
      </c>
      <c r="DP396" t="s">
        <v>9343</v>
      </c>
      <c r="DQ396" t="s">
        <v>202</v>
      </c>
      <c r="DR396" t="str">
        <f>HYPERLINK("https://nconnect.nicmar.ac.in/pdf/297_resume_1771843975.pdf/Y2FyZWVy","View Resume")</f>
        <v>0</v>
      </c>
      <c r="DS396" t="s">
        <v>4008</v>
      </c>
      <c r="DT396" t="s">
        <v>9336</v>
      </c>
      <c r="DU396" t="s">
        <v>508</v>
      </c>
      <c r="DV396" t="s">
        <v>1214</v>
      </c>
      <c r="DW396" t="s">
        <v>246</v>
      </c>
      <c r="DX396" t="s">
        <v>1813</v>
      </c>
      <c r="DY396" t="s">
        <v>209</v>
      </c>
      <c r="DZ396" t="s">
        <v>4013</v>
      </c>
      <c r="EA396" t="s">
        <v>9337</v>
      </c>
      <c r="EB396" t="s">
        <v>211</v>
      </c>
      <c r="EC396" t="s">
        <v>819</v>
      </c>
      <c r="ED396" t="s">
        <v>246</v>
      </c>
      <c r="EE396" t="s">
        <v>4746</v>
      </c>
      <c r="EF396" t="s">
        <v>506</v>
      </c>
      <c r="EG396" t="s">
        <v>9338</v>
      </c>
      <c r="EH396" t="s">
        <v>9339</v>
      </c>
      <c r="EI396" t="s">
        <v>9340</v>
      </c>
      <c r="EJ396" t="s">
        <v>3388</v>
      </c>
      <c r="EK396" t="s">
        <v>246</v>
      </c>
      <c r="EL396" t="s">
        <v>4687</v>
      </c>
      <c r="EM396" t="s">
        <v>4746</v>
      </c>
      <c r="EN396" t="s">
        <v>2927</v>
      </c>
      <c r="EO396" t="s">
        <v>8172</v>
      </c>
      <c r="EP396" t="s">
        <v>211</v>
      </c>
      <c r="EQ396" t="s">
        <v>819</v>
      </c>
      <c r="ER396" t="s">
        <v>246</v>
      </c>
      <c r="ES396" t="s">
        <v>6639</v>
      </c>
      <c r="ET396" t="s">
        <v>4687</v>
      </c>
      <c r="EU396" t="s">
        <v>248</v>
      </c>
      <c r="EV396" t="s">
        <v>9341</v>
      </c>
      <c r="EW396" t="s">
        <v>6240</v>
      </c>
      <c r="EX396" t="s">
        <v>819</v>
      </c>
      <c r="EY396" t="s">
        <v>207</v>
      </c>
      <c r="EZ396" t="s">
        <v>2694</v>
      </c>
      <c r="FA396" t="s">
        <v>2202</v>
      </c>
      <c r="FB396" t="s">
        <v>380</v>
      </c>
    </row>
    <row r="397" spans="1:158">
      <c r="A397" t="s">
        <v>587</v>
      </c>
      <c r="B397" t="s">
        <v>159</v>
      </c>
      <c r="C397" t="s">
        <v>267</v>
      </c>
      <c r="D397" t="s">
        <v>357</v>
      </c>
      <c r="E397" t="s">
        <v>9344</v>
      </c>
      <c r="F397" t="s">
        <v>9345</v>
      </c>
      <c r="G397">
        <v>9175854174</v>
      </c>
      <c r="H397" t="s">
        <v>164</v>
      </c>
      <c r="I397" t="s">
        <v>9346</v>
      </c>
      <c r="J397" t="s">
        <v>166</v>
      </c>
      <c r="K397" t="s">
        <v>831</v>
      </c>
      <c r="L397" t="s">
        <v>9347</v>
      </c>
      <c r="M397" t="s">
        <v>9348</v>
      </c>
      <c r="N397" t="s">
        <v>170</v>
      </c>
      <c r="AI397" t="s">
        <v>9349</v>
      </c>
      <c r="AJ397" t="s">
        <v>9350</v>
      </c>
      <c r="AK397" t="s">
        <v>6329</v>
      </c>
      <c r="AL397">
        <v>63</v>
      </c>
      <c r="AN397">
        <v>1989</v>
      </c>
      <c r="AO397" t="s">
        <v>174</v>
      </c>
      <c r="AP397" t="s">
        <v>9351</v>
      </c>
      <c r="AQ397" t="s">
        <v>9350</v>
      </c>
      <c r="AR397" t="s">
        <v>9352</v>
      </c>
      <c r="AS397">
        <v>62</v>
      </c>
      <c r="AU397">
        <v>1991</v>
      </c>
      <c r="AV397" t="s">
        <v>174</v>
      </c>
      <c r="AW397" t="s">
        <v>9353</v>
      </c>
      <c r="AX397" t="s">
        <v>5503</v>
      </c>
      <c r="AY397" t="s">
        <v>9354</v>
      </c>
      <c r="AZ397">
        <v>67</v>
      </c>
      <c r="BB397">
        <v>1999</v>
      </c>
      <c r="BC397" t="s">
        <v>174</v>
      </c>
      <c r="BD397" t="s">
        <v>9355</v>
      </c>
      <c r="BE397" t="s">
        <v>9351</v>
      </c>
      <c r="BF397" t="s">
        <v>9356</v>
      </c>
      <c r="BG397">
        <v>52</v>
      </c>
      <c r="BI397">
        <v>1994</v>
      </c>
      <c r="BJ397">
        <v>19</v>
      </c>
      <c r="BK397" t="s">
        <v>9357</v>
      </c>
      <c r="BL397">
        <v>17</v>
      </c>
      <c r="BN397" t="s">
        <v>174</v>
      </c>
      <c r="BO397" t="s">
        <v>9355</v>
      </c>
      <c r="BP397" t="s">
        <v>9358</v>
      </c>
      <c r="BQ397" t="s">
        <v>1704</v>
      </c>
      <c r="BR397">
        <v>64</v>
      </c>
      <c r="BT397">
        <v>1996</v>
      </c>
      <c r="BU397">
        <v>31</v>
      </c>
      <c r="BV397" t="s">
        <v>3022</v>
      </c>
      <c r="BW397">
        <v>17</v>
      </c>
      <c r="BY397" t="s">
        <v>174</v>
      </c>
      <c r="BZ397" t="s">
        <v>185</v>
      </c>
      <c r="CA397" t="s">
        <v>9359</v>
      </c>
      <c r="CB397" t="s">
        <v>9360</v>
      </c>
      <c r="CC397">
        <v>63</v>
      </c>
      <c r="CE397">
        <v>2008</v>
      </c>
      <c r="CF397" t="s">
        <v>174</v>
      </c>
      <c r="CG397" t="s">
        <v>9361</v>
      </c>
      <c r="CH397" t="s">
        <v>9355</v>
      </c>
      <c r="CI397" t="s">
        <v>193</v>
      </c>
      <c r="CJ397">
        <v>2017</v>
      </c>
      <c r="CL397" t="s">
        <v>174</v>
      </c>
      <c r="CM397" t="s">
        <v>9362</v>
      </c>
      <c r="CN397" t="s">
        <v>174</v>
      </c>
      <c r="CO397" t="s">
        <v>9363</v>
      </c>
      <c r="CP397" t="s">
        <v>9364</v>
      </c>
      <c r="CQ397" t="s">
        <v>170</v>
      </c>
      <c r="CV397" t="s">
        <v>170</v>
      </c>
      <c r="CZ397" t="s">
        <v>170</v>
      </c>
      <c r="DB397" t="s">
        <v>9365</v>
      </c>
      <c r="DC397" t="s">
        <v>2124</v>
      </c>
      <c r="DD397" t="s">
        <v>174</v>
      </c>
      <c r="DE397" t="s">
        <v>9366</v>
      </c>
      <c r="DF397" t="s">
        <v>170</v>
      </c>
      <c r="DL397" t="s">
        <v>174</v>
      </c>
      <c r="DM397" t="s">
        <v>9367</v>
      </c>
      <c r="DN397" t="s">
        <v>170</v>
      </c>
      <c r="DP397" t="s">
        <v>9368</v>
      </c>
      <c r="DQ397" t="s">
        <v>202</v>
      </c>
      <c r="DR397" t="str">
        <f>HYPERLINK("https://nconnect.nicmar.ac.in/pdf/562_resume_1771847571.pdf/Y2FyZWVy","View Resume")</f>
        <v>0</v>
      </c>
      <c r="DS397" t="s">
        <v>380</v>
      </c>
      <c r="DT397" t="s">
        <v>9369</v>
      </c>
      <c r="DU397" t="s">
        <v>5426</v>
      </c>
      <c r="DV397" t="s">
        <v>9370</v>
      </c>
      <c r="DW397" t="s">
        <v>246</v>
      </c>
      <c r="DX397" t="s">
        <v>3625</v>
      </c>
      <c r="DY397" t="s">
        <v>209</v>
      </c>
      <c r="DZ397" t="s">
        <v>380</v>
      </c>
    </row>
    <row r="398" spans="1:158">
      <c r="A398" t="s">
        <v>210</v>
      </c>
      <c r="B398" t="s">
        <v>211</v>
      </c>
      <c r="C398" t="s">
        <v>212</v>
      </c>
      <c r="D398" t="s">
        <v>213</v>
      </c>
      <c r="E398" t="s">
        <v>9371</v>
      </c>
      <c r="F398" t="s">
        <v>9372</v>
      </c>
      <c r="G398">
        <v>9099311592</v>
      </c>
      <c r="H398" t="s">
        <v>164</v>
      </c>
      <c r="I398" t="s">
        <v>9373</v>
      </c>
      <c r="J398" t="s">
        <v>166</v>
      </c>
      <c r="K398" t="s">
        <v>9374</v>
      </c>
      <c r="L398" t="s">
        <v>9375</v>
      </c>
      <c r="M398" t="s">
        <v>9376</v>
      </c>
      <c r="N398" t="s">
        <v>170</v>
      </c>
      <c r="AI398" t="s">
        <v>9377</v>
      </c>
      <c r="AJ398" t="s">
        <v>9378</v>
      </c>
      <c r="AK398" t="s">
        <v>9379</v>
      </c>
      <c r="AL398">
        <v>78.92</v>
      </c>
      <c r="AN398">
        <v>2007</v>
      </c>
      <c r="AO398" t="s">
        <v>174</v>
      </c>
      <c r="AP398" t="s">
        <v>9377</v>
      </c>
      <c r="AQ398" t="s">
        <v>9380</v>
      </c>
      <c r="AR398" t="s">
        <v>9381</v>
      </c>
      <c r="AS398">
        <v>46</v>
      </c>
      <c r="AU398">
        <v>2009</v>
      </c>
      <c r="AV398" t="s">
        <v>170</v>
      </c>
      <c r="BC398" t="s">
        <v>174</v>
      </c>
      <c r="BD398" t="s">
        <v>9382</v>
      </c>
      <c r="BE398" t="s">
        <v>9383</v>
      </c>
      <c r="BF398" t="s">
        <v>9384</v>
      </c>
      <c r="BG398">
        <v>63.1</v>
      </c>
      <c r="BH398">
        <v>6.81</v>
      </c>
      <c r="BI398">
        <v>2013</v>
      </c>
      <c r="BJ398">
        <v>2</v>
      </c>
      <c r="BL398">
        <v>9</v>
      </c>
      <c r="BN398" t="s">
        <v>174</v>
      </c>
      <c r="BO398" t="s">
        <v>9385</v>
      </c>
      <c r="BP398" t="s">
        <v>9386</v>
      </c>
      <c r="BQ398" t="s">
        <v>9387</v>
      </c>
      <c r="BR398">
        <v>80</v>
      </c>
      <c r="BS398">
        <v>8</v>
      </c>
      <c r="BT398">
        <v>2016</v>
      </c>
      <c r="BU398">
        <v>14</v>
      </c>
      <c r="BW398">
        <v>47</v>
      </c>
      <c r="BY398" t="s">
        <v>170</v>
      </c>
      <c r="BZ398" t="s">
        <v>9388</v>
      </c>
      <c r="CA398" t="s">
        <v>9388</v>
      </c>
      <c r="CB398" t="s">
        <v>229</v>
      </c>
      <c r="CC398" t="s">
        <v>4996</v>
      </c>
      <c r="CD398" t="s">
        <v>4996</v>
      </c>
      <c r="CE398">
        <v>2024</v>
      </c>
      <c r="CF398" t="s">
        <v>174</v>
      </c>
      <c r="CG398" t="s">
        <v>9389</v>
      </c>
      <c r="CH398" t="s">
        <v>9388</v>
      </c>
      <c r="CI398" t="s">
        <v>193</v>
      </c>
      <c r="CJ398">
        <v>2024</v>
      </c>
      <c r="CL398" t="s">
        <v>174</v>
      </c>
      <c r="CM398" t="s">
        <v>9390</v>
      </c>
      <c r="CN398" t="s">
        <v>174</v>
      </c>
      <c r="CO398" t="s">
        <v>9391</v>
      </c>
      <c r="CP398" t="s">
        <v>9392</v>
      </c>
      <c r="CQ398" t="s">
        <v>174</v>
      </c>
      <c r="CR398">
        <v>2</v>
      </c>
      <c r="CS398">
        <v>5</v>
      </c>
      <c r="CT398">
        <v>3</v>
      </c>
      <c r="CU398" t="s">
        <v>9393</v>
      </c>
      <c r="CV398" t="s">
        <v>174</v>
      </c>
      <c r="CW398" t="s">
        <v>9394</v>
      </c>
      <c r="CX398" t="s">
        <v>193</v>
      </c>
      <c r="CY398">
        <v>2024</v>
      </c>
      <c r="CZ398" t="s">
        <v>170</v>
      </c>
      <c r="DB398" t="s">
        <v>9395</v>
      </c>
      <c r="DC398" t="s">
        <v>9396</v>
      </c>
      <c r="DD398" t="s">
        <v>174</v>
      </c>
      <c r="DE398" t="s">
        <v>9397</v>
      </c>
      <c r="DF398" t="s">
        <v>174</v>
      </c>
      <c r="DG398">
        <v>6</v>
      </c>
      <c r="DH398">
        <v>1</v>
      </c>
      <c r="DI398" t="s">
        <v>8982</v>
      </c>
      <c r="DJ398">
        <v>13</v>
      </c>
      <c r="DK398">
        <v>9</v>
      </c>
      <c r="DL398" t="s">
        <v>174</v>
      </c>
      <c r="DM398" t="s">
        <v>9391</v>
      </c>
      <c r="DN398" t="s">
        <v>170</v>
      </c>
      <c r="DP398" t="s">
        <v>9398</v>
      </c>
      <c r="DQ398" t="s">
        <v>202</v>
      </c>
      <c r="DR398" t="str">
        <f>HYPERLINK("https://nconnect.nicmar.ac.in/pdf/566_resume_1771848968.pdf/Y2FyZWVy","View Resume")</f>
        <v>0</v>
      </c>
      <c r="DS398" t="s">
        <v>4595</v>
      </c>
      <c r="DT398" t="s">
        <v>9399</v>
      </c>
      <c r="DU398" t="s">
        <v>9400</v>
      </c>
      <c r="DV398" t="s">
        <v>9401</v>
      </c>
      <c r="DW398" t="s">
        <v>207</v>
      </c>
      <c r="DX398" t="s">
        <v>251</v>
      </c>
      <c r="DY398" t="s">
        <v>209</v>
      </c>
      <c r="DZ398" t="s">
        <v>9402</v>
      </c>
      <c r="EA398" t="s">
        <v>9388</v>
      </c>
      <c r="EB398" t="s">
        <v>255</v>
      </c>
      <c r="EC398" t="s">
        <v>9401</v>
      </c>
      <c r="ED398" t="s">
        <v>246</v>
      </c>
      <c r="EE398" t="s">
        <v>579</v>
      </c>
      <c r="EF398" t="s">
        <v>251</v>
      </c>
      <c r="EG398" t="s">
        <v>9403</v>
      </c>
    </row>
    <row r="399" spans="1:158">
      <c r="A399" t="s">
        <v>356</v>
      </c>
      <c r="B399" t="s">
        <v>211</v>
      </c>
      <c r="C399" t="s">
        <v>267</v>
      </c>
      <c r="D399" t="s">
        <v>357</v>
      </c>
      <c r="E399" t="s">
        <v>9404</v>
      </c>
      <c r="F399" t="s">
        <v>9405</v>
      </c>
      <c r="G399">
        <v>8092183485</v>
      </c>
      <c r="H399" t="s">
        <v>164</v>
      </c>
      <c r="I399" t="s">
        <v>9406</v>
      </c>
      <c r="J399" t="s">
        <v>217</v>
      </c>
      <c r="K399" t="s">
        <v>9407</v>
      </c>
      <c r="L399" t="s">
        <v>9408</v>
      </c>
      <c r="M399" t="s">
        <v>9409</v>
      </c>
      <c r="N399" t="s">
        <v>170</v>
      </c>
      <c r="AI399" t="s">
        <v>9410</v>
      </c>
      <c r="AJ399" t="s">
        <v>9411</v>
      </c>
      <c r="AK399" t="s">
        <v>9412</v>
      </c>
      <c r="AL399">
        <v>77.2</v>
      </c>
      <c r="AN399">
        <v>2011</v>
      </c>
      <c r="AO399" t="s">
        <v>174</v>
      </c>
      <c r="AP399" t="s">
        <v>9410</v>
      </c>
      <c r="AQ399" t="s">
        <v>9411</v>
      </c>
      <c r="AR399" t="s">
        <v>9413</v>
      </c>
      <c r="AS399">
        <v>72.6</v>
      </c>
      <c r="AU399">
        <v>2013</v>
      </c>
      <c r="AV399" t="s">
        <v>170</v>
      </c>
      <c r="BC399" t="s">
        <v>174</v>
      </c>
      <c r="BD399" t="s">
        <v>9414</v>
      </c>
      <c r="BE399" t="s">
        <v>9415</v>
      </c>
      <c r="BF399" t="s">
        <v>1337</v>
      </c>
      <c r="BG399">
        <v>83.6</v>
      </c>
      <c r="BH399">
        <v>8.86</v>
      </c>
      <c r="BI399">
        <v>2018</v>
      </c>
      <c r="BJ399">
        <v>19</v>
      </c>
      <c r="BK399" t="s">
        <v>3766</v>
      </c>
      <c r="BL399">
        <v>52</v>
      </c>
      <c r="BN399" t="s">
        <v>174</v>
      </c>
      <c r="BO399" t="s">
        <v>9414</v>
      </c>
      <c r="BP399" t="s">
        <v>9415</v>
      </c>
      <c r="BQ399" t="s">
        <v>2571</v>
      </c>
      <c r="BR399">
        <v>84.9</v>
      </c>
      <c r="BS399">
        <v>8.99</v>
      </c>
      <c r="BT399">
        <v>2020</v>
      </c>
      <c r="BU399">
        <v>31</v>
      </c>
      <c r="BV399" t="s">
        <v>9416</v>
      </c>
      <c r="BW399">
        <v>53</v>
      </c>
      <c r="BX399" t="s">
        <v>2571</v>
      </c>
      <c r="BY399" t="s">
        <v>170</v>
      </c>
      <c r="CF399" t="s">
        <v>174</v>
      </c>
      <c r="CG399" t="s">
        <v>9417</v>
      </c>
      <c r="CH399" t="s">
        <v>9418</v>
      </c>
      <c r="CI399" t="s">
        <v>373</v>
      </c>
      <c r="CK399" t="s">
        <v>174</v>
      </c>
      <c r="CL399" t="s">
        <v>174</v>
      </c>
      <c r="CM399" t="s">
        <v>9419</v>
      </c>
      <c r="CN399" t="s">
        <v>174</v>
      </c>
      <c r="CO399" t="s">
        <v>9420</v>
      </c>
      <c r="CP399" t="s">
        <v>9421</v>
      </c>
      <c r="CQ399" t="s">
        <v>174</v>
      </c>
      <c r="CR399" t="s">
        <v>9422</v>
      </c>
      <c r="CS399" t="s">
        <v>9423</v>
      </c>
      <c r="CT399" t="s">
        <v>679</v>
      </c>
      <c r="CU399" t="s">
        <v>9424</v>
      </c>
      <c r="CV399" t="s">
        <v>170</v>
      </c>
      <c r="CZ399" t="s">
        <v>170</v>
      </c>
      <c r="DB399" t="s">
        <v>378</v>
      </c>
      <c r="DC399" t="s">
        <v>326</v>
      </c>
      <c r="DD399" t="s">
        <v>170</v>
      </c>
      <c r="DF399" t="s">
        <v>170</v>
      </c>
      <c r="DL399" t="s">
        <v>174</v>
      </c>
      <c r="DM399" t="s">
        <v>9425</v>
      </c>
      <c r="DN399" t="s">
        <v>170</v>
      </c>
      <c r="DP399" t="s">
        <v>9426</v>
      </c>
      <c r="DQ399" t="str">
        <f>HYPERLINK("https://nconnect.nicmar.ac.in/storage/profile/699c3eae2e909.png","Download")</f>
        <v>0</v>
      </c>
      <c r="DR399" t="str">
        <f>HYPERLINK("https://nconnect.nicmar.ac.in/pdf/116_resume_1771849824.pdf/Y2FyZWVy","View Resume")</f>
        <v>0</v>
      </c>
      <c r="DS399" t="s">
        <v>292</v>
      </c>
    </row>
    <row r="400" spans="1:158">
      <c r="A400" t="s">
        <v>1284</v>
      </c>
      <c r="B400" t="s">
        <v>211</v>
      </c>
      <c r="C400" t="s">
        <v>267</v>
      </c>
      <c r="D400" t="s">
        <v>1285</v>
      </c>
      <c r="E400" t="s">
        <v>9404</v>
      </c>
      <c r="F400" t="s">
        <v>9405</v>
      </c>
      <c r="G400">
        <v>8092183485</v>
      </c>
      <c r="H400" t="s">
        <v>164</v>
      </c>
      <c r="I400" t="s">
        <v>9406</v>
      </c>
      <c r="J400" t="s">
        <v>217</v>
      </c>
      <c r="K400" t="s">
        <v>9407</v>
      </c>
      <c r="L400" t="s">
        <v>9408</v>
      </c>
      <c r="M400" t="s">
        <v>9409</v>
      </c>
      <c r="N400" t="s">
        <v>170</v>
      </c>
      <c r="AI400" t="s">
        <v>9410</v>
      </c>
      <c r="AJ400" t="s">
        <v>9411</v>
      </c>
      <c r="AK400" t="s">
        <v>9412</v>
      </c>
      <c r="AL400">
        <v>77.2</v>
      </c>
      <c r="AN400">
        <v>2011</v>
      </c>
      <c r="AO400" t="s">
        <v>174</v>
      </c>
      <c r="AP400" t="s">
        <v>9410</v>
      </c>
      <c r="AQ400" t="s">
        <v>9411</v>
      </c>
      <c r="AR400" t="s">
        <v>9413</v>
      </c>
      <c r="AS400">
        <v>72.6</v>
      </c>
      <c r="AU400">
        <v>2013</v>
      </c>
      <c r="AV400" t="s">
        <v>170</v>
      </c>
      <c r="BC400" t="s">
        <v>174</v>
      </c>
      <c r="BD400" t="s">
        <v>9414</v>
      </c>
      <c r="BE400" t="s">
        <v>9415</v>
      </c>
      <c r="BF400" t="s">
        <v>1337</v>
      </c>
      <c r="BG400">
        <v>83.6</v>
      </c>
      <c r="BH400">
        <v>8.86</v>
      </c>
      <c r="BI400">
        <v>2018</v>
      </c>
      <c r="BJ400">
        <v>19</v>
      </c>
      <c r="BK400" t="s">
        <v>3766</v>
      </c>
      <c r="BL400">
        <v>52</v>
      </c>
      <c r="BN400" t="s">
        <v>174</v>
      </c>
      <c r="BO400" t="s">
        <v>9414</v>
      </c>
      <c r="BP400" t="s">
        <v>9415</v>
      </c>
      <c r="BQ400" t="s">
        <v>2571</v>
      </c>
      <c r="BR400">
        <v>84.9</v>
      </c>
      <c r="BS400">
        <v>8.99</v>
      </c>
      <c r="BT400">
        <v>2020</v>
      </c>
      <c r="BU400">
        <v>31</v>
      </c>
      <c r="BV400" t="s">
        <v>9416</v>
      </c>
      <c r="BW400">
        <v>53</v>
      </c>
      <c r="BX400" t="s">
        <v>2571</v>
      </c>
      <c r="BY400" t="s">
        <v>170</v>
      </c>
      <c r="CF400" t="s">
        <v>174</v>
      </c>
      <c r="CG400" t="s">
        <v>9417</v>
      </c>
      <c r="CH400" t="s">
        <v>9418</v>
      </c>
      <c r="CI400" t="s">
        <v>373</v>
      </c>
      <c r="CK400" t="s">
        <v>174</v>
      </c>
      <c r="CL400" t="s">
        <v>174</v>
      </c>
      <c r="CM400" t="s">
        <v>9419</v>
      </c>
      <c r="CN400" t="s">
        <v>174</v>
      </c>
      <c r="CO400" t="s">
        <v>9420</v>
      </c>
      <c r="CP400" t="s">
        <v>9421</v>
      </c>
      <c r="CQ400" t="s">
        <v>174</v>
      </c>
      <c r="CR400" t="s">
        <v>9422</v>
      </c>
      <c r="CS400" t="s">
        <v>9423</v>
      </c>
      <c r="CT400" t="s">
        <v>679</v>
      </c>
      <c r="CU400" t="s">
        <v>9424</v>
      </c>
      <c r="CV400" t="s">
        <v>170</v>
      </c>
      <c r="CZ400" t="s">
        <v>170</v>
      </c>
      <c r="DB400" t="s">
        <v>378</v>
      </c>
      <c r="DC400" t="s">
        <v>326</v>
      </c>
      <c r="DD400" t="s">
        <v>170</v>
      </c>
      <c r="DF400" t="s">
        <v>170</v>
      </c>
      <c r="DL400" t="s">
        <v>174</v>
      </c>
      <c r="DM400" t="s">
        <v>9425</v>
      </c>
      <c r="DN400" t="s">
        <v>170</v>
      </c>
      <c r="DP400" t="s">
        <v>9427</v>
      </c>
      <c r="DQ400" t="str">
        <f>HYPERLINK("https://nconnect.nicmar.ac.in/storage/profile/699c3eae2e909.png","Download")</f>
        <v>0</v>
      </c>
      <c r="DR400" t="str">
        <f>HYPERLINK("https://nconnect.nicmar.ac.in/pdf/116_resume_1771849824.pdf/Y2FyZWVy","View Resume")</f>
        <v>0</v>
      </c>
      <c r="DS400" t="s">
        <v>292</v>
      </c>
    </row>
    <row r="401" spans="1:158">
      <c r="A401" t="s">
        <v>295</v>
      </c>
      <c r="B401" t="s">
        <v>211</v>
      </c>
      <c r="C401" t="s">
        <v>267</v>
      </c>
      <c r="D401" t="s">
        <v>296</v>
      </c>
      <c r="E401" t="s">
        <v>9404</v>
      </c>
      <c r="F401" t="s">
        <v>9405</v>
      </c>
      <c r="G401">
        <v>8092183485</v>
      </c>
      <c r="H401" t="s">
        <v>164</v>
      </c>
      <c r="I401" t="s">
        <v>9406</v>
      </c>
      <c r="J401" t="s">
        <v>217</v>
      </c>
      <c r="K401" t="s">
        <v>9407</v>
      </c>
      <c r="L401" t="s">
        <v>9408</v>
      </c>
      <c r="M401" t="s">
        <v>9409</v>
      </c>
      <c r="N401" t="s">
        <v>170</v>
      </c>
      <c r="AI401" t="s">
        <v>9410</v>
      </c>
      <c r="AJ401" t="s">
        <v>9411</v>
      </c>
      <c r="AK401" t="s">
        <v>9412</v>
      </c>
      <c r="AL401">
        <v>77.2</v>
      </c>
      <c r="AN401">
        <v>2011</v>
      </c>
      <c r="AO401" t="s">
        <v>174</v>
      </c>
      <c r="AP401" t="s">
        <v>9410</v>
      </c>
      <c r="AQ401" t="s">
        <v>9411</v>
      </c>
      <c r="AR401" t="s">
        <v>9413</v>
      </c>
      <c r="AS401">
        <v>72.6</v>
      </c>
      <c r="AU401">
        <v>2013</v>
      </c>
      <c r="AV401" t="s">
        <v>170</v>
      </c>
      <c r="BC401" t="s">
        <v>174</v>
      </c>
      <c r="BD401" t="s">
        <v>9414</v>
      </c>
      <c r="BE401" t="s">
        <v>9415</v>
      </c>
      <c r="BF401" t="s">
        <v>1337</v>
      </c>
      <c r="BG401">
        <v>83.6</v>
      </c>
      <c r="BH401">
        <v>8.86</v>
      </c>
      <c r="BI401">
        <v>2018</v>
      </c>
      <c r="BJ401">
        <v>19</v>
      </c>
      <c r="BK401" t="s">
        <v>3766</v>
      </c>
      <c r="BL401">
        <v>52</v>
      </c>
      <c r="BN401" t="s">
        <v>174</v>
      </c>
      <c r="BO401" t="s">
        <v>9414</v>
      </c>
      <c r="BP401" t="s">
        <v>9415</v>
      </c>
      <c r="BQ401" t="s">
        <v>2571</v>
      </c>
      <c r="BR401">
        <v>84.9</v>
      </c>
      <c r="BS401">
        <v>8.99</v>
      </c>
      <c r="BT401">
        <v>2020</v>
      </c>
      <c r="BU401">
        <v>31</v>
      </c>
      <c r="BV401" t="s">
        <v>9416</v>
      </c>
      <c r="BW401">
        <v>53</v>
      </c>
      <c r="BX401" t="s">
        <v>2571</v>
      </c>
      <c r="BY401" t="s">
        <v>170</v>
      </c>
      <c r="CF401" t="s">
        <v>174</v>
      </c>
      <c r="CG401" t="s">
        <v>9417</v>
      </c>
      <c r="CH401" t="s">
        <v>9418</v>
      </c>
      <c r="CI401" t="s">
        <v>373</v>
      </c>
      <c r="CK401" t="s">
        <v>174</v>
      </c>
      <c r="CL401" t="s">
        <v>174</v>
      </c>
      <c r="CM401" t="s">
        <v>9419</v>
      </c>
      <c r="CN401" t="s">
        <v>174</v>
      </c>
      <c r="CO401" t="s">
        <v>9420</v>
      </c>
      <c r="CP401" t="s">
        <v>9421</v>
      </c>
      <c r="CQ401" t="s">
        <v>174</v>
      </c>
      <c r="CR401" t="s">
        <v>9422</v>
      </c>
      <c r="CS401" t="s">
        <v>9423</v>
      </c>
      <c r="CT401" t="s">
        <v>679</v>
      </c>
      <c r="CU401" t="s">
        <v>9424</v>
      </c>
      <c r="CV401" t="s">
        <v>170</v>
      </c>
      <c r="CZ401" t="s">
        <v>170</v>
      </c>
      <c r="DB401" t="s">
        <v>378</v>
      </c>
      <c r="DC401" t="s">
        <v>326</v>
      </c>
      <c r="DD401" t="s">
        <v>170</v>
      </c>
      <c r="DF401" t="s">
        <v>170</v>
      </c>
      <c r="DL401" t="s">
        <v>174</v>
      </c>
      <c r="DM401" t="s">
        <v>9425</v>
      </c>
      <c r="DN401" t="s">
        <v>170</v>
      </c>
      <c r="DP401" t="s">
        <v>9428</v>
      </c>
      <c r="DQ401" t="str">
        <f>HYPERLINK("https://nconnect.nicmar.ac.in/storage/profile/699c3eae2e909.png","Download")</f>
        <v>0</v>
      </c>
      <c r="DR401" t="str">
        <f>HYPERLINK("https://nconnect.nicmar.ac.in/pdf/116_resume_1771849824.pdf/Y2FyZWVy","View Resume")</f>
        <v>0</v>
      </c>
      <c r="DS401" t="s">
        <v>292</v>
      </c>
    </row>
    <row r="402" spans="1:158">
      <c r="A402" t="s">
        <v>471</v>
      </c>
      <c r="B402" t="s">
        <v>211</v>
      </c>
      <c r="C402" t="s">
        <v>472</v>
      </c>
      <c r="D402" t="s">
        <v>473</v>
      </c>
      <c r="E402" t="s">
        <v>9429</v>
      </c>
      <c r="F402" t="s">
        <v>9430</v>
      </c>
      <c r="G402">
        <v>9806677314</v>
      </c>
      <c r="H402" t="s">
        <v>164</v>
      </c>
      <c r="I402" t="s">
        <v>9431</v>
      </c>
      <c r="J402" t="s">
        <v>217</v>
      </c>
      <c r="K402" t="s">
        <v>218</v>
      </c>
      <c r="L402" t="s">
        <v>9432</v>
      </c>
      <c r="M402" t="s">
        <v>9433</v>
      </c>
      <c r="N402" t="s">
        <v>170</v>
      </c>
      <c r="AI402" t="s">
        <v>9434</v>
      </c>
      <c r="AJ402" t="s">
        <v>6149</v>
      </c>
      <c r="AK402" t="s">
        <v>9435</v>
      </c>
      <c r="AL402">
        <v>66.8</v>
      </c>
      <c r="AN402">
        <v>2008</v>
      </c>
      <c r="AO402" t="s">
        <v>174</v>
      </c>
      <c r="AP402" t="s">
        <v>9436</v>
      </c>
      <c r="AQ402" t="s">
        <v>6149</v>
      </c>
      <c r="AR402" t="s">
        <v>9437</v>
      </c>
      <c r="AS402">
        <v>70.4</v>
      </c>
      <c r="AU402">
        <v>2010</v>
      </c>
      <c r="AV402" t="s">
        <v>170</v>
      </c>
      <c r="BC402" t="s">
        <v>174</v>
      </c>
      <c r="BD402" t="s">
        <v>9438</v>
      </c>
      <c r="BE402" t="s">
        <v>9439</v>
      </c>
      <c r="BF402" t="s">
        <v>486</v>
      </c>
      <c r="BG402">
        <v>72.5</v>
      </c>
      <c r="BH402">
        <v>7.25</v>
      </c>
      <c r="BI402">
        <v>2015</v>
      </c>
      <c r="BJ402">
        <v>2</v>
      </c>
      <c r="BL402">
        <v>9</v>
      </c>
      <c r="BN402" t="s">
        <v>174</v>
      </c>
      <c r="BO402" t="s">
        <v>9438</v>
      </c>
      <c r="BP402" t="s">
        <v>9440</v>
      </c>
      <c r="BQ402" t="s">
        <v>473</v>
      </c>
      <c r="BR402">
        <v>82.3</v>
      </c>
      <c r="BS402">
        <v>8.23</v>
      </c>
      <c r="BT402">
        <v>2020</v>
      </c>
      <c r="BU402">
        <v>12</v>
      </c>
      <c r="BW402">
        <v>15</v>
      </c>
      <c r="BY402" t="s">
        <v>170</v>
      </c>
      <c r="CF402" t="s">
        <v>174</v>
      </c>
      <c r="CG402" t="s">
        <v>9441</v>
      </c>
      <c r="CH402" t="s">
        <v>2180</v>
      </c>
      <c r="CI402" t="s">
        <v>373</v>
      </c>
      <c r="CK402" t="s">
        <v>170</v>
      </c>
      <c r="CL402" t="s">
        <v>174</v>
      </c>
      <c r="CN402" t="s">
        <v>174</v>
      </c>
      <c r="CO402" t="s">
        <v>9442</v>
      </c>
      <c r="CP402" t="s">
        <v>9443</v>
      </c>
      <c r="CQ402" t="s">
        <v>174</v>
      </c>
      <c r="CR402">
        <v>4</v>
      </c>
      <c r="CS402">
        <v>0</v>
      </c>
      <c r="CT402">
        <v>6</v>
      </c>
      <c r="CU402" t="s">
        <v>9444</v>
      </c>
      <c r="CV402" t="s">
        <v>170</v>
      </c>
      <c r="CZ402" t="s">
        <v>170</v>
      </c>
      <c r="DB402" t="s">
        <v>9445</v>
      </c>
      <c r="DC402" t="s">
        <v>326</v>
      </c>
      <c r="DD402" t="s">
        <v>174</v>
      </c>
      <c r="DE402" t="s">
        <v>9446</v>
      </c>
      <c r="DF402" t="s">
        <v>174</v>
      </c>
      <c r="DG402" t="s">
        <v>9447</v>
      </c>
      <c r="DH402" t="s">
        <v>378</v>
      </c>
      <c r="DI402" t="s">
        <v>9448</v>
      </c>
      <c r="DJ402" t="s">
        <v>378</v>
      </c>
      <c r="DK402">
        <v>9</v>
      </c>
      <c r="DL402" t="s">
        <v>174</v>
      </c>
      <c r="DM402" t="s">
        <v>9449</v>
      </c>
      <c r="DN402" t="s">
        <v>174</v>
      </c>
      <c r="DO402" t="s">
        <v>9450</v>
      </c>
      <c r="DP402" t="s">
        <v>9451</v>
      </c>
      <c r="DQ402" t="str">
        <f>HYPERLINK("https://nconnect.nicmar.ac.in/storage/profile/699bd4c324893.png","Download")</f>
        <v>0</v>
      </c>
      <c r="DR402" t="str">
        <f>HYPERLINK("https://nconnect.nicmar.ac.in/pdf/141_resume_1771829121.pdf/Y2FyZWVy","View Resume")</f>
        <v>0</v>
      </c>
      <c r="DS402" t="s">
        <v>4013</v>
      </c>
      <c r="DT402" t="s">
        <v>9452</v>
      </c>
      <c r="DU402" t="s">
        <v>9453</v>
      </c>
      <c r="DV402" t="s">
        <v>5247</v>
      </c>
      <c r="DW402" t="s">
        <v>246</v>
      </c>
      <c r="DX402" t="s">
        <v>2026</v>
      </c>
      <c r="DY402" t="s">
        <v>1722</v>
      </c>
      <c r="DZ402" t="s">
        <v>990</v>
      </c>
      <c r="EA402" t="s">
        <v>9454</v>
      </c>
      <c r="EB402" t="s">
        <v>9455</v>
      </c>
      <c r="EC402" t="s">
        <v>9456</v>
      </c>
      <c r="ED402" t="s">
        <v>246</v>
      </c>
      <c r="EE402" t="s">
        <v>2108</v>
      </c>
      <c r="EF402" t="s">
        <v>1718</v>
      </c>
      <c r="EG402" t="s">
        <v>420</v>
      </c>
    </row>
    <row r="403" spans="1:158">
      <c r="A403" t="s">
        <v>356</v>
      </c>
      <c r="B403" t="s">
        <v>211</v>
      </c>
      <c r="C403" t="s">
        <v>267</v>
      </c>
      <c r="D403" t="s">
        <v>357</v>
      </c>
      <c r="E403" t="s">
        <v>9457</v>
      </c>
      <c r="F403" t="s">
        <v>9458</v>
      </c>
      <c r="G403">
        <v>7043459734</v>
      </c>
      <c r="H403" t="s">
        <v>271</v>
      </c>
      <c r="I403" t="s">
        <v>9459</v>
      </c>
      <c r="J403" t="s">
        <v>166</v>
      </c>
      <c r="K403" t="s">
        <v>798</v>
      </c>
      <c r="L403" t="s">
        <v>9460</v>
      </c>
      <c r="M403" t="s">
        <v>9461</v>
      </c>
      <c r="N403" t="s">
        <v>170</v>
      </c>
      <c r="AI403" t="s">
        <v>9462</v>
      </c>
      <c r="AJ403" t="s">
        <v>1930</v>
      </c>
      <c r="AK403" t="s">
        <v>9463</v>
      </c>
      <c r="AL403">
        <v>72.8</v>
      </c>
      <c r="AN403">
        <v>2005</v>
      </c>
      <c r="AO403" t="s">
        <v>174</v>
      </c>
      <c r="AP403" t="s">
        <v>9464</v>
      </c>
      <c r="AQ403" t="s">
        <v>1930</v>
      </c>
      <c r="AR403" t="s">
        <v>9465</v>
      </c>
      <c r="AS403">
        <v>71.1</v>
      </c>
      <c r="AU403">
        <v>2007</v>
      </c>
      <c r="AV403" t="s">
        <v>170</v>
      </c>
      <c r="BC403" t="s">
        <v>174</v>
      </c>
      <c r="BD403" t="s">
        <v>9466</v>
      </c>
      <c r="BE403" t="s">
        <v>9467</v>
      </c>
      <c r="BF403" t="s">
        <v>9468</v>
      </c>
      <c r="BG403">
        <v>70</v>
      </c>
      <c r="BI403">
        <v>2010</v>
      </c>
      <c r="BJ403">
        <v>19</v>
      </c>
      <c r="BK403" t="s">
        <v>9469</v>
      </c>
      <c r="BL403">
        <v>53</v>
      </c>
      <c r="BM403" t="s">
        <v>9468</v>
      </c>
      <c r="BN403" t="s">
        <v>174</v>
      </c>
      <c r="BO403" t="s">
        <v>9470</v>
      </c>
      <c r="BP403" t="s">
        <v>9471</v>
      </c>
      <c r="BQ403" t="s">
        <v>9468</v>
      </c>
      <c r="BR403">
        <v>71.1</v>
      </c>
      <c r="BT403">
        <v>2012</v>
      </c>
      <c r="BU403">
        <v>31</v>
      </c>
      <c r="BV403" t="s">
        <v>9472</v>
      </c>
      <c r="BW403">
        <v>53</v>
      </c>
      <c r="BX403" t="s">
        <v>9468</v>
      </c>
      <c r="BY403" t="s">
        <v>170</v>
      </c>
      <c r="CF403" t="s">
        <v>174</v>
      </c>
      <c r="CG403" t="s">
        <v>9473</v>
      </c>
      <c r="CH403" t="s">
        <v>9474</v>
      </c>
      <c r="CI403" t="s">
        <v>373</v>
      </c>
      <c r="CK403" t="s">
        <v>170</v>
      </c>
      <c r="CL403" t="s">
        <v>170</v>
      </c>
      <c r="CN403" t="s">
        <v>174</v>
      </c>
      <c r="CO403" t="s">
        <v>9475</v>
      </c>
      <c r="CP403" t="s">
        <v>9476</v>
      </c>
      <c r="CQ403" t="s">
        <v>174</v>
      </c>
      <c r="CR403">
        <v>0</v>
      </c>
      <c r="CS403">
        <v>0</v>
      </c>
      <c r="CT403">
        <v>2</v>
      </c>
      <c r="CU403" t="s">
        <v>9477</v>
      </c>
      <c r="CV403" t="s">
        <v>170</v>
      </c>
      <c r="CZ403" t="s">
        <v>170</v>
      </c>
      <c r="DB403" t="s">
        <v>9478</v>
      </c>
      <c r="DC403" t="s">
        <v>2124</v>
      </c>
      <c r="DD403" t="s">
        <v>174</v>
      </c>
      <c r="DE403" t="s">
        <v>9479</v>
      </c>
      <c r="DF403" t="s">
        <v>174</v>
      </c>
      <c r="DG403">
        <v>2</v>
      </c>
      <c r="DH403">
        <v>0</v>
      </c>
      <c r="DI403">
        <v>4</v>
      </c>
      <c r="DJ403">
        <v>5</v>
      </c>
      <c r="DK403">
        <v>7</v>
      </c>
      <c r="DL403" t="s">
        <v>170</v>
      </c>
      <c r="DN403" t="s">
        <v>170</v>
      </c>
      <c r="DP403" t="s">
        <v>9480</v>
      </c>
      <c r="DQ403" t="str">
        <f>HYPERLINK("https://nconnect.nicmar.ac.in/storage/profile/699c3da93083e.png","Download")</f>
        <v>0</v>
      </c>
      <c r="DR403" t="str">
        <f>HYPERLINK("https://nconnect.nicmar.ac.in/pdf/565_resume_1771850906.pdf/Y2FyZWVy","View Resume")</f>
        <v>0</v>
      </c>
      <c r="DS403" t="s">
        <v>855</v>
      </c>
      <c r="DT403" t="s">
        <v>9481</v>
      </c>
      <c r="DU403" t="s">
        <v>211</v>
      </c>
      <c r="DV403" t="s">
        <v>819</v>
      </c>
      <c r="DW403" t="s">
        <v>246</v>
      </c>
      <c r="DX403" t="s">
        <v>904</v>
      </c>
      <c r="DY403" t="s">
        <v>209</v>
      </c>
      <c r="DZ403" t="s">
        <v>1592</v>
      </c>
      <c r="EA403" t="s">
        <v>9482</v>
      </c>
      <c r="EB403" t="s">
        <v>9483</v>
      </c>
      <c r="EC403" t="s">
        <v>647</v>
      </c>
      <c r="ED403" t="s">
        <v>207</v>
      </c>
      <c r="EE403" t="s">
        <v>1022</v>
      </c>
      <c r="EF403" t="s">
        <v>904</v>
      </c>
      <c r="EG403" t="s">
        <v>9484</v>
      </c>
    </row>
    <row r="404" spans="1:158">
      <c r="A404" t="s">
        <v>210</v>
      </c>
      <c r="B404" t="s">
        <v>211</v>
      </c>
      <c r="C404" t="s">
        <v>212</v>
      </c>
      <c r="D404" t="s">
        <v>213</v>
      </c>
      <c r="E404" t="s">
        <v>9485</v>
      </c>
      <c r="F404" t="s">
        <v>9486</v>
      </c>
      <c r="G404">
        <v>9582298835</v>
      </c>
      <c r="H404" t="s">
        <v>164</v>
      </c>
      <c r="I404" t="s">
        <v>9487</v>
      </c>
      <c r="J404" t="s">
        <v>217</v>
      </c>
      <c r="K404" t="s">
        <v>545</v>
      </c>
      <c r="L404" t="s">
        <v>9488</v>
      </c>
      <c r="M404" t="s">
        <v>9489</v>
      </c>
      <c r="N404" t="s">
        <v>170</v>
      </c>
      <c r="AI404" t="s">
        <v>9490</v>
      </c>
      <c r="AJ404" t="s">
        <v>9491</v>
      </c>
      <c r="AK404" t="s">
        <v>9492</v>
      </c>
      <c r="AL404">
        <v>62</v>
      </c>
      <c r="AN404">
        <v>2008</v>
      </c>
      <c r="AO404" t="s">
        <v>174</v>
      </c>
      <c r="AP404" t="s">
        <v>9493</v>
      </c>
      <c r="AQ404" t="s">
        <v>9494</v>
      </c>
      <c r="AR404" t="s">
        <v>439</v>
      </c>
      <c r="AS404">
        <v>66.5</v>
      </c>
      <c r="AU404">
        <v>2010</v>
      </c>
      <c r="AV404" t="s">
        <v>170</v>
      </c>
      <c r="AX404" t="s">
        <v>9495</v>
      </c>
      <c r="AZ404">
        <v>71.8</v>
      </c>
      <c r="BC404" t="s">
        <v>174</v>
      </c>
      <c r="BD404" t="s">
        <v>9496</v>
      </c>
      <c r="BE404" t="s">
        <v>9497</v>
      </c>
      <c r="BF404" t="s">
        <v>486</v>
      </c>
      <c r="BG404">
        <v>71.8</v>
      </c>
      <c r="BI404">
        <v>2014</v>
      </c>
      <c r="BJ404">
        <v>2</v>
      </c>
      <c r="BL404">
        <v>9</v>
      </c>
      <c r="BN404" t="s">
        <v>174</v>
      </c>
      <c r="BO404" t="s">
        <v>2668</v>
      </c>
      <c r="BP404" t="s">
        <v>9498</v>
      </c>
      <c r="BQ404" t="s">
        <v>9499</v>
      </c>
      <c r="BR404">
        <v>70</v>
      </c>
      <c r="BT404">
        <v>2016</v>
      </c>
      <c r="BU404">
        <v>31</v>
      </c>
      <c r="BV404" t="s">
        <v>9500</v>
      </c>
      <c r="BW404">
        <v>7</v>
      </c>
      <c r="BY404" t="s">
        <v>170</v>
      </c>
      <c r="BZ404" t="s">
        <v>9501</v>
      </c>
      <c r="CA404" t="s">
        <v>9502</v>
      </c>
      <c r="CC404">
        <v>70</v>
      </c>
      <c r="CF404" t="s">
        <v>174</v>
      </c>
      <c r="CG404" t="s">
        <v>9503</v>
      </c>
      <c r="CH404" t="s">
        <v>9504</v>
      </c>
      <c r="CI404" t="s">
        <v>193</v>
      </c>
      <c r="CJ404">
        <v>2024</v>
      </c>
      <c r="CL404" t="s">
        <v>170</v>
      </c>
      <c r="CN404" t="s">
        <v>174</v>
      </c>
      <c r="CO404" t="s">
        <v>9505</v>
      </c>
      <c r="CP404" t="s">
        <v>9506</v>
      </c>
      <c r="CQ404" t="s">
        <v>174</v>
      </c>
      <c r="CR404" t="s">
        <v>9507</v>
      </c>
      <c r="CS404">
        <v>0</v>
      </c>
      <c r="CT404">
        <v>1</v>
      </c>
      <c r="CU404" t="s">
        <v>9508</v>
      </c>
      <c r="CV404" t="s">
        <v>174</v>
      </c>
      <c r="CW404" t="s">
        <v>9509</v>
      </c>
      <c r="CX404" t="s">
        <v>193</v>
      </c>
      <c r="CY404">
        <v>2022</v>
      </c>
      <c r="CZ404" t="s">
        <v>170</v>
      </c>
      <c r="DB404" t="s">
        <v>9510</v>
      </c>
      <c r="DC404" t="s">
        <v>9511</v>
      </c>
      <c r="DD404" t="s">
        <v>174</v>
      </c>
      <c r="DE404" t="s">
        <v>9512</v>
      </c>
      <c r="DF404" t="s">
        <v>170</v>
      </c>
      <c r="DL404" t="s">
        <v>174</v>
      </c>
      <c r="DM404" t="s">
        <v>9513</v>
      </c>
      <c r="DN404" t="s">
        <v>174</v>
      </c>
      <c r="DO404" t="s">
        <v>9514</v>
      </c>
      <c r="DP404" t="s">
        <v>9515</v>
      </c>
      <c r="DQ404" t="str">
        <f>HYPERLINK("https://nconnect.nicmar.ac.in/storage/profile/6996fea994c13.png","Download")</f>
        <v>0</v>
      </c>
      <c r="DR404" t="str">
        <f>HYPERLINK("https://nconnect.nicmar.ac.in/pdf/235_resume_1771782628.pdf/Y2FyZWVy","View Resume")</f>
        <v>0</v>
      </c>
      <c r="DS404" t="s">
        <v>6880</v>
      </c>
      <c r="DT404" t="s">
        <v>9516</v>
      </c>
      <c r="DU404" t="s">
        <v>211</v>
      </c>
      <c r="DV404" t="s">
        <v>9517</v>
      </c>
      <c r="DW404" t="s">
        <v>246</v>
      </c>
      <c r="DX404" t="s">
        <v>429</v>
      </c>
      <c r="DY404" t="s">
        <v>208</v>
      </c>
      <c r="DZ404" t="s">
        <v>4013</v>
      </c>
      <c r="EA404" t="s">
        <v>9518</v>
      </c>
      <c r="EB404" t="s">
        <v>947</v>
      </c>
      <c r="EC404" t="s">
        <v>333</v>
      </c>
      <c r="ED404" t="s">
        <v>246</v>
      </c>
      <c r="EE404" t="s">
        <v>1813</v>
      </c>
      <c r="EF404" t="s">
        <v>901</v>
      </c>
      <c r="EG404" t="s">
        <v>2927</v>
      </c>
      <c r="EH404" t="s">
        <v>9519</v>
      </c>
      <c r="EI404" t="s">
        <v>9520</v>
      </c>
      <c r="EJ404" t="s">
        <v>9521</v>
      </c>
      <c r="EK404" t="s">
        <v>246</v>
      </c>
      <c r="EL404" t="s">
        <v>464</v>
      </c>
      <c r="EM404" t="s">
        <v>209</v>
      </c>
      <c r="EN404" t="s">
        <v>265</v>
      </c>
    </row>
    <row r="405" spans="1:158">
      <c r="A405" t="s">
        <v>1779</v>
      </c>
      <c r="B405" t="s">
        <v>159</v>
      </c>
      <c r="C405" t="s">
        <v>160</v>
      </c>
      <c r="D405" t="s">
        <v>1780</v>
      </c>
      <c r="E405" t="s">
        <v>5841</v>
      </c>
      <c r="F405" t="s">
        <v>5842</v>
      </c>
      <c r="G405">
        <v>9075908710</v>
      </c>
      <c r="H405" t="s">
        <v>271</v>
      </c>
      <c r="I405" t="s">
        <v>5843</v>
      </c>
      <c r="J405" t="s">
        <v>217</v>
      </c>
      <c r="K405" t="s">
        <v>5844</v>
      </c>
      <c r="L405" t="s">
        <v>5845</v>
      </c>
      <c r="M405" t="s">
        <v>5846</v>
      </c>
      <c r="N405" t="s">
        <v>170</v>
      </c>
      <c r="AI405" t="s">
        <v>5847</v>
      </c>
      <c r="AJ405" t="s">
        <v>5848</v>
      </c>
      <c r="AK405" t="s">
        <v>5849</v>
      </c>
      <c r="AL405">
        <v>87.09</v>
      </c>
      <c r="AN405">
        <v>2011</v>
      </c>
      <c r="AO405" t="s">
        <v>174</v>
      </c>
      <c r="AP405" t="s">
        <v>5850</v>
      </c>
      <c r="AQ405" t="s">
        <v>4843</v>
      </c>
      <c r="AR405" t="s">
        <v>5851</v>
      </c>
      <c r="AS405">
        <v>67.17</v>
      </c>
      <c r="AU405">
        <v>2013</v>
      </c>
      <c r="AV405" t="s">
        <v>170</v>
      </c>
      <c r="BC405" t="s">
        <v>174</v>
      </c>
      <c r="BD405" t="s">
        <v>555</v>
      </c>
      <c r="BE405" t="s">
        <v>5852</v>
      </c>
      <c r="BF405" t="s">
        <v>5804</v>
      </c>
      <c r="BG405">
        <v>70.6</v>
      </c>
      <c r="BI405">
        <v>2017</v>
      </c>
      <c r="BJ405">
        <v>2</v>
      </c>
      <c r="BL405">
        <v>9</v>
      </c>
      <c r="BN405" t="s">
        <v>174</v>
      </c>
      <c r="BO405" t="s">
        <v>555</v>
      </c>
      <c r="BP405" t="s">
        <v>5853</v>
      </c>
      <c r="BQ405" t="s">
        <v>5854</v>
      </c>
      <c r="BR405">
        <v>92</v>
      </c>
      <c r="BS405">
        <v>9.21</v>
      </c>
      <c r="BT405">
        <v>2021</v>
      </c>
      <c r="BU405">
        <v>14</v>
      </c>
      <c r="BW405">
        <v>7</v>
      </c>
      <c r="BY405" t="s">
        <v>170</v>
      </c>
      <c r="BZ405" t="s">
        <v>555</v>
      </c>
      <c r="CA405" t="s">
        <v>5855</v>
      </c>
      <c r="CF405" t="s">
        <v>174</v>
      </c>
      <c r="CG405" t="s">
        <v>5856</v>
      </c>
      <c r="CH405" t="s">
        <v>5857</v>
      </c>
      <c r="CI405" t="s">
        <v>373</v>
      </c>
      <c r="CK405" t="s">
        <v>170</v>
      </c>
      <c r="CL405" t="s">
        <v>174</v>
      </c>
      <c r="CM405" t="s">
        <v>5858</v>
      </c>
      <c r="CN405" t="s">
        <v>174</v>
      </c>
      <c r="CO405" t="s">
        <v>5859</v>
      </c>
      <c r="CP405" t="s">
        <v>5860</v>
      </c>
      <c r="CQ405" t="s">
        <v>174</v>
      </c>
      <c r="CR405">
        <v>0</v>
      </c>
      <c r="CS405">
        <v>1</v>
      </c>
      <c r="CT405">
        <v>1</v>
      </c>
      <c r="CU405" t="s">
        <v>5861</v>
      </c>
      <c r="CV405" t="s">
        <v>170</v>
      </c>
      <c r="CZ405" t="s">
        <v>170</v>
      </c>
      <c r="DC405" t="s">
        <v>5862</v>
      </c>
      <c r="DD405" t="s">
        <v>174</v>
      </c>
      <c r="DE405" t="s">
        <v>5863</v>
      </c>
      <c r="DF405" t="s">
        <v>174</v>
      </c>
      <c r="DG405">
        <v>6</v>
      </c>
      <c r="DH405">
        <v>1</v>
      </c>
      <c r="DI405">
        <v>1</v>
      </c>
      <c r="DJ405">
        <v>1</v>
      </c>
      <c r="DK405">
        <v>8</v>
      </c>
      <c r="DL405" t="s">
        <v>170</v>
      </c>
      <c r="DN405" t="s">
        <v>170</v>
      </c>
      <c r="DP405" t="s">
        <v>9522</v>
      </c>
      <c r="DQ405" t="s">
        <v>202</v>
      </c>
      <c r="DR405" t="str">
        <f>HYPERLINK("https://nconnect.nicmar.ac.in/pdf/370_resume_1771855626.jpg/Y2FyZWVy","View Resume")</f>
        <v>0</v>
      </c>
      <c r="DS405" t="s">
        <v>1505</v>
      </c>
      <c r="DT405" t="s">
        <v>5865</v>
      </c>
      <c r="DU405" t="s">
        <v>1283</v>
      </c>
      <c r="DV405" t="s">
        <v>5866</v>
      </c>
      <c r="DW405" t="s">
        <v>246</v>
      </c>
      <c r="DX405" t="s">
        <v>824</v>
      </c>
      <c r="DY405" t="s">
        <v>209</v>
      </c>
      <c r="DZ405" t="s">
        <v>1505</v>
      </c>
    </row>
    <row r="406" spans="1:158">
      <c r="A406" t="s">
        <v>266</v>
      </c>
      <c r="B406" t="s">
        <v>211</v>
      </c>
      <c r="C406" t="s">
        <v>267</v>
      </c>
      <c r="D406" t="s">
        <v>268</v>
      </c>
      <c r="E406" t="s">
        <v>9523</v>
      </c>
      <c r="F406" t="s">
        <v>9524</v>
      </c>
      <c r="G406">
        <v>9867178441</v>
      </c>
      <c r="H406" t="s">
        <v>164</v>
      </c>
      <c r="I406" t="s">
        <v>9525</v>
      </c>
      <c r="J406" t="s">
        <v>217</v>
      </c>
      <c r="K406" t="s">
        <v>831</v>
      </c>
      <c r="L406" t="s">
        <v>9526</v>
      </c>
      <c r="M406" t="s">
        <v>9527</v>
      </c>
      <c r="N406" t="s">
        <v>170</v>
      </c>
      <c r="AI406" t="s">
        <v>9528</v>
      </c>
      <c r="AJ406" t="s">
        <v>9529</v>
      </c>
      <c r="AK406" t="s">
        <v>378</v>
      </c>
      <c r="AL406">
        <v>70</v>
      </c>
      <c r="AN406">
        <v>2008</v>
      </c>
      <c r="AO406" t="s">
        <v>174</v>
      </c>
      <c r="AP406" t="s">
        <v>9530</v>
      </c>
      <c r="AQ406" t="s">
        <v>9531</v>
      </c>
      <c r="AR406" t="s">
        <v>439</v>
      </c>
      <c r="AS406">
        <v>52</v>
      </c>
      <c r="AU406">
        <v>2012</v>
      </c>
      <c r="AV406" t="s">
        <v>170</v>
      </c>
      <c r="BC406" t="s">
        <v>174</v>
      </c>
      <c r="BD406" t="s">
        <v>9532</v>
      </c>
      <c r="BE406" t="s">
        <v>9533</v>
      </c>
      <c r="BF406" t="s">
        <v>9534</v>
      </c>
      <c r="BG406">
        <v>64</v>
      </c>
      <c r="BI406">
        <v>2015</v>
      </c>
      <c r="BJ406">
        <v>19</v>
      </c>
      <c r="BK406" t="s">
        <v>3020</v>
      </c>
      <c r="BL406">
        <v>53</v>
      </c>
      <c r="BM406" t="s">
        <v>9535</v>
      </c>
      <c r="BN406" t="s">
        <v>174</v>
      </c>
      <c r="BO406" t="s">
        <v>9536</v>
      </c>
      <c r="BP406" t="s">
        <v>9537</v>
      </c>
      <c r="BQ406" t="s">
        <v>9538</v>
      </c>
      <c r="BR406">
        <v>68.53</v>
      </c>
      <c r="BS406">
        <v>8.2</v>
      </c>
      <c r="BT406">
        <v>2018</v>
      </c>
      <c r="BU406">
        <v>31</v>
      </c>
      <c r="BV406" t="s">
        <v>529</v>
      </c>
      <c r="BW406">
        <v>53</v>
      </c>
      <c r="BX406" t="s">
        <v>9539</v>
      </c>
      <c r="BY406" t="s">
        <v>170</v>
      </c>
      <c r="CF406" t="s">
        <v>174</v>
      </c>
      <c r="CG406" t="s">
        <v>8855</v>
      </c>
      <c r="CH406" t="s">
        <v>9540</v>
      </c>
      <c r="CI406" t="s">
        <v>373</v>
      </c>
      <c r="CK406" t="s">
        <v>170</v>
      </c>
      <c r="CL406" t="s">
        <v>174</v>
      </c>
      <c r="CM406" t="s">
        <v>9541</v>
      </c>
      <c r="CN406" t="s">
        <v>174</v>
      </c>
      <c r="CO406" t="s">
        <v>9542</v>
      </c>
      <c r="CP406" t="s">
        <v>9543</v>
      </c>
      <c r="CQ406" t="s">
        <v>170</v>
      </c>
      <c r="CV406" t="s">
        <v>170</v>
      </c>
      <c r="CZ406" t="s">
        <v>170</v>
      </c>
      <c r="DB406" t="s">
        <v>9544</v>
      </c>
      <c r="DC406" t="s">
        <v>9545</v>
      </c>
      <c r="DD406" t="s">
        <v>174</v>
      </c>
      <c r="DE406" t="s">
        <v>9546</v>
      </c>
      <c r="DF406" t="s">
        <v>170</v>
      </c>
      <c r="DL406" t="s">
        <v>170</v>
      </c>
      <c r="DN406" t="s">
        <v>170</v>
      </c>
      <c r="DP406" t="s">
        <v>9547</v>
      </c>
      <c r="DQ406" t="s">
        <v>202</v>
      </c>
      <c r="DR406" t="str">
        <f>HYPERLINK("https://nconnect.nicmar.ac.in/pdf/571_resume_1771856311.pdf/Y2FyZWVy","View Resume")</f>
        <v>0</v>
      </c>
      <c r="DS406" t="s">
        <v>4127</v>
      </c>
      <c r="DT406" t="s">
        <v>9548</v>
      </c>
      <c r="DU406" t="s">
        <v>9549</v>
      </c>
      <c r="DV406" t="s">
        <v>819</v>
      </c>
      <c r="DW406" t="s">
        <v>246</v>
      </c>
      <c r="DX406" t="s">
        <v>2374</v>
      </c>
      <c r="DY406" t="s">
        <v>209</v>
      </c>
      <c r="DZ406" t="s">
        <v>2132</v>
      </c>
      <c r="EA406" t="s">
        <v>9550</v>
      </c>
      <c r="EB406" t="s">
        <v>9551</v>
      </c>
      <c r="EC406" t="s">
        <v>4064</v>
      </c>
      <c r="ED406" t="s">
        <v>246</v>
      </c>
      <c r="EE406" t="s">
        <v>1502</v>
      </c>
      <c r="EF406" t="s">
        <v>825</v>
      </c>
      <c r="EG406" t="s">
        <v>865</v>
      </c>
    </row>
    <row r="407" spans="1:158">
      <c r="A407" t="s">
        <v>1137</v>
      </c>
      <c r="B407" t="s">
        <v>211</v>
      </c>
      <c r="C407" t="s">
        <v>1138</v>
      </c>
      <c r="D407" t="s">
        <v>1139</v>
      </c>
      <c r="E407" t="s">
        <v>9552</v>
      </c>
      <c r="F407" t="s">
        <v>9553</v>
      </c>
      <c r="G407">
        <v>8273798144</v>
      </c>
      <c r="H407" t="s">
        <v>271</v>
      </c>
      <c r="I407" t="s">
        <v>9554</v>
      </c>
      <c r="J407" t="s">
        <v>217</v>
      </c>
      <c r="K407" t="s">
        <v>9555</v>
      </c>
      <c r="L407" t="s">
        <v>9556</v>
      </c>
      <c r="M407" t="s">
        <v>9557</v>
      </c>
      <c r="N407" t="s">
        <v>170</v>
      </c>
      <c r="AI407" t="s">
        <v>9558</v>
      </c>
      <c r="AJ407" t="s">
        <v>1930</v>
      </c>
      <c r="AK407" t="s">
        <v>9559</v>
      </c>
      <c r="AL407">
        <v>86</v>
      </c>
      <c r="AN407">
        <v>2017</v>
      </c>
      <c r="AO407" t="s">
        <v>174</v>
      </c>
      <c r="AP407" t="s">
        <v>9558</v>
      </c>
      <c r="AQ407" t="s">
        <v>1482</v>
      </c>
      <c r="AR407" t="s">
        <v>9560</v>
      </c>
      <c r="AS407">
        <v>80.6</v>
      </c>
      <c r="AU407">
        <v>2019</v>
      </c>
      <c r="AV407" t="s">
        <v>170</v>
      </c>
      <c r="BB407">
        <v>2019</v>
      </c>
      <c r="BC407" t="s">
        <v>174</v>
      </c>
      <c r="BD407" t="s">
        <v>9561</v>
      </c>
      <c r="BE407" t="s">
        <v>9561</v>
      </c>
      <c r="BF407" t="s">
        <v>4818</v>
      </c>
      <c r="BG407">
        <v>81.2</v>
      </c>
      <c r="BI407">
        <v>2024</v>
      </c>
      <c r="BJ407">
        <v>8</v>
      </c>
      <c r="BL407">
        <v>2</v>
      </c>
      <c r="BN407" t="s">
        <v>174</v>
      </c>
      <c r="BO407" t="s">
        <v>9562</v>
      </c>
      <c r="BP407" t="s">
        <v>9563</v>
      </c>
      <c r="BQ407" t="s">
        <v>5303</v>
      </c>
      <c r="BR407">
        <v>80</v>
      </c>
      <c r="BT407">
        <v>2026</v>
      </c>
      <c r="BU407">
        <v>24</v>
      </c>
      <c r="BW407">
        <v>50</v>
      </c>
      <c r="BY407" t="s">
        <v>170</v>
      </c>
      <c r="CF407" t="s">
        <v>170</v>
      </c>
      <c r="CJ407">
        <v>2026</v>
      </c>
      <c r="CL407" t="s">
        <v>174</v>
      </c>
      <c r="CM407" t="s">
        <v>9564</v>
      </c>
      <c r="CN407" t="s">
        <v>174</v>
      </c>
      <c r="CO407" t="s">
        <v>9565</v>
      </c>
      <c r="CP407" t="s">
        <v>9566</v>
      </c>
      <c r="CQ407" t="s">
        <v>170</v>
      </c>
      <c r="CV407" t="s">
        <v>170</v>
      </c>
      <c r="CZ407" t="s">
        <v>170</v>
      </c>
      <c r="DB407" t="s">
        <v>378</v>
      </c>
      <c r="DC407" t="s">
        <v>326</v>
      </c>
      <c r="DD407" t="s">
        <v>170</v>
      </c>
      <c r="DF407" t="s">
        <v>170</v>
      </c>
      <c r="DL407" t="s">
        <v>170</v>
      </c>
      <c r="DN407" t="s">
        <v>170</v>
      </c>
      <c r="DP407" t="s">
        <v>9567</v>
      </c>
      <c r="DQ407" t="str">
        <f>HYPERLINK("https://nconnect.nicmar.ac.in/storage/profile/699732104c933.png","Download")</f>
        <v>0</v>
      </c>
      <c r="DR407" t="str">
        <f>HYPERLINK("https://nconnect.nicmar.ac.in/pdf/574_resume_1771856597.pdf/Y2FyZWVy","View Resume")</f>
        <v>0</v>
      </c>
      <c r="DS407" t="s">
        <v>292</v>
      </c>
    </row>
    <row r="408" spans="1:158">
      <c r="A408" t="s">
        <v>794</v>
      </c>
      <c r="B408" t="s">
        <v>211</v>
      </c>
      <c r="C408" t="s">
        <v>267</v>
      </c>
      <c r="D408" t="s">
        <v>509</v>
      </c>
      <c r="E408" t="s">
        <v>9568</v>
      </c>
      <c r="F408" t="s">
        <v>9569</v>
      </c>
      <c r="G408">
        <v>8171517526</v>
      </c>
      <c r="H408" t="s">
        <v>271</v>
      </c>
      <c r="I408" t="s">
        <v>9570</v>
      </c>
      <c r="J408" t="s">
        <v>166</v>
      </c>
      <c r="K408" t="s">
        <v>763</v>
      </c>
      <c r="L408" t="s">
        <v>9571</v>
      </c>
      <c r="M408" t="s">
        <v>9572</v>
      </c>
      <c r="N408" t="s">
        <v>170</v>
      </c>
      <c r="AI408" t="s">
        <v>9573</v>
      </c>
      <c r="AJ408" t="s">
        <v>1930</v>
      </c>
      <c r="AK408" t="s">
        <v>2034</v>
      </c>
      <c r="AL408">
        <v>83</v>
      </c>
      <c r="AN408">
        <v>2011</v>
      </c>
      <c r="AO408" t="s">
        <v>174</v>
      </c>
      <c r="AP408" t="s">
        <v>9574</v>
      </c>
      <c r="AQ408" t="s">
        <v>1177</v>
      </c>
      <c r="AR408" t="s">
        <v>9575</v>
      </c>
      <c r="AS408">
        <v>88</v>
      </c>
      <c r="AU408">
        <v>2013</v>
      </c>
      <c r="AV408" t="s">
        <v>170</v>
      </c>
      <c r="BC408" t="s">
        <v>174</v>
      </c>
      <c r="BD408" t="s">
        <v>9576</v>
      </c>
      <c r="BE408" t="s">
        <v>9577</v>
      </c>
      <c r="BF408" t="s">
        <v>9578</v>
      </c>
      <c r="BG408">
        <v>59</v>
      </c>
      <c r="BI408">
        <v>2013</v>
      </c>
      <c r="BJ408">
        <v>19</v>
      </c>
      <c r="BK408" t="s">
        <v>808</v>
      </c>
      <c r="BL408">
        <v>23</v>
      </c>
      <c r="BN408" t="s">
        <v>174</v>
      </c>
      <c r="BO408" t="s">
        <v>9576</v>
      </c>
      <c r="BP408" t="s">
        <v>9577</v>
      </c>
      <c r="BQ408" t="s">
        <v>9579</v>
      </c>
      <c r="BR408">
        <v>63</v>
      </c>
      <c r="BT408">
        <v>2018</v>
      </c>
      <c r="BU408">
        <v>31</v>
      </c>
      <c r="BV408" t="s">
        <v>811</v>
      </c>
      <c r="BW408">
        <v>23</v>
      </c>
      <c r="BY408" t="s">
        <v>170</v>
      </c>
      <c r="CF408" t="s">
        <v>174</v>
      </c>
      <c r="CG408" t="s">
        <v>9580</v>
      </c>
      <c r="CH408" t="s">
        <v>9581</v>
      </c>
      <c r="CI408" t="s">
        <v>193</v>
      </c>
      <c r="CJ408">
        <v>2023</v>
      </c>
      <c r="CL408" t="s">
        <v>174</v>
      </c>
      <c r="CM408" t="s">
        <v>9582</v>
      </c>
      <c r="CN408" t="s">
        <v>174</v>
      </c>
      <c r="CO408" t="s">
        <v>9583</v>
      </c>
      <c r="CP408" t="s">
        <v>9584</v>
      </c>
      <c r="CQ408" t="s">
        <v>174</v>
      </c>
      <c r="CR408">
        <v>1</v>
      </c>
      <c r="CS408">
        <v>1</v>
      </c>
      <c r="CT408">
        <v>2</v>
      </c>
      <c r="CU408" t="s">
        <v>9585</v>
      </c>
      <c r="CV408" t="s">
        <v>170</v>
      </c>
      <c r="CZ408" t="s">
        <v>170</v>
      </c>
      <c r="DB408" t="s">
        <v>378</v>
      </c>
      <c r="DC408" t="s">
        <v>9586</v>
      </c>
      <c r="DD408" t="s">
        <v>174</v>
      </c>
      <c r="DE408" t="s">
        <v>9587</v>
      </c>
      <c r="DF408" t="s">
        <v>174</v>
      </c>
      <c r="DG408" t="s">
        <v>9588</v>
      </c>
      <c r="DH408" t="s">
        <v>378</v>
      </c>
      <c r="DI408" t="s">
        <v>9589</v>
      </c>
      <c r="DJ408" t="s">
        <v>378</v>
      </c>
      <c r="DK408">
        <v>8</v>
      </c>
      <c r="DL408" t="s">
        <v>170</v>
      </c>
      <c r="DN408" t="s">
        <v>170</v>
      </c>
      <c r="DP408" t="s">
        <v>9590</v>
      </c>
      <c r="DQ408" t="s">
        <v>202</v>
      </c>
      <c r="DR408" t="str">
        <f>HYPERLINK("https://nconnect.nicmar.ac.in/pdf/148_resume_1771859307.pdf/Y2FyZWVy","View Resume")</f>
        <v>0</v>
      </c>
      <c r="DS408" t="s">
        <v>4013</v>
      </c>
      <c r="DT408" t="s">
        <v>9591</v>
      </c>
      <c r="DU408" t="s">
        <v>1283</v>
      </c>
      <c r="DV408" t="s">
        <v>689</v>
      </c>
      <c r="DW408" t="s">
        <v>246</v>
      </c>
      <c r="DX408" t="s">
        <v>1386</v>
      </c>
      <c r="DY408" t="s">
        <v>905</v>
      </c>
      <c r="DZ408" t="s">
        <v>945</v>
      </c>
      <c r="EA408" t="s">
        <v>9592</v>
      </c>
      <c r="EB408" t="s">
        <v>1283</v>
      </c>
      <c r="EC408" t="s">
        <v>819</v>
      </c>
      <c r="ED408" t="s">
        <v>246</v>
      </c>
      <c r="EE408" t="s">
        <v>821</v>
      </c>
      <c r="EF408" t="s">
        <v>4269</v>
      </c>
      <c r="EG408" t="s">
        <v>248</v>
      </c>
      <c r="EH408" t="s">
        <v>9593</v>
      </c>
      <c r="EI408" t="s">
        <v>1283</v>
      </c>
      <c r="EJ408" t="s">
        <v>819</v>
      </c>
      <c r="EK408" t="s">
        <v>246</v>
      </c>
      <c r="EL408" t="s">
        <v>981</v>
      </c>
      <c r="EM408" t="s">
        <v>209</v>
      </c>
      <c r="EN408" t="s">
        <v>990</v>
      </c>
    </row>
    <row r="409" spans="1:158">
      <c r="A409" t="s">
        <v>471</v>
      </c>
      <c r="B409" t="s">
        <v>211</v>
      </c>
      <c r="C409" t="s">
        <v>472</v>
      </c>
      <c r="D409" t="s">
        <v>473</v>
      </c>
      <c r="E409" t="s">
        <v>9594</v>
      </c>
      <c r="F409" t="s">
        <v>9595</v>
      </c>
      <c r="G409">
        <v>9686350249</v>
      </c>
      <c r="H409" t="s">
        <v>164</v>
      </c>
      <c r="I409" t="s">
        <v>4508</v>
      </c>
      <c r="J409" t="s">
        <v>217</v>
      </c>
      <c r="K409" t="s">
        <v>9596</v>
      </c>
      <c r="L409" t="s">
        <v>9597</v>
      </c>
      <c r="M409" t="s">
        <v>9598</v>
      </c>
      <c r="N409" t="s">
        <v>174</v>
      </c>
      <c r="O409" t="s">
        <v>9599</v>
      </c>
      <c r="P409" t="s">
        <v>557</v>
      </c>
      <c r="AI409" t="s">
        <v>9600</v>
      </c>
      <c r="AJ409" t="s">
        <v>1175</v>
      </c>
      <c r="AK409" t="s">
        <v>9601</v>
      </c>
      <c r="AL409">
        <v>80.2</v>
      </c>
      <c r="AM409">
        <v>8.2</v>
      </c>
      <c r="AN409">
        <v>2012</v>
      </c>
      <c r="AO409" t="s">
        <v>174</v>
      </c>
      <c r="AP409" t="s">
        <v>9602</v>
      </c>
      <c r="AQ409" t="s">
        <v>9603</v>
      </c>
      <c r="AR409" t="s">
        <v>9604</v>
      </c>
      <c r="AS409">
        <v>68</v>
      </c>
      <c r="AT409">
        <v>6.8</v>
      </c>
      <c r="AU409">
        <v>2014</v>
      </c>
      <c r="AV409" t="s">
        <v>170</v>
      </c>
      <c r="BC409" t="s">
        <v>174</v>
      </c>
      <c r="BD409" t="s">
        <v>9605</v>
      </c>
      <c r="BE409" t="s">
        <v>9606</v>
      </c>
      <c r="BF409" t="s">
        <v>9607</v>
      </c>
      <c r="BG409">
        <v>70.8</v>
      </c>
      <c r="BH409">
        <v>7.8</v>
      </c>
      <c r="BI409">
        <v>2018</v>
      </c>
      <c r="BJ409">
        <v>1</v>
      </c>
      <c r="BL409">
        <v>9</v>
      </c>
      <c r="BN409" t="s">
        <v>174</v>
      </c>
      <c r="BO409" t="s">
        <v>9608</v>
      </c>
      <c r="BP409" t="s">
        <v>9609</v>
      </c>
      <c r="BQ409" t="s">
        <v>9610</v>
      </c>
      <c r="BR409">
        <v>98</v>
      </c>
      <c r="BS409">
        <v>9.8</v>
      </c>
      <c r="BT409">
        <v>2020</v>
      </c>
      <c r="BU409">
        <v>12</v>
      </c>
      <c r="BW409">
        <v>13</v>
      </c>
      <c r="BY409" t="s">
        <v>170</v>
      </c>
      <c r="CF409" t="s">
        <v>174</v>
      </c>
      <c r="CG409" t="s">
        <v>557</v>
      </c>
      <c r="CH409" t="s">
        <v>9609</v>
      </c>
      <c r="CI409" t="s">
        <v>193</v>
      </c>
      <c r="CJ409">
        <v>2023</v>
      </c>
      <c r="CL409" t="s">
        <v>170</v>
      </c>
      <c r="CN409" t="s">
        <v>174</v>
      </c>
      <c r="CO409" t="s">
        <v>9611</v>
      </c>
      <c r="CP409" t="s">
        <v>9612</v>
      </c>
      <c r="CQ409" t="s">
        <v>174</v>
      </c>
      <c r="CR409">
        <v>32</v>
      </c>
      <c r="CS409">
        <v>8</v>
      </c>
      <c r="CT409">
        <v>5</v>
      </c>
      <c r="CU409" t="s">
        <v>9613</v>
      </c>
      <c r="CV409" t="s">
        <v>174</v>
      </c>
      <c r="CW409" t="s">
        <v>9614</v>
      </c>
      <c r="CX409" t="s">
        <v>373</v>
      </c>
      <c r="CZ409" t="s">
        <v>170</v>
      </c>
      <c r="DB409" t="s">
        <v>9615</v>
      </c>
      <c r="DC409" t="s">
        <v>9616</v>
      </c>
      <c r="DD409" t="s">
        <v>174</v>
      </c>
      <c r="DE409">
        <v>4</v>
      </c>
      <c r="DF409" t="s">
        <v>174</v>
      </c>
      <c r="DG409">
        <v>7</v>
      </c>
      <c r="DH409">
        <v>5</v>
      </c>
      <c r="DI409">
        <v>2</v>
      </c>
      <c r="DJ409" t="s">
        <v>378</v>
      </c>
      <c r="DK409">
        <v>9</v>
      </c>
      <c r="DL409" t="s">
        <v>174</v>
      </c>
      <c r="DM409" t="s">
        <v>9611</v>
      </c>
      <c r="DN409" t="s">
        <v>174</v>
      </c>
      <c r="DO409" t="s">
        <v>9617</v>
      </c>
      <c r="DP409" t="s">
        <v>9618</v>
      </c>
      <c r="DQ409" t="str">
        <f>HYPERLINK("https://nconnect.nicmar.ac.in/storage/profile/6999c86b278d4.png","Download")</f>
        <v>0</v>
      </c>
      <c r="DR409" t="str">
        <f>HYPERLINK("https://nconnect.nicmar.ac.in/pdf/463_resume_1771861215.pdf/Y2FyZWVy","View Resume")</f>
        <v>0</v>
      </c>
      <c r="DS409" t="s">
        <v>355</v>
      </c>
      <c r="DT409" t="s">
        <v>9619</v>
      </c>
      <c r="DU409" t="s">
        <v>1283</v>
      </c>
      <c r="DV409" t="s">
        <v>8247</v>
      </c>
      <c r="DW409" t="s">
        <v>246</v>
      </c>
      <c r="DX409" t="s">
        <v>758</v>
      </c>
      <c r="DY409" t="s">
        <v>209</v>
      </c>
      <c r="DZ409" t="s">
        <v>355</v>
      </c>
    </row>
    <row r="410" spans="1:158">
      <c r="A410" t="s">
        <v>794</v>
      </c>
      <c r="B410" t="s">
        <v>211</v>
      </c>
      <c r="C410" t="s">
        <v>267</v>
      </c>
      <c r="D410" t="s">
        <v>509</v>
      </c>
      <c r="E410" t="s">
        <v>9620</v>
      </c>
      <c r="F410" t="s">
        <v>9621</v>
      </c>
      <c r="G410">
        <v>9764750479</v>
      </c>
      <c r="H410" t="s">
        <v>164</v>
      </c>
      <c r="I410" t="s">
        <v>9622</v>
      </c>
      <c r="J410" t="s">
        <v>166</v>
      </c>
      <c r="K410" t="s">
        <v>658</v>
      </c>
      <c r="L410" t="s">
        <v>9623</v>
      </c>
      <c r="M410" t="s">
        <v>9624</v>
      </c>
      <c r="N410" t="s">
        <v>174</v>
      </c>
      <c r="O410" t="s">
        <v>9625</v>
      </c>
      <c r="P410" t="s">
        <v>9626</v>
      </c>
      <c r="AI410" t="s">
        <v>9627</v>
      </c>
      <c r="AJ410" t="s">
        <v>9628</v>
      </c>
      <c r="AK410" t="s">
        <v>1255</v>
      </c>
      <c r="AL410">
        <v>64.76</v>
      </c>
      <c r="AN410">
        <v>2008</v>
      </c>
      <c r="AO410" t="s">
        <v>174</v>
      </c>
      <c r="AP410" t="s">
        <v>9629</v>
      </c>
      <c r="AQ410" t="s">
        <v>9630</v>
      </c>
      <c r="AR410" t="s">
        <v>1335</v>
      </c>
      <c r="AS410">
        <v>67</v>
      </c>
      <c r="AU410">
        <v>2010</v>
      </c>
      <c r="AV410" t="s">
        <v>174</v>
      </c>
      <c r="AW410" t="s">
        <v>9631</v>
      </c>
      <c r="AX410" t="s">
        <v>9632</v>
      </c>
      <c r="AY410" t="s">
        <v>9633</v>
      </c>
      <c r="AZ410">
        <v>56.16</v>
      </c>
      <c r="BB410">
        <v>2016</v>
      </c>
      <c r="BC410" t="s">
        <v>174</v>
      </c>
      <c r="BD410" t="s">
        <v>4362</v>
      </c>
      <c r="BE410" t="s">
        <v>9634</v>
      </c>
      <c r="BF410" t="s">
        <v>9635</v>
      </c>
      <c r="BG410">
        <v>75.08</v>
      </c>
      <c r="BI410">
        <v>2013</v>
      </c>
      <c r="BJ410">
        <v>19</v>
      </c>
      <c r="BK410" t="s">
        <v>808</v>
      </c>
      <c r="BL410">
        <v>53</v>
      </c>
      <c r="BM410" t="s">
        <v>9636</v>
      </c>
      <c r="BN410" t="s">
        <v>174</v>
      </c>
      <c r="BO410" t="s">
        <v>4362</v>
      </c>
      <c r="BP410" t="s">
        <v>9634</v>
      </c>
      <c r="BQ410" t="s">
        <v>9637</v>
      </c>
      <c r="BR410">
        <v>80.06</v>
      </c>
      <c r="BT410">
        <v>2016</v>
      </c>
      <c r="BU410">
        <v>31</v>
      </c>
      <c r="BV410" t="s">
        <v>5318</v>
      </c>
      <c r="BW410">
        <v>53</v>
      </c>
      <c r="BX410" t="s">
        <v>9637</v>
      </c>
      <c r="BY410" t="s">
        <v>170</v>
      </c>
      <c r="CF410" t="s">
        <v>174</v>
      </c>
      <c r="CG410" t="s">
        <v>9638</v>
      </c>
      <c r="CH410" t="s">
        <v>4362</v>
      </c>
      <c r="CI410" t="s">
        <v>193</v>
      </c>
      <c r="CJ410">
        <v>2023</v>
      </c>
      <c r="CL410" t="s">
        <v>174</v>
      </c>
      <c r="CM410" t="s">
        <v>9639</v>
      </c>
      <c r="CN410" t="s">
        <v>174</v>
      </c>
      <c r="CO410" t="s">
        <v>9640</v>
      </c>
      <c r="CP410" t="s">
        <v>9641</v>
      </c>
      <c r="CQ410" t="s">
        <v>174</v>
      </c>
      <c r="CR410">
        <v>0</v>
      </c>
      <c r="CS410">
        <v>0</v>
      </c>
      <c r="CT410">
        <v>15</v>
      </c>
      <c r="CU410" t="s">
        <v>9642</v>
      </c>
      <c r="CV410" t="s">
        <v>170</v>
      </c>
      <c r="CZ410" t="s">
        <v>170</v>
      </c>
      <c r="DB410" t="s">
        <v>9643</v>
      </c>
      <c r="DC410" t="s">
        <v>9644</v>
      </c>
      <c r="DD410" t="s">
        <v>174</v>
      </c>
      <c r="DE410" t="s">
        <v>9645</v>
      </c>
      <c r="DF410" t="s">
        <v>170</v>
      </c>
      <c r="DL410" t="s">
        <v>170</v>
      </c>
      <c r="DN410" t="s">
        <v>170</v>
      </c>
      <c r="DP410" t="s">
        <v>9646</v>
      </c>
      <c r="DQ410" t="s">
        <v>202</v>
      </c>
      <c r="DR410" t="str">
        <f>HYPERLINK("https://nconnect.nicmar.ac.in/pdf/579_resume_1771861646.pdf/Y2FyZWVy","View Resume")</f>
        <v>0</v>
      </c>
      <c r="DS410" t="s">
        <v>5501</v>
      </c>
      <c r="DT410" t="s">
        <v>9647</v>
      </c>
      <c r="DU410" t="s">
        <v>211</v>
      </c>
      <c r="DV410" t="s">
        <v>9648</v>
      </c>
      <c r="DW410" t="s">
        <v>246</v>
      </c>
      <c r="DX410" t="s">
        <v>2523</v>
      </c>
      <c r="DY410" t="s">
        <v>1585</v>
      </c>
      <c r="DZ410" t="s">
        <v>698</v>
      </c>
      <c r="EA410" t="s">
        <v>9629</v>
      </c>
      <c r="EB410" t="s">
        <v>211</v>
      </c>
      <c r="EC410" t="s">
        <v>9649</v>
      </c>
      <c r="ED410" t="s">
        <v>246</v>
      </c>
      <c r="EE410" t="s">
        <v>2319</v>
      </c>
      <c r="EF410" t="s">
        <v>3107</v>
      </c>
      <c r="EG410" t="s">
        <v>2132</v>
      </c>
      <c r="EH410" t="s">
        <v>2246</v>
      </c>
      <c r="EI410" t="s">
        <v>211</v>
      </c>
      <c r="EJ410" t="s">
        <v>819</v>
      </c>
      <c r="EK410" t="s">
        <v>246</v>
      </c>
      <c r="EL410" t="s">
        <v>2854</v>
      </c>
      <c r="EM410" t="s">
        <v>209</v>
      </c>
      <c r="EN410" t="s">
        <v>1206</v>
      </c>
    </row>
    <row r="411" spans="1:158">
      <c r="A411" t="s">
        <v>295</v>
      </c>
      <c r="B411" t="s">
        <v>211</v>
      </c>
      <c r="C411" t="s">
        <v>267</v>
      </c>
      <c r="D411" t="s">
        <v>296</v>
      </c>
      <c r="E411" t="s">
        <v>9620</v>
      </c>
      <c r="F411" t="s">
        <v>9621</v>
      </c>
      <c r="G411">
        <v>9764750479</v>
      </c>
      <c r="H411" t="s">
        <v>164</v>
      </c>
      <c r="I411" t="s">
        <v>9622</v>
      </c>
      <c r="J411" t="s">
        <v>166</v>
      </c>
      <c r="K411" t="s">
        <v>658</v>
      </c>
      <c r="L411" t="s">
        <v>9623</v>
      </c>
      <c r="M411" t="s">
        <v>9624</v>
      </c>
      <c r="N411" t="s">
        <v>174</v>
      </c>
      <c r="O411" t="s">
        <v>9625</v>
      </c>
      <c r="P411" t="s">
        <v>9626</v>
      </c>
      <c r="AI411" t="s">
        <v>9627</v>
      </c>
      <c r="AJ411" t="s">
        <v>9628</v>
      </c>
      <c r="AK411" t="s">
        <v>1255</v>
      </c>
      <c r="AL411">
        <v>64.76</v>
      </c>
      <c r="AN411">
        <v>2008</v>
      </c>
      <c r="AO411" t="s">
        <v>174</v>
      </c>
      <c r="AP411" t="s">
        <v>9629</v>
      </c>
      <c r="AQ411" t="s">
        <v>9630</v>
      </c>
      <c r="AR411" t="s">
        <v>1335</v>
      </c>
      <c r="AS411">
        <v>67</v>
      </c>
      <c r="AU411">
        <v>2010</v>
      </c>
      <c r="AV411" t="s">
        <v>174</v>
      </c>
      <c r="AW411" t="s">
        <v>9631</v>
      </c>
      <c r="AX411" t="s">
        <v>9632</v>
      </c>
      <c r="AY411" t="s">
        <v>9633</v>
      </c>
      <c r="AZ411">
        <v>56.16</v>
      </c>
      <c r="BB411">
        <v>2016</v>
      </c>
      <c r="BC411" t="s">
        <v>174</v>
      </c>
      <c r="BD411" t="s">
        <v>4362</v>
      </c>
      <c r="BE411" t="s">
        <v>9634</v>
      </c>
      <c r="BF411" t="s">
        <v>9635</v>
      </c>
      <c r="BG411">
        <v>75.08</v>
      </c>
      <c r="BI411">
        <v>2013</v>
      </c>
      <c r="BJ411">
        <v>19</v>
      </c>
      <c r="BK411" t="s">
        <v>808</v>
      </c>
      <c r="BL411">
        <v>53</v>
      </c>
      <c r="BM411" t="s">
        <v>9636</v>
      </c>
      <c r="BN411" t="s">
        <v>174</v>
      </c>
      <c r="BO411" t="s">
        <v>4362</v>
      </c>
      <c r="BP411" t="s">
        <v>9634</v>
      </c>
      <c r="BQ411" t="s">
        <v>9637</v>
      </c>
      <c r="BR411">
        <v>80.06</v>
      </c>
      <c r="BT411">
        <v>2016</v>
      </c>
      <c r="BU411">
        <v>31</v>
      </c>
      <c r="BV411" t="s">
        <v>5318</v>
      </c>
      <c r="BW411">
        <v>53</v>
      </c>
      <c r="BX411" t="s">
        <v>9637</v>
      </c>
      <c r="BY411" t="s">
        <v>170</v>
      </c>
      <c r="CF411" t="s">
        <v>174</v>
      </c>
      <c r="CG411" t="s">
        <v>9638</v>
      </c>
      <c r="CH411" t="s">
        <v>4362</v>
      </c>
      <c r="CI411" t="s">
        <v>193</v>
      </c>
      <c r="CJ411">
        <v>2023</v>
      </c>
      <c r="CL411" t="s">
        <v>174</v>
      </c>
      <c r="CM411" t="s">
        <v>9639</v>
      </c>
      <c r="CN411" t="s">
        <v>174</v>
      </c>
      <c r="CO411" t="s">
        <v>9640</v>
      </c>
      <c r="CP411" t="s">
        <v>9641</v>
      </c>
      <c r="CQ411" t="s">
        <v>174</v>
      </c>
      <c r="CR411">
        <v>0</v>
      </c>
      <c r="CS411">
        <v>0</v>
      </c>
      <c r="CT411">
        <v>15</v>
      </c>
      <c r="CU411" t="s">
        <v>9642</v>
      </c>
      <c r="CV411" t="s">
        <v>170</v>
      </c>
      <c r="CZ411" t="s">
        <v>170</v>
      </c>
      <c r="DB411" t="s">
        <v>9643</v>
      </c>
      <c r="DC411" t="s">
        <v>9644</v>
      </c>
      <c r="DD411" t="s">
        <v>174</v>
      </c>
      <c r="DE411" t="s">
        <v>9645</v>
      </c>
      <c r="DF411" t="s">
        <v>170</v>
      </c>
      <c r="DL411" t="s">
        <v>170</v>
      </c>
      <c r="DN411" t="s">
        <v>170</v>
      </c>
      <c r="DP411" t="s">
        <v>9650</v>
      </c>
      <c r="DQ411" t="s">
        <v>202</v>
      </c>
      <c r="DR411" t="str">
        <f>HYPERLINK("https://nconnect.nicmar.ac.in/pdf/579_resume_1771861646.pdf/Y2FyZWVy","View Resume")</f>
        <v>0</v>
      </c>
      <c r="DS411" t="s">
        <v>5501</v>
      </c>
      <c r="DT411" t="s">
        <v>9647</v>
      </c>
      <c r="DU411" t="s">
        <v>211</v>
      </c>
      <c r="DV411" t="s">
        <v>9648</v>
      </c>
      <c r="DW411" t="s">
        <v>246</v>
      </c>
      <c r="DX411" t="s">
        <v>2523</v>
      </c>
      <c r="DY411" t="s">
        <v>1585</v>
      </c>
      <c r="DZ411" t="s">
        <v>698</v>
      </c>
      <c r="EA411" t="s">
        <v>9629</v>
      </c>
      <c r="EB411" t="s">
        <v>211</v>
      </c>
      <c r="EC411" t="s">
        <v>9649</v>
      </c>
      <c r="ED411" t="s">
        <v>246</v>
      </c>
      <c r="EE411" t="s">
        <v>2319</v>
      </c>
      <c r="EF411" t="s">
        <v>3107</v>
      </c>
      <c r="EG411" t="s">
        <v>2132</v>
      </c>
      <c r="EH411" t="s">
        <v>2246</v>
      </c>
      <c r="EI411" t="s">
        <v>211</v>
      </c>
      <c r="EJ411" t="s">
        <v>819</v>
      </c>
      <c r="EK411" t="s">
        <v>246</v>
      </c>
      <c r="EL411" t="s">
        <v>2854</v>
      </c>
      <c r="EM411" t="s">
        <v>209</v>
      </c>
      <c r="EN411" t="s">
        <v>1206</v>
      </c>
    </row>
    <row r="412" spans="1:158">
      <c r="A412" t="s">
        <v>1284</v>
      </c>
      <c r="B412" t="s">
        <v>211</v>
      </c>
      <c r="C412" t="s">
        <v>267</v>
      </c>
      <c r="D412" t="s">
        <v>1285</v>
      </c>
      <c r="E412" t="s">
        <v>9620</v>
      </c>
      <c r="F412" t="s">
        <v>9621</v>
      </c>
      <c r="G412">
        <v>9764750479</v>
      </c>
      <c r="H412" t="s">
        <v>164</v>
      </c>
      <c r="I412" t="s">
        <v>9622</v>
      </c>
      <c r="J412" t="s">
        <v>166</v>
      </c>
      <c r="K412" t="s">
        <v>658</v>
      </c>
      <c r="L412" t="s">
        <v>9623</v>
      </c>
      <c r="M412" t="s">
        <v>9624</v>
      </c>
      <c r="N412" t="s">
        <v>174</v>
      </c>
      <c r="O412" t="s">
        <v>9625</v>
      </c>
      <c r="P412" t="s">
        <v>9626</v>
      </c>
      <c r="AI412" t="s">
        <v>9627</v>
      </c>
      <c r="AJ412" t="s">
        <v>9628</v>
      </c>
      <c r="AK412" t="s">
        <v>1255</v>
      </c>
      <c r="AL412">
        <v>64.76</v>
      </c>
      <c r="AN412">
        <v>2008</v>
      </c>
      <c r="AO412" t="s">
        <v>174</v>
      </c>
      <c r="AP412" t="s">
        <v>9629</v>
      </c>
      <c r="AQ412" t="s">
        <v>9630</v>
      </c>
      <c r="AR412" t="s">
        <v>1335</v>
      </c>
      <c r="AS412">
        <v>67</v>
      </c>
      <c r="AU412">
        <v>2010</v>
      </c>
      <c r="AV412" t="s">
        <v>174</v>
      </c>
      <c r="AW412" t="s">
        <v>9631</v>
      </c>
      <c r="AX412" t="s">
        <v>9632</v>
      </c>
      <c r="AY412" t="s">
        <v>9633</v>
      </c>
      <c r="AZ412">
        <v>56.16</v>
      </c>
      <c r="BB412">
        <v>2016</v>
      </c>
      <c r="BC412" t="s">
        <v>174</v>
      </c>
      <c r="BD412" t="s">
        <v>4362</v>
      </c>
      <c r="BE412" t="s">
        <v>9634</v>
      </c>
      <c r="BF412" t="s">
        <v>9635</v>
      </c>
      <c r="BG412">
        <v>75.08</v>
      </c>
      <c r="BI412">
        <v>2013</v>
      </c>
      <c r="BJ412">
        <v>19</v>
      </c>
      <c r="BK412" t="s">
        <v>808</v>
      </c>
      <c r="BL412">
        <v>53</v>
      </c>
      <c r="BM412" t="s">
        <v>9636</v>
      </c>
      <c r="BN412" t="s">
        <v>174</v>
      </c>
      <c r="BO412" t="s">
        <v>4362</v>
      </c>
      <c r="BP412" t="s">
        <v>9634</v>
      </c>
      <c r="BQ412" t="s">
        <v>9637</v>
      </c>
      <c r="BR412">
        <v>80.06</v>
      </c>
      <c r="BT412">
        <v>2016</v>
      </c>
      <c r="BU412">
        <v>31</v>
      </c>
      <c r="BV412" t="s">
        <v>5318</v>
      </c>
      <c r="BW412">
        <v>53</v>
      </c>
      <c r="BX412" t="s">
        <v>9637</v>
      </c>
      <c r="BY412" t="s">
        <v>170</v>
      </c>
      <c r="CF412" t="s">
        <v>174</v>
      </c>
      <c r="CG412" t="s">
        <v>9638</v>
      </c>
      <c r="CH412" t="s">
        <v>4362</v>
      </c>
      <c r="CI412" t="s">
        <v>193</v>
      </c>
      <c r="CJ412">
        <v>2023</v>
      </c>
      <c r="CL412" t="s">
        <v>174</v>
      </c>
      <c r="CM412" t="s">
        <v>9639</v>
      </c>
      <c r="CN412" t="s">
        <v>174</v>
      </c>
      <c r="CO412" t="s">
        <v>9640</v>
      </c>
      <c r="CP412" t="s">
        <v>9641</v>
      </c>
      <c r="CQ412" t="s">
        <v>174</v>
      </c>
      <c r="CR412">
        <v>0</v>
      </c>
      <c r="CS412">
        <v>0</v>
      </c>
      <c r="CT412">
        <v>15</v>
      </c>
      <c r="CU412" t="s">
        <v>9642</v>
      </c>
      <c r="CV412" t="s">
        <v>170</v>
      </c>
      <c r="CZ412" t="s">
        <v>170</v>
      </c>
      <c r="DB412" t="s">
        <v>9643</v>
      </c>
      <c r="DC412" t="s">
        <v>9644</v>
      </c>
      <c r="DD412" t="s">
        <v>174</v>
      </c>
      <c r="DE412" t="s">
        <v>9645</v>
      </c>
      <c r="DF412" t="s">
        <v>170</v>
      </c>
      <c r="DL412" t="s">
        <v>170</v>
      </c>
      <c r="DN412" t="s">
        <v>170</v>
      </c>
      <c r="DP412" t="s">
        <v>9651</v>
      </c>
      <c r="DQ412" t="s">
        <v>202</v>
      </c>
      <c r="DR412" t="str">
        <f>HYPERLINK("https://nconnect.nicmar.ac.in/pdf/579_resume_1771861646.pdf/Y2FyZWVy","View Resume")</f>
        <v>0</v>
      </c>
      <c r="DS412" t="s">
        <v>5501</v>
      </c>
      <c r="DT412" t="s">
        <v>9647</v>
      </c>
      <c r="DU412" t="s">
        <v>211</v>
      </c>
      <c r="DV412" t="s">
        <v>9648</v>
      </c>
      <c r="DW412" t="s">
        <v>246</v>
      </c>
      <c r="DX412" t="s">
        <v>2523</v>
      </c>
      <c r="DY412" t="s">
        <v>1585</v>
      </c>
      <c r="DZ412" t="s">
        <v>698</v>
      </c>
      <c r="EA412" t="s">
        <v>9629</v>
      </c>
      <c r="EB412" t="s">
        <v>211</v>
      </c>
      <c r="EC412" t="s">
        <v>9649</v>
      </c>
      <c r="ED412" t="s">
        <v>246</v>
      </c>
      <c r="EE412" t="s">
        <v>2319</v>
      </c>
      <c r="EF412" t="s">
        <v>3107</v>
      </c>
      <c r="EG412" t="s">
        <v>2132</v>
      </c>
      <c r="EH412" t="s">
        <v>2246</v>
      </c>
      <c r="EI412" t="s">
        <v>211</v>
      </c>
      <c r="EJ412" t="s">
        <v>819</v>
      </c>
      <c r="EK412" t="s">
        <v>246</v>
      </c>
      <c r="EL412" t="s">
        <v>2854</v>
      </c>
      <c r="EM412" t="s">
        <v>209</v>
      </c>
      <c r="EN412" t="s">
        <v>1206</v>
      </c>
    </row>
    <row r="413" spans="1:158">
      <c r="A413" t="s">
        <v>266</v>
      </c>
      <c r="B413" t="s">
        <v>211</v>
      </c>
      <c r="C413" t="s">
        <v>267</v>
      </c>
      <c r="D413" t="s">
        <v>268</v>
      </c>
      <c r="E413" t="s">
        <v>9652</v>
      </c>
      <c r="F413" t="s">
        <v>9653</v>
      </c>
      <c r="G413">
        <v>6376414548</v>
      </c>
      <c r="H413" t="s">
        <v>164</v>
      </c>
      <c r="I413" t="s">
        <v>9654</v>
      </c>
      <c r="J413" t="s">
        <v>166</v>
      </c>
      <c r="K413" t="s">
        <v>798</v>
      </c>
      <c r="L413" t="s">
        <v>9655</v>
      </c>
      <c r="M413" t="s">
        <v>9656</v>
      </c>
      <c r="N413" t="s">
        <v>170</v>
      </c>
      <c r="AI413" t="s">
        <v>9657</v>
      </c>
      <c r="AJ413" t="s">
        <v>9658</v>
      </c>
      <c r="AK413" t="s">
        <v>9659</v>
      </c>
      <c r="AL413">
        <v>83</v>
      </c>
      <c r="AN413">
        <v>2007</v>
      </c>
      <c r="AO413" t="s">
        <v>174</v>
      </c>
      <c r="AP413" t="s">
        <v>1328</v>
      </c>
      <c r="AQ413" t="s">
        <v>9660</v>
      </c>
      <c r="AR413" t="s">
        <v>628</v>
      </c>
      <c r="AS413">
        <v>83.6</v>
      </c>
      <c r="AU413">
        <v>2009</v>
      </c>
      <c r="AV413" t="s">
        <v>170</v>
      </c>
      <c r="AX413" t="s">
        <v>9661</v>
      </c>
      <c r="AY413" t="s">
        <v>9662</v>
      </c>
      <c r="AZ413">
        <v>84.8</v>
      </c>
      <c r="BB413">
        <v>2025</v>
      </c>
      <c r="BC413" t="s">
        <v>174</v>
      </c>
      <c r="BD413" t="s">
        <v>9663</v>
      </c>
      <c r="BE413" t="s">
        <v>9664</v>
      </c>
      <c r="BF413" t="s">
        <v>1668</v>
      </c>
      <c r="BG413">
        <v>65.3</v>
      </c>
      <c r="BI413">
        <v>2014</v>
      </c>
      <c r="BJ413">
        <v>19</v>
      </c>
      <c r="BK413" t="s">
        <v>3672</v>
      </c>
      <c r="BL413">
        <v>34</v>
      </c>
      <c r="BN413" t="s">
        <v>174</v>
      </c>
      <c r="BO413" t="s">
        <v>9665</v>
      </c>
      <c r="BP413" t="s">
        <v>9665</v>
      </c>
      <c r="BQ413" t="s">
        <v>1668</v>
      </c>
      <c r="BR413">
        <v>76.2</v>
      </c>
      <c r="BT413">
        <v>2018</v>
      </c>
      <c r="BU413">
        <v>31</v>
      </c>
      <c r="BV413" t="s">
        <v>1672</v>
      </c>
      <c r="BW413">
        <v>34</v>
      </c>
      <c r="BY413" t="s">
        <v>174</v>
      </c>
      <c r="BZ413" t="s">
        <v>9661</v>
      </c>
      <c r="CA413" t="s">
        <v>9661</v>
      </c>
      <c r="CB413" t="s">
        <v>9666</v>
      </c>
      <c r="CC413">
        <v>84.8</v>
      </c>
      <c r="CE413">
        <v>2025</v>
      </c>
      <c r="CF413" t="s">
        <v>174</v>
      </c>
      <c r="CG413" t="s">
        <v>9667</v>
      </c>
      <c r="CH413" t="s">
        <v>9668</v>
      </c>
      <c r="CI413" t="s">
        <v>373</v>
      </c>
      <c r="CK413" t="s">
        <v>170</v>
      </c>
      <c r="CL413" t="s">
        <v>170</v>
      </c>
      <c r="CN413" t="s">
        <v>170</v>
      </c>
      <c r="CP413" t="s">
        <v>9669</v>
      </c>
      <c r="CQ413" t="s">
        <v>170</v>
      </c>
      <c r="CV413" t="s">
        <v>170</v>
      </c>
      <c r="CZ413" t="s">
        <v>170</v>
      </c>
      <c r="DB413" t="s">
        <v>378</v>
      </c>
      <c r="DC413" t="s">
        <v>326</v>
      </c>
      <c r="DD413" t="s">
        <v>170</v>
      </c>
      <c r="DF413" t="s">
        <v>170</v>
      </c>
      <c r="DL413" t="s">
        <v>170</v>
      </c>
      <c r="DN413" t="s">
        <v>170</v>
      </c>
      <c r="DP413" t="s">
        <v>9670</v>
      </c>
      <c r="DQ413" t="str">
        <f>HYPERLINK("https://nconnect.nicmar.ac.in/storage/profile/699c6a05f38a2.png","Download")</f>
        <v>0</v>
      </c>
      <c r="DR413" t="str">
        <f>HYPERLINK("https://nconnect.nicmar.ac.in/pdf/578_resume_1771862449.pdf/Y2FyZWVy","View Resume")</f>
        <v>0</v>
      </c>
      <c r="DS413" t="s">
        <v>870</v>
      </c>
      <c r="DT413" t="s">
        <v>9671</v>
      </c>
      <c r="DU413" t="s">
        <v>211</v>
      </c>
      <c r="DV413" t="s">
        <v>538</v>
      </c>
      <c r="DW413" t="s">
        <v>246</v>
      </c>
      <c r="DX413" t="s">
        <v>1726</v>
      </c>
      <c r="DY413" t="s">
        <v>1634</v>
      </c>
      <c r="DZ413" t="s">
        <v>870</v>
      </c>
    </row>
    <row r="414" spans="1:158">
      <c r="A414" t="s">
        <v>210</v>
      </c>
      <c r="B414" t="s">
        <v>211</v>
      </c>
      <c r="C414" t="s">
        <v>212</v>
      </c>
      <c r="D414" t="s">
        <v>213</v>
      </c>
      <c r="E414" t="s">
        <v>9672</v>
      </c>
      <c r="F414" t="s">
        <v>9673</v>
      </c>
      <c r="G414">
        <v>9008312904</v>
      </c>
      <c r="H414" t="s">
        <v>164</v>
      </c>
      <c r="I414" t="s">
        <v>9674</v>
      </c>
      <c r="J414" t="s">
        <v>217</v>
      </c>
      <c r="K414" t="s">
        <v>218</v>
      </c>
      <c r="L414" t="s">
        <v>9675</v>
      </c>
      <c r="M414" t="s">
        <v>9676</v>
      </c>
      <c r="N414" t="s">
        <v>170</v>
      </c>
      <c r="AI414" t="s">
        <v>9677</v>
      </c>
      <c r="AJ414" t="s">
        <v>9678</v>
      </c>
      <c r="AK414" t="s">
        <v>9679</v>
      </c>
      <c r="AL414">
        <v>89.16</v>
      </c>
      <c r="AN414">
        <v>2013</v>
      </c>
      <c r="AO414" t="s">
        <v>174</v>
      </c>
      <c r="AP414" t="s">
        <v>9680</v>
      </c>
      <c r="AQ414" t="s">
        <v>9678</v>
      </c>
      <c r="AR414" t="s">
        <v>9681</v>
      </c>
      <c r="AS414">
        <v>87.4</v>
      </c>
      <c r="AU414">
        <v>2015</v>
      </c>
      <c r="AV414" t="s">
        <v>170</v>
      </c>
      <c r="BC414" t="s">
        <v>174</v>
      </c>
      <c r="BD414" t="s">
        <v>9682</v>
      </c>
      <c r="BE414" t="s">
        <v>9683</v>
      </c>
      <c r="BF414" t="s">
        <v>229</v>
      </c>
      <c r="BG414">
        <v>89.2</v>
      </c>
      <c r="BI414">
        <v>2019</v>
      </c>
      <c r="BJ414">
        <v>1</v>
      </c>
      <c r="BL414">
        <v>47</v>
      </c>
      <c r="BN414" t="s">
        <v>174</v>
      </c>
      <c r="BO414" t="s">
        <v>9684</v>
      </c>
      <c r="BP414" t="s">
        <v>9678</v>
      </c>
      <c r="BQ414" t="s">
        <v>231</v>
      </c>
      <c r="BR414">
        <v>91.3</v>
      </c>
      <c r="BT414">
        <v>2021</v>
      </c>
      <c r="BU414">
        <v>14</v>
      </c>
      <c r="BW414">
        <v>47</v>
      </c>
      <c r="BY414" t="s">
        <v>170</v>
      </c>
      <c r="CF414" t="s">
        <v>174</v>
      </c>
      <c r="CG414" t="s">
        <v>231</v>
      </c>
      <c r="CH414" t="s">
        <v>9684</v>
      </c>
      <c r="CI414" t="s">
        <v>193</v>
      </c>
      <c r="CJ414">
        <v>2024</v>
      </c>
      <c r="CL414" t="s">
        <v>170</v>
      </c>
      <c r="CN414" t="s">
        <v>174</v>
      </c>
      <c r="CO414" t="s">
        <v>9685</v>
      </c>
      <c r="CP414" t="s">
        <v>9686</v>
      </c>
      <c r="CQ414" t="s">
        <v>174</v>
      </c>
      <c r="CR414">
        <v>12</v>
      </c>
      <c r="CS414">
        <v>16</v>
      </c>
      <c r="CT414">
        <v>3</v>
      </c>
      <c r="CU414" t="s">
        <v>9687</v>
      </c>
      <c r="CV414" t="s">
        <v>170</v>
      </c>
      <c r="CZ414" t="s">
        <v>170</v>
      </c>
      <c r="DB414" t="s">
        <v>9688</v>
      </c>
      <c r="DC414" t="s">
        <v>9689</v>
      </c>
      <c r="DD414" t="s">
        <v>170</v>
      </c>
      <c r="DF414" t="s">
        <v>170</v>
      </c>
      <c r="DL414" t="s">
        <v>170</v>
      </c>
      <c r="DN414" t="s">
        <v>174</v>
      </c>
      <c r="DO414" t="s">
        <v>9690</v>
      </c>
      <c r="DP414" t="s">
        <v>9691</v>
      </c>
      <c r="DQ414" t="str">
        <f>HYPERLINK("https://nconnect.nicmar.ac.in/storage/profile/69992c4e8ccea.png","Download")</f>
        <v>0</v>
      </c>
      <c r="DR414" t="str">
        <f>HYPERLINK("https://nconnect.nicmar.ac.in/pdf/582_resume_1771865043.pdf/Y2FyZWVy","View Resume")</f>
        <v>0</v>
      </c>
      <c r="DS414" t="s">
        <v>344</v>
      </c>
      <c r="DT414" t="s">
        <v>9692</v>
      </c>
      <c r="DU414" t="s">
        <v>211</v>
      </c>
      <c r="DV414" t="s">
        <v>2284</v>
      </c>
      <c r="DW414" t="s">
        <v>246</v>
      </c>
      <c r="DX414" t="s">
        <v>4269</v>
      </c>
      <c r="DY414" t="s">
        <v>209</v>
      </c>
      <c r="DZ414" t="s">
        <v>945</v>
      </c>
      <c r="EA414" t="s">
        <v>9693</v>
      </c>
      <c r="EB414" t="s">
        <v>211</v>
      </c>
      <c r="EC414" t="s">
        <v>9694</v>
      </c>
      <c r="ED414" t="s">
        <v>246</v>
      </c>
      <c r="EE414" t="s">
        <v>821</v>
      </c>
      <c r="EF414" t="s">
        <v>4269</v>
      </c>
      <c r="EG414" t="s">
        <v>945</v>
      </c>
    </row>
    <row r="415" spans="1:158">
      <c r="A415" t="s">
        <v>507</v>
      </c>
      <c r="B415" t="s">
        <v>508</v>
      </c>
      <c r="C415" t="s">
        <v>267</v>
      </c>
      <c r="D415" t="s">
        <v>509</v>
      </c>
      <c r="E415" t="s">
        <v>9695</v>
      </c>
      <c r="F415" t="s">
        <v>9696</v>
      </c>
      <c r="G415">
        <v>8550991101</v>
      </c>
      <c r="H415" t="s">
        <v>271</v>
      </c>
      <c r="I415" t="s">
        <v>9697</v>
      </c>
      <c r="J415" t="s">
        <v>166</v>
      </c>
      <c r="K415" t="s">
        <v>7437</v>
      </c>
      <c r="L415" t="s">
        <v>9698</v>
      </c>
      <c r="M415" t="s">
        <v>9699</v>
      </c>
      <c r="N415" t="s">
        <v>174</v>
      </c>
      <c r="O415" t="s">
        <v>9700</v>
      </c>
      <c r="P415" t="s">
        <v>9701</v>
      </c>
      <c r="AI415" t="s">
        <v>9695</v>
      </c>
      <c r="AJ415" t="s">
        <v>9702</v>
      </c>
      <c r="AK415" t="s">
        <v>9703</v>
      </c>
      <c r="AL415">
        <v>85.33</v>
      </c>
      <c r="AN415">
        <v>2000</v>
      </c>
      <c r="AO415" t="s">
        <v>174</v>
      </c>
      <c r="AP415" t="s">
        <v>9695</v>
      </c>
      <c r="AQ415" t="s">
        <v>9704</v>
      </c>
      <c r="AR415" t="s">
        <v>9705</v>
      </c>
      <c r="AS415">
        <v>76.83</v>
      </c>
      <c r="AU415">
        <v>2002</v>
      </c>
      <c r="AV415" t="s">
        <v>170</v>
      </c>
      <c r="BC415" t="s">
        <v>174</v>
      </c>
      <c r="BD415" t="s">
        <v>555</v>
      </c>
      <c r="BE415" t="s">
        <v>9706</v>
      </c>
      <c r="BF415" t="s">
        <v>9707</v>
      </c>
      <c r="BG415">
        <v>77.08</v>
      </c>
      <c r="BI415">
        <v>2006</v>
      </c>
      <c r="BJ415">
        <v>19</v>
      </c>
      <c r="BK415" t="s">
        <v>808</v>
      </c>
      <c r="BL415">
        <v>23</v>
      </c>
      <c r="BN415" t="s">
        <v>174</v>
      </c>
      <c r="BO415" t="s">
        <v>1909</v>
      </c>
      <c r="BP415" t="s">
        <v>9708</v>
      </c>
      <c r="BQ415" t="s">
        <v>9709</v>
      </c>
      <c r="BR415">
        <v>61.82</v>
      </c>
      <c r="BT415">
        <v>2008</v>
      </c>
      <c r="BU415">
        <v>31</v>
      </c>
      <c r="BV415" t="s">
        <v>9710</v>
      </c>
      <c r="BW415">
        <v>53</v>
      </c>
      <c r="BX415" t="s">
        <v>9711</v>
      </c>
      <c r="BY415" t="s">
        <v>174</v>
      </c>
      <c r="BZ415" t="s">
        <v>5320</v>
      </c>
      <c r="CA415" t="s">
        <v>9712</v>
      </c>
      <c r="CB415" t="s">
        <v>9713</v>
      </c>
      <c r="CC415">
        <v>60.38</v>
      </c>
      <c r="CE415">
        <v>2008</v>
      </c>
      <c r="CF415" t="s">
        <v>174</v>
      </c>
      <c r="CG415" t="s">
        <v>5588</v>
      </c>
      <c r="CH415" t="s">
        <v>9714</v>
      </c>
      <c r="CI415" t="s">
        <v>193</v>
      </c>
      <c r="CJ415">
        <v>2016</v>
      </c>
      <c r="CL415" t="s">
        <v>174</v>
      </c>
      <c r="CM415" t="s">
        <v>9715</v>
      </c>
      <c r="CN415" t="s">
        <v>174</v>
      </c>
      <c r="CO415" t="s">
        <v>9716</v>
      </c>
      <c r="CP415" t="s">
        <v>670</v>
      </c>
      <c r="CQ415" t="s">
        <v>174</v>
      </c>
      <c r="CR415">
        <v>0</v>
      </c>
      <c r="CS415">
        <v>0</v>
      </c>
      <c r="CT415">
        <v>9</v>
      </c>
      <c r="CU415" t="s">
        <v>9717</v>
      </c>
      <c r="CV415" t="s">
        <v>170</v>
      </c>
      <c r="CZ415" t="s">
        <v>170</v>
      </c>
      <c r="DC415" t="s">
        <v>9718</v>
      </c>
      <c r="DD415" t="s">
        <v>174</v>
      </c>
      <c r="DE415" t="s">
        <v>9719</v>
      </c>
      <c r="DF415" t="s">
        <v>170</v>
      </c>
      <c r="DL415" t="s">
        <v>174</v>
      </c>
      <c r="DM415" t="s">
        <v>9720</v>
      </c>
      <c r="DN415" t="s">
        <v>170</v>
      </c>
      <c r="DP415" t="s">
        <v>9721</v>
      </c>
      <c r="DQ415" t="s">
        <v>202</v>
      </c>
      <c r="DR415" t="str">
        <f>HYPERLINK("https://nconnect.nicmar.ac.in/pdf/537_resume_1771866773.pdf/Y2FyZWVy","View Resume")</f>
        <v>0</v>
      </c>
      <c r="DS415" t="s">
        <v>1097</v>
      </c>
      <c r="DT415" t="s">
        <v>9722</v>
      </c>
      <c r="DU415" t="s">
        <v>9723</v>
      </c>
      <c r="DV415" t="s">
        <v>569</v>
      </c>
      <c r="DW415" t="s">
        <v>207</v>
      </c>
      <c r="DX415" t="s">
        <v>869</v>
      </c>
      <c r="DY415" t="s">
        <v>338</v>
      </c>
      <c r="DZ415" t="s">
        <v>1317</v>
      </c>
      <c r="EA415" t="s">
        <v>9724</v>
      </c>
      <c r="EB415" t="s">
        <v>9725</v>
      </c>
      <c r="EC415" t="s">
        <v>569</v>
      </c>
      <c r="ED415" t="s">
        <v>207</v>
      </c>
      <c r="EE415" t="s">
        <v>864</v>
      </c>
      <c r="EF415" t="s">
        <v>2857</v>
      </c>
      <c r="EG415" t="s">
        <v>265</v>
      </c>
      <c r="EH415" t="s">
        <v>9726</v>
      </c>
      <c r="EI415" t="s">
        <v>9727</v>
      </c>
      <c r="EJ415" t="s">
        <v>569</v>
      </c>
      <c r="EK415" t="s">
        <v>207</v>
      </c>
      <c r="EL415" t="s">
        <v>6672</v>
      </c>
      <c r="EM415" t="s">
        <v>2694</v>
      </c>
      <c r="EN415" t="s">
        <v>461</v>
      </c>
      <c r="EO415" t="s">
        <v>9728</v>
      </c>
      <c r="EP415" t="s">
        <v>9729</v>
      </c>
      <c r="EQ415" t="s">
        <v>2820</v>
      </c>
      <c r="ER415" t="s">
        <v>207</v>
      </c>
      <c r="ES415" t="s">
        <v>2694</v>
      </c>
      <c r="ET415" t="s">
        <v>6668</v>
      </c>
      <c r="EU415" t="s">
        <v>942</v>
      </c>
      <c r="EV415" t="s">
        <v>9730</v>
      </c>
      <c r="EW415" t="s">
        <v>1283</v>
      </c>
      <c r="EX415" t="s">
        <v>2820</v>
      </c>
      <c r="EY415" t="s">
        <v>246</v>
      </c>
      <c r="EZ415" t="s">
        <v>5509</v>
      </c>
      <c r="FA415" t="s">
        <v>264</v>
      </c>
      <c r="FB415" t="s">
        <v>1027</v>
      </c>
    </row>
    <row r="416" spans="1:158">
      <c r="A416" t="s">
        <v>587</v>
      </c>
      <c r="B416" t="s">
        <v>159</v>
      </c>
      <c r="C416" t="s">
        <v>267</v>
      </c>
      <c r="D416" t="s">
        <v>357</v>
      </c>
      <c r="E416" t="s">
        <v>9731</v>
      </c>
      <c r="F416" t="s">
        <v>9732</v>
      </c>
      <c r="G416">
        <v>9439638483</v>
      </c>
      <c r="H416" t="s">
        <v>164</v>
      </c>
      <c r="I416" t="s">
        <v>9733</v>
      </c>
      <c r="J416" t="s">
        <v>166</v>
      </c>
      <c r="K416" t="s">
        <v>9734</v>
      </c>
      <c r="L416" t="s">
        <v>9735</v>
      </c>
      <c r="M416" t="s">
        <v>9736</v>
      </c>
      <c r="N416" t="s">
        <v>170</v>
      </c>
      <c r="AI416" t="s">
        <v>9737</v>
      </c>
      <c r="AJ416" t="s">
        <v>9738</v>
      </c>
      <c r="AK416" t="s">
        <v>9739</v>
      </c>
      <c r="AL416">
        <v>75</v>
      </c>
      <c r="AN416">
        <v>1992</v>
      </c>
      <c r="AO416" t="s">
        <v>174</v>
      </c>
      <c r="AP416" t="s">
        <v>9740</v>
      </c>
      <c r="AQ416" t="s">
        <v>9741</v>
      </c>
      <c r="AR416" t="s">
        <v>1258</v>
      </c>
      <c r="AS416">
        <v>60</v>
      </c>
      <c r="AU416">
        <v>1994</v>
      </c>
      <c r="AV416" t="s">
        <v>170</v>
      </c>
      <c r="BC416" t="s">
        <v>174</v>
      </c>
      <c r="BD416" t="s">
        <v>9742</v>
      </c>
      <c r="BE416" t="s">
        <v>9743</v>
      </c>
      <c r="BF416" t="s">
        <v>842</v>
      </c>
      <c r="BG416">
        <v>69</v>
      </c>
      <c r="BI416">
        <v>2000</v>
      </c>
      <c r="BJ416">
        <v>19</v>
      </c>
      <c r="BK416" t="s">
        <v>9744</v>
      </c>
      <c r="BL416">
        <v>53</v>
      </c>
      <c r="BM416" t="s">
        <v>842</v>
      </c>
      <c r="BN416" t="s">
        <v>174</v>
      </c>
      <c r="BO416" t="s">
        <v>185</v>
      </c>
      <c r="BP416" t="s">
        <v>9745</v>
      </c>
      <c r="BQ416" t="s">
        <v>9746</v>
      </c>
      <c r="BR416">
        <v>61</v>
      </c>
      <c r="BT416">
        <v>2009</v>
      </c>
      <c r="BU416">
        <v>31</v>
      </c>
      <c r="BV416" t="s">
        <v>529</v>
      </c>
      <c r="BW416">
        <v>53</v>
      </c>
      <c r="BX416" t="s">
        <v>3675</v>
      </c>
      <c r="BY416" t="s">
        <v>174</v>
      </c>
      <c r="BZ416" t="s">
        <v>185</v>
      </c>
      <c r="CA416" t="s">
        <v>9747</v>
      </c>
      <c r="CB416" t="s">
        <v>405</v>
      </c>
      <c r="CC416">
        <v>61</v>
      </c>
      <c r="CE416">
        <v>2008</v>
      </c>
      <c r="CF416" t="s">
        <v>170</v>
      </c>
      <c r="CL416" t="s">
        <v>174</v>
      </c>
      <c r="CM416" t="s">
        <v>9748</v>
      </c>
      <c r="CN416" t="s">
        <v>174</v>
      </c>
      <c r="CO416" t="s">
        <v>9749</v>
      </c>
      <c r="CP416" t="s">
        <v>6657</v>
      </c>
      <c r="CQ416" t="s">
        <v>170</v>
      </c>
      <c r="CV416" t="s">
        <v>170</v>
      </c>
      <c r="CZ416" t="s">
        <v>170</v>
      </c>
      <c r="DB416" t="s">
        <v>9750</v>
      </c>
      <c r="DC416" t="s">
        <v>2124</v>
      </c>
      <c r="DD416" t="s">
        <v>174</v>
      </c>
      <c r="DE416" t="s">
        <v>9751</v>
      </c>
      <c r="DF416" t="s">
        <v>170</v>
      </c>
      <c r="DL416" t="s">
        <v>170</v>
      </c>
      <c r="DN416" t="s">
        <v>170</v>
      </c>
      <c r="DP416" t="s">
        <v>9752</v>
      </c>
      <c r="DQ416" t="s">
        <v>202</v>
      </c>
      <c r="DR416" t="str">
        <f>HYPERLINK("https://nconnect.nicmar.ac.in/pdf/584_resume_1771867451.pdf/Y2FyZWVy","View Resume")</f>
        <v>0</v>
      </c>
      <c r="DS416" t="s">
        <v>9753</v>
      </c>
      <c r="DT416" t="s">
        <v>9754</v>
      </c>
      <c r="DU416" t="s">
        <v>4597</v>
      </c>
      <c r="DV416" t="s">
        <v>9755</v>
      </c>
      <c r="DW416" t="s">
        <v>207</v>
      </c>
      <c r="DX416" t="s">
        <v>9756</v>
      </c>
      <c r="DY416" t="s">
        <v>464</v>
      </c>
      <c r="DZ416" t="s">
        <v>9753</v>
      </c>
    </row>
    <row r="417" spans="1:158">
      <c r="A417" t="s">
        <v>210</v>
      </c>
      <c r="B417" t="s">
        <v>211</v>
      </c>
      <c r="C417" t="s">
        <v>212</v>
      </c>
      <c r="D417" t="s">
        <v>213</v>
      </c>
      <c r="E417" t="s">
        <v>9757</v>
      </c>
      <c r="F417" t="s">
        <v>9758</v>
      </c>
      <c r="G417">
        <v>9597231180</v>
      </c>
      <c r="H417" t="s">
        <v>271</v>
      </c>
      <c r="I417" t="s">
        <v>9759</v>
      </c>
      <c r="J417" t="s">
        <v>217</v>
      </c>
      <c r="K417" t="s">
        <v>9760</v>
      </c>
      <c r="L417" t="s">
        <v>9761</v>
      </c>
      <c r="M417" t="s">
        <v>9762</v>
      </c>
      <c r="N417" t="s">
        <v>170</v>
      </c>
      <c r="AI417" t="s">
        <v>9763</v>
      </c>
      <c r="AJ417" t="s">
        <v>9764</v>
      </c>
      <c r="AK417" t="s">
        <v>9765</v>
      </c>
      <c r="AL417">
        <v>98.4</v>
      </c>
      <c r="AN417">
        <v>2013</v>
      </c>
      <c r="AO417" t="s">
        <v>174</v>
      </c>
      <c r="AP417" t="s">
        <v>9763</v>
      </c>
      <c r="AQ417" t="s">
        <v>9766</v>
      </c>
      <c r="AR417" t="s">
        <v>9767</v>
      </c>
      <c r="AS417">
        <v>98</v>
      </c>
      <c r="AU417">
        <v>2015</v>
      </c>
      <c r="AV417" t="s">
        <v>170</v>
      </c>
      <c r="BC417" t="s">
        <v>174</v>
      </c>
      <c r="BD417" t="s">
        <v>9768</v>
      </c>
      <c r="BE417" t="s">
        <v>9768</v>
      </c>
      <c r="BF417" t="s">
        <v>486</v>
      </c>
      <c r="BG417">
        <v>84.6</v>
      </c>
      <c r="BH417">
        <v>8.46</v>
      </c>
      <c r="BI417">
        <v>2019</v>
      </c>
      <c r="BJ417">
        <v>1</v>
      </c>
      <c r="BL417">
        <v>9</v>
      </c>
      <c r="BN417" t="s">
        <v>174</v>
      </c>
      <c r="BO417" t="s">
        <v>1519</v>
      </c>
      <c r="BP417" t="s">
        <v>9769</v>
      </c>
      <c r="BQ417" t="s">
        <v>213</v>
      </c>
      <c r="BR417">
        <v>98.7</v>
      </c>
      <c r="BS417">
        <v>9.87</v>
      </c>
      <c r="BT417">
        <v>2021</v>
      </c>
      <c r="BU417">
        <v>14</v>
      </c>
      <c r="BW417">
        <v>47</v>
      </c>
      <c r="BY417" t="s">
        <v>170</v>
      </c>
      <c r="CF417" t="s">
        <v>174</v>
      </c>
      <c r="CG417" t="s">
        <v>9770</v>
      </c>
      <c r="CH417" t="s">
        <v>6309</v>
      </c>
      <c r="CI417" t="s">
        <v>193</v>
      </c>
      <c r="CJ417">
        <v>2025</v>
      </c>
      <c r="CL417" t="s">
        <v>174</v>
      </c>
      <c r="CM417" t="s">
        <v>9771</v>
      </c>
      <c r="CN417" t="s">
        <v>170</v>
      </c>
      <c r="CP417" t="s">
        <v>9772</v>
      </c>
      <c r="CQ417" t="s">
        <v>174</v>
      </c>
      <c r="CR417">
        <v>7</v>
      </c>
      <c r="CS417">
        <v>0</v>
      </c>
      <c r="CT417">
        <v>0</v>
      </c>
      <c r="CU417" t="s">
        <v>9773</v>
      </c>
      <c r="CV417" t="s">
        <v>170</v>
      </c>
      <c r="CZ417" t="s">
        <v>170</v>
      </c>
      <c r="DB417" t="s">
        <v>9774</v>
      </c>
      <c r="DC417" t="s">
        <v>326</v>
      </c>
      <c r="DD417" t="s">
        <v>170</v>
      </c>
      <c r="DF417" t="s">
        <v>170</v>
      </c>
      <c r="DL417" t="s">
        <v>170</v>
      </c>
      <c r="DN417" t="s">
        <v>170</v>
      </c>
      <c r="DP417" t="s">
        <v>9775</v>
      </c>
      <c r="DQ417" t="str">
        <f>HYPERLINK("https://nconnect.nicmar.ac.in/storage/profile/699c0ea3bd671.png","Download")</f>
        <v>0</v>
      </c>
      <c r="DR417" t="str">
        <f>HYPERLINK("https://nconnect.nicmar.ac.in/pdf/546_resume_1771857556.pdf/Y2FyZWVy","View Resume")</f>
        <v>0</v>
      </c>
      <c r="DS417" t="s">
        <v>292</v>
      </c>
      <c r="DT417" t="s">
        <v>378</v>
      </c>
      <c r="DU417" t="s">
        <v>378</v>
      </c>
      <c r="DV417" t="s">
        <v>378</v>
      </c>
      <c r="DW417" t="s">
        <v>246</v>
      </c>
      <c r="DX417" t="s">
        <v>1199</v>
      </c>
      <c r="DY417" t="s">
        <v>1199</v>
      </c>
      <c r="DZ417" t="s">
        <v>292</v>
      </c>
    </row>
    <row r="418" spans="1:158">
      <c r="A418" t="s">
        <v>266</v>
      </c>
      <c r="B418" t="s">
        <v>211</v>
      </c>
      <c r="C418" t="s">
        <v>267</v>
      </c>
      <c r="D418" t="s">
        <v>268</v>
      </c>
      <c r="E418" t="s">
        <v>9776</v>
      </c>
      <c r="F418" t="s">
        <v>9777</v>
      </c>
      <c r="G418">
        <v>8318429437</v>
      </c>
      <c r="H418" t="s">
        <v>164</v>
      </c>
      <c r="I418" t="s">
        <v>9778</v>
      </c>
      <c r="J418" t="s">
        <v>166</v>
      </c>
      <c r="K418" t="s">
        <v>798</v>
      </c>
      <c r="L418" t="s">
        <v>9779</v>
      </c>
      <c r="M418" t="s">
        <v>9780</v>
      </c>
      <c r="N418" t="s">
        <v>170</v>
      </c>
      <c r="AI418" t="s">
        <v>9781</v>
      </c>
      <c r="AJ418" t="s">
        <v>9782</v>
      </c>
      <c r="AK418" t="s">
        <v>9783</v>
      </c>
      <c r="AL418">
        <v>65</v>
      </c>
      <c r="AN418">
        <v>2008</v>
      </c>
      <c r="AO418" t="s">
        <v>174</v>
      </c>
      <c r="AP418" t="s">
        <v>9781</v>
      </c>
      <c r="AQ418" t="s">
        <v>9784</v>
      </c>
      <c r="AR418" t="s">
        <v>1178</v>
      </c>
      <c r="AS418">
        <v>55</v>
      </c>
      <c r="AU418">
        <v>2010</v>
      </c>
      <c r="AV418" t="s">
        <v>170</v>
      </c>
      <c r="BC418" t="s">
        <v>174</v>
      </c>
      <c r="BD418" t="s">
        <v>9785</v>
      </c>
      <c r="BE418" t="s">
        <v>9786</v>
      </c>
      <c r="BF418" t="s">
        <v>9787</v>
      </c>
      <c r="BG418">
        <v>75.2</v>
      </c>
      <c r="BI418">
        <v>2013</v>
      </c>
      <c r="BJ418">
        <v>19</v>
      </c>
      <c r="BK418" t="s">
        <v>9788</v>
      </c>
      <c r="BL418">
        <v>53</v>
      </c>
      <c r="BM418" t="s">
        <v>9789</v>
      </c>
      <c r="BN418" t="s">
        <v>174</v>
      </c>
      <c r="BO418" t="s">
        <v>9785</v>
      </c>
      <c r="BP418" t="s">
        <v>9786</v>
      </c>
      <c r="BQ418" t="s">
        <v>9790</v>
      </c>
      <c r="BR418">
        <v>75.8</v>
      </c>
      <c r="BT418">
        <v>2015</v>
      </c>
      <c r="BU418">
        <v>31</v>
      </c>
      <c r="BV418" t="s">
        <v>1565</v>
      </c>
      <c r="BW418">
        <v>32</v>
      </c>
      <c r="BY418" t="s">
        <v>170</v>
      </c>
      <c r="CF418" t="s">
        <v>174</v>
      </c>
      <c r="CG418" t="s">
        <v>9791</v>
      </c>
      <c r="CH418" t="s">
        <v>9792</v>
      </c>
      <c r="CI418" t="s">
        <v>373</v>
      </c>
      <c r="CK418" t="s">
        <v>174</v>
      </c>
      <c r="CL418" t="s">
        <v>170</v>
      </c>
      <c r="CN418" t="s">
        <v>174</v>
      </c>
      <c r="CO418" t="s">
        <v>9793</v>
      </c>
      <c r="CP418" t="s">
        <v>722</v>
      </c>
      <c r="CQ418" t="s">
        <v>174</v>
      </c>
      <c r="CR418">
        <v>2</v>
      </c>
      <c r="CS418">
        <v>1</v>
      </c>
      <c r="CT418">
        <v>1</v>
      </c>
      <c r="CU418" t="s">
        <v>9794</v>
      </c>
      <c r="CV418" t="s">
        <v>170</v>
      </c>
      <c r="CZ418" t="s">
        <v>170</v>
      </c>
      <c r="DB418" t="s">
        <v>9795</v>
      </c>
      <c r="DC418" t="s">
        <v>9796</v>
      </c>
      <c r="DD418" t="s">
        <v>170</v>
      </c>
      <c r="DF418" t="s">
        <v>170</v>
      </c>
      <c r="DL418" t="s">
        <v>170</v>
      </c>
      <c r="DN418" t="s">
        <v>170</v>
      </c>
      <c r="DP418" t="s">
        <v>9797</v>
      </c>
      <c r="DQ418" t="s">
        <v>202</v>
      </c>
      <c r="DR418" t="str">
        <f>HYPERLINK("https://nconnect.nicmar.ac.in/pdf/587_resume_1771877483.pdf/Y2FyZWVy","View Resume")</f>
        <v>0</v>
      </c>
      <c r="DS418" t="s">
        <v>2132</v>
      </c>
      <c r="DT418" t="s">
        <v>9798</v>
      </c>
      <c r="DU418" t="s">
        <v>9799</v>
      </c>
      <c r="DV418" t="s">
        <v>9800</v>
      </c>
      <c r="DW418" t="s">
        <v>207</v>
      </c>
      <c r="DX418" t="s">
        <v>4349</v>
      </c>
      <c r="DY418" t="s">
        <v>8099</v>
      </c>
      <c r="DZ418" t="s">
        <v>380</v>
      </c>
      <c r="EA418" t="s">
        <v>9801</v>
      </c>
      <c r="EB418" t="s">
        <v>211</v>
      </c>
      <c r="EC418" t="s">
        <v>3627</v>
      </c>
      <c r="ED418" t="s">
        <v>246</v>
      </c>
      <c r="EE418" t="s">
        <v>2319</v>
      </c>
      <c r="EF418" t="s">
        <v>4215</v>
      </c>
      <c r="EG418" t="s">
        <v>502</v>
      </c>
    </row>
    <row r="419" spans="1:158">
      <c r="A419" t="s">
        <v>1137</v>
      </c>
      <c r="B419" t="s">
        <v>211</v>
      </c>
      <c r="C419" t="s">
        <v>1138</v>
      </c>
      <c r="D419" t="s">
        <v>1139</v>
      </c>
      <c r="E419" t="s">
        <v>9802</v>
      </c>
      <c r="F419" t="s">
        <v>9803</v>
      </c>
      <c r="G419">
        <v>7033296466</v>
      </c>
      <c r="H419" t="s">
        <v>164</v>
      </c>
      <c r="I419" t="s">
        <v>9804</v>
      </c>
      <c r="J419" t="s">
        <v>217</v>
      </c>
      <c r="K419" t="s">
        <v>218</v>
      </c>
      <c r="L419" t="s">
        <v>9805</v>
      </c>
      <c r="M419" t="s">
        <v>9806</v>
      </c>
      <c r="N419" t="s">
        <v>170</v>
      </c>
      <c r="AI419" t="s">
        <v>8300</v>
      </c>
      <c r="AJ419" t="s">
        <v>7772</v>
      </c>
      <c r="AK419" t="s">
        <v>9807</v>
      </c>
      <c r="AL419">
        <v>87.4</v>
      </c>
      <c r="AM419">
        <v>9.2</v>
      </c>
      <c r="AN419">
        <v>2014</v>
      </c>
      <c r="AO419" t="s">
        <v>174</v>
      </c>
      <c r="AP419" t="s">
        <v>9808</v>
      </c>
      <c r="AQ419" t="s">
        <v>7772</v>
      </c>
      <c r="AR419" t="s">
        <v>9809</v>
      </c>
      <c r="AS419">
        <v>83.2</v>
      </c>
      <c r="AU419">
        <v>2016</v>
      </c>
      <c r="AV419" t="s">
        <v>170</v>
      </c>
      <c r="BC419" t="s">
        <v>174</v>
      </c>
      <c r="BD419" t="s">
        <v>2226</v>
      </c>
      <c r="BE419" t="s">
        <v>9810</v>
      </c>
      <c r="BF419" t="s">
        <v>1780</v>
      </c>
      <c r="BG419">
        <v>83.6</v>
      </c>
      <c r="BI419">
        <v>2021</v>
      </c>
      <c r="BJ419">
        <v>8</v>
      </c>
      <c r="BL419">
        <v>2</v>
      </c>
      <c r="BN419" t="s">
        <v>174</v>
      </c>
      <c r="BO419" t="s">
        <v>4899</v>
      </c>
      <c r="BP419" t="s">
        <v>9811</v>
      </c>
      <c r="BQ419" t="s">
        <v>6034</v>
      </c>
      <c r="BR419">
        <v>88.65</v>
      </c>
      <c r="BT419">
        <v>2023</v>
      </c>
      <c r="BU419">
        <v>31</v>
      </c>
      <c r="BV419" t="s">
        <v>6033</v>
      </c>
      <c r="BW419">
        <v>35</v>
      </c>
      <c r="BY419" t="s">
        <v>170</v>
      </c>
      <c r="CF419" t="s">
        <v>170</v>
      </c>
      <c r="CJ419">
        <v>2026</v>
      </c>
      <c r="CL419" t="s">
        <v>170</v>
      </c>
      <c r="CN419" t="s">
        <v>174</v>
      </c>
      <c r="CO419" t="s">
        <v>9812</v>
      </c>
      <c r="CP419" t="s">
        <v>9813</v>
      </c>
      <c r="CQ419" t="s">
        <v>170</v>
      </c>
      <c r="CV419" t="s">
        <v>170</v>
      </c>
      <c r="CZ419" t="s">
        <v>170</v>
      </c>
      <c r="DB419" t="s">
        <v>2681</v>
      </c>
      <c r="DC419" t="s">
        <v>1492</v>
      </c>
      <c r="DD419" t="s">
        <v>170</v>
      </c>
      <c r="DF419" t="s">
        <v>170</v>
      </c>
      <c r="DL419" t="s">
        <v>174</v>
      </c>
      <c r="DM419" t="s">
        <v>9814</v>
      </c>
      <c r="DN419" t="s">
        <v>170</v>
      </c>
      <c r="DP419" t="s">
        <v>9815</v>
      </c>
      <c r="DQ419" t="str">
        <f>HYPERLINK("https://nconnect.nicmar.ac.in/storage/profile/699b7863002ce.png","Download")</f>
        <v>0</v>
      </c>
      <c r="DR419" t="str">
        <f>HYPERLINK("https://nconnect.nicmar.ac.in/pdf/521_resume_1771889264.pdf/Y2FyZWVy","View Resume")</f>
        <v>0</v>
      </c>
      <c r="DS419" t="s">
        <v>1031</v>
      </c>
      <c r="DT419" t="s">
        <v>9816</v>
      </c>
      <c r="DU419" t="s">
        <v>9817</v>
      </c>
      <c r="DV419" t="s">
        <v>9818</v>
      </c>
      <c r="DW419" t="s">
        <v>207</v>
      </c>
      <c r="DX419" t="s">
        <v>2374</v>
      </c>
      <c r="DY419" t="s">
        <v>2758</v>
      </c>
      <c r="DZ419" t="s">
        <v>430</v>
      </c>
      <c r="EA419" t="s">
        <v>9819</v>
      </c>
      <c r="EB419" t="s">
        <v>2924</v>
      </c>
      <c r="EC419" t="s">
        <v>9820</v>
      </c>
      <c r="ED419" t="s">
        <v>207</v>
      </c>
      <c r="EE419" t="s">
        <v>2758</v>
      </c>
      <c r="EF419" t="s">
        <v>469</v>
      </c>
      <c r="EG419" t="s">
        <v>906</v>
      </c>
    </row>
    <row r="420" spans="1:158">
      <c r="A420" t="s">
        <v>5302</v>
      </c>
      <c r="B420" t="s">
        <v>508</v>
      </c>
      <c r="C420" t="s">
        <v>160</v>
      </c>
      <c r="D420" t="s">
        <v>5303</v>
      </c>
      <c r="E420" t="s">
        <v>9821</v>
      </c>
      <c r="F420" t="s">
        <v>9822</v>
      </c>
      <c r="G420">
        <v>8087852785</v>
      </c>
      <c r="H420" t="s">
        <v>271</v>
      </c>
      <c r="I420" t="s">
        <v>9823</v>
      </c>
      <c r="J420" t="s">
        <v>166</v>
      </c>
      <c r="K420" t="s">
        <v>7144</v>
      </c>
      <c r="L420" t="s">
        <v>9824</v>
      </c>
      <c r="M420" t="s">
        <v>9825</v>
      </c>
      <c r="N420" t="s">
        <v>170</v>
      </c>
      <c r="AI420" t="s">
        <v>9826</v>
      </c>
      <c r="AJ420" t="s">
        <v>9827</v>
      </c>
      <c r="AK420" t="s">
        <v>9828</v>
      </c>
      <c r="AL420">
        <v>85.84</v>
      </c>
      <c r="AN420">
        <v>2007</v>
      </c>
      <c r="AO420" t="s">
        <v>174</v>
      </c>
      <c r="AP420" t="s">
        <v>9829</v>
      </c>
      <c r="AQ420" t="s">
        <v>9830</v>
      </c>
      <c r="AR420" t="s">
        <v>1559</v>
      </c>
      <c r="AS420">
        <v>82.83</v>
      </c>
      <c r="AU420">
        <v>2009</v>
      </c>
      <c r="AV420" t="s">
        <v>170</v>
      </c>
      <c r="BC420" t="s">
        <v>174</v>
      </c>
      <c r="BD420" t="s">
        <v>1909</v>
      </c>
      <c r="BE420" t="s">
        <v>9831</v>
      </c>
      <c r="BF420" t="s">
        <v>9832</v>
      </c>
      <c r="BG420">
        <v>60.45</v>
      </c>
      <c r="BI420">
        <v>2014</v>
      </c>
      <c r="BJ420">
        <v>8</v>
      </c>
      <c r="BL420">
        <v>2</v>
      </c>
      <c r="BN420" t="s">
        <v>174</v>
      </c>
      <c r="BO420" t="s">
        <v>1795</v>
      </c>
      <c r="BP420" t="s">
        <v>9833</v>
      </c>
      <c r="BQ420" t="s">
        <v>5228</v>
      </c>
      <c r="BR420">
        <v>73.69</v>
      </c>
      <c r="BS420">
        <v>2.89</v>
      </c>
      <c r="BT420">
        <v>2019</v>
      </c>
      <c r="BU420">
        <v>31</v>
      </c>
      <c r="BV420" t="s">
        <v>9834</v>
      </c>
      <c r="BW420">
        <v>3</v>
      </c>
      <c r="BY420" t="s">
        <v>170</v>
      </c>
      <c r="CF420" t="s">
        <v>170</v>
      </c>
      <c r="CL420" t="s">
        <v>170</v>
      </c>
      <c r="CN420" t="s">
        <v>170</v>
      </c>
      <c r="CP420" t="s">
        <v>9835</v>
      </c>
      <c r="CQ420" t="s">
        <v>174</v>
      </c>
      <c r="CR420" t="s">
        <v>376</v>
      </c>
      <c r="CS420">
        <v>0</v>
      </c>
      <c r="CT420">
        <v>2</v>
      </c>
      <c r="CU420" t="s">
        <v>9836</v>
      </c>
      <c r="CV420" t="s">
        <v>170</v>
      </c>
      <c r="CZ420" t="s">
        <v>170</v>
      </c>
      <c r="DB420" t="s">
        <v>9837</v>
      </c>
      <c r="DC420" t="s">
        <v>9838</v>
      </c>
      <c r="DD420" t="s">
        <v>174</v>
      </c>
      <c r="DE420" t="s">
        <v>9839</v>
      </c>
      <c r="DF420" t="s">
        <v>174</v>
      </c>
      <c r="DG420" t="s">
        <v>9840</v>
      </c>
      <c r="DH420" t="s">
        <v>784</v>
      </c>
      <c r="DI420" t="s">
        <v>9841</v>
      </c>
      <c r="DJ420" t="s">
        <v>784</v>
      </c>
      <c r="DK420">
        <v>8</v>
      </c>
      <c r="DL420" t="s">
        <v>170</v>
      </c>
      <c r="DN420" t="s">
        <v>170</v>
      </c>
      <c r="DP420" t="s">
        <v>9842</v>
      </c>
      <c r="DQ420" t="s">
        <v>202</v>
      </c>
      <c r="DR420" t="str">
        <f>HYPERLINK("https://nconnect.nicmar.ac.in/pdf/120_resume_1771577649.pdf/Y2FyZWVy","View Resume")</f>
        <v>0</v>
      </c>
      <c r="DS420" t="s">
        <v>8945</v>
      </c>
      <c r="DT420" t="s">
        <v>9843</v>
      </c>
      <c r="DU420" t="s">
        <v>1896</v>
      </c>
      <c r="DV420" t="s">
        <v>819</v>
      </c>
      <c r="DW420" t="s">
        <v>207</v>
      </c>
      <c r="DX420" t="s">
        <v>793</v>
      </c>
      <c r="DY420" t="s">
        <v>788</v>
      </c>
      <c r="DZ420" t="s">
        <v>470</v>
      </c>
      <c r="EA420" t="s">
        <v>9844</v>
      </c>
      <c r="EB420" t="s">
        <v>1896</v>
      </c>
      <c r="EC420" t="s">
        <v>4679</v>
      </c>
      <c r="ED420" t="s">
        <v>207</v>
      </c>
      <c r="EE420" t="s">
        <v>579</v>
      </c>
      <c r="EF420" t="s">
        <v>5038</v>
      </c>
      <c r="EG420" t="s">
        <v>461</v>
      </c>
      <c r="EH420" t="s">
        <v>9845</v>
      </c>
      <c r="EI420" t="s">
        <v>6240</v>
      </c>
      <c r="EJ420" t="s">
        <v>819</v>
      </c>
      <c r="EK420" t="s">
        <v>207</v>
      </c>
      <c r="EL420" t="s">
        <v>2926</v>
      </c>
      <c r="EM420" t="s">
        <v>4746</v>
      </c>
      <c r="EN420" t="s">
        <v>248</v>
      </c>
      <c r="EO420" t="s">
        <v>9846</v>
      </c>
      <c r="EP420" t="s">
        <v>6240</v>
      </c>
      <c r="EQ420" t="s">
        <v>819</v>
      </c>
      <c r="ER420" t="s">
        <v>207</v>
      </c>
      <c r="ES420" t="s">
        <v>4186</v>
      </c>
      <c r="ET420" t="s">
        <v>8156</v>
      </c>
      <c r="EU420" t="s">
        <v>906</v>
      </c>
      <c r="EV420" t="s">
        <v>9847</v>
      </c>
      <c r="EW420" t="s">
        <v>1896</v>
      </c>
      <c r="EX420" t="s">
        <v>819</v>
      </c>
      <c r="EY420" t="s">
        <v>207</v>
      </c>
      <c r="EZ420" t="s">
        <v>3868</v>
      </c>
      <c r="FA420" t="s">
        <v>574</v>
      </c>
      <c r="FB420" t="s">
        <v>265</v>
      </c>
    </row>
    <row r="421" spans="1:158">
      <c r="A421" t="s">
        <v>295</v>
      </c>
      <c r="B421" t="s">
        <v>211</v>
      </c>
      <c r="C421" t="s">
        <v>267</v>
      </c>
      <c r="D421" t="s">
        <v>296</v>
      </c>
      <c r="E421" t="s">
        <v>9848</v>
      </c>
      <c r="F421" t="s">
        <v>9849</v>
      </c>
      <c r="G421">
        <v>8414885601</v>
      </c>
      <c r="H421" t="s">
        <v>164</v>
      </c>
      <c r="I421" t="s">
        <v>9850</v>
      </c>
      <c r="J421" t="s">
        <v>166</v>
      </c>
      <c r="K421" t="s">
        <v>763</v>
      </c>
      <c r="L421" t="s">
        <v>9851</v>
      </c>
      <c r="M421" t="s">
        <v>9852</v>
      </c>
      <c r="N421" t="s">
        <v>170</v>
      </c>
      <c r="AI421" t="s">
        <v>9853</v>
      </c>
      <c r="AJ421" t="s">
        <v>9854</v>
      </c>
      <c r="AK421" t="s">
        <v>1075</v>
      </c>
      <c r="AL421">
        <v>56.77</v>
      </c>
      <c r="AN421">
        <v>2003</v>
      </c>
      <c r="AO421" t="s">
        <v>174</v>
      </c>
      <c r="AP421" t="s">
        <v>9853</v>
      </c>
      <c r="AQ421" t="s">
        <v>9854</v>
      </c>
      <c r="AR421" t="s">
        <v>9855</v>
      </c>
      <c r="AS421">
        <v>66</v>
      </c>
      <c r="AU421">
        <v>2005</v>
      </c>
      <c r="AV421" t="s">
        <v>170</v>
      </c>
      <c r="BC421" t="s">
        <v>174</v>
      </c>
      <c r="BD421" t="s">
        <v>9856</v>
      </c>
      <c r="BE421" t="s">
        <v>9857</v>
      </c>
      <c r="BF421" t="s">
        <v>9858</v>
      </c>
      <c r="BG421">
        <v>64</v>
      </c>
      <c r="BI421">
        <v>2008</v>
      </c>
      <c r="BJ421">
        <v>19</v>
      </c>
      <c r="BK421" t="s">
        <v>9788</v>
      </c>
      <c r="BL421">
        <v>33</v>
      </c>
      <c r="BN421" t="s">
        <v>174</v>
      </c>
      <c r="BO421" t="s">
        <v>9859</v>
      </c>
      <c r="BP421" t="s">
        <v>9860</v>
      </c>
      <c r="BQ421" t="s">
        <v>1266</v>
      </c>
      <c r="BR421">
        <v>64</v>
      </c>
      <c r="BT421">
        <v>2011</v>
      </c>
      <c r="BU421">
        <v>31</v>
      </c>
      <c r="BV421" t="s">
        <v>529</v>
      </c>
      <c r="BW421">
        <v>33</v>
      </c>
      <c r="BY421" t="s">
        <v>174</v>
      </c>
      <c r="BZ421" t="s">
        <v>9861</v>
      </c>
      <c r="CA421" t="s">
        <v>9857</v>
      </c>
      <c r="CB421" t="s">
        <v>9862</v>
      </c>
      <c r="CC421">
        <v>85.2</v>
      </c>
      <c r="CE421">
        <v>2019</v>
      </c>
      <c r="CF421" t="s">
        <v>174</v>
      </c>
      <c r="CG421" t="s">
        <v>1266</v>
      </c>
      <c r="CH421" t="s">
        <v>9861</v>
      </c>
      <c r="CI421" t="s">
        <v>193</v>
      </c>
      <c r="CJ421">
        <v>2023</v>
      </c>
      <c r="CL421" t="s">
        <v>170</v>
      </c>
      <c r="CN421" t="s">
        <v>174</v>
      </c>
      <c r="CO421" t="s">
        <v>9863</v>
      </c>
      <c r="CP421" t="s">
        <v>670</v>
      </c>
      <c r="CQ421" t="s">
        <v>174</v>
      </c>
      <c r="CR421" t="s">
        <v>9864</v>
      </c>
      <c r="CS421" t="s">
        <v>9864</v>
      </c>
      <c r="CU421" t="s">
        <v>9865</v>
      </c>
      <c r="CV421" t="s">
        <v>170</v>
      </c>
      <c r="CZ421" t="s">
        <v>170</v>
      </c>
      <c r="DB421" t="s">
        <v>9866</v>
      </c>
      <c r="DC421" t="s">
        <v>9867</v>
      </c>
      <c r="DD421" t="s">
        <v>174</v>
      </c>
      <c r="DE421" t="s">
        <v>9868</v>
      </c>
      <c r="DF421" t="s">
        <v>174</v>
      </c>
      <c r="DG421" t="s">
        <v>110</v>
      </c>
      <c r="DH421" t="s">
        <v>4996</v>
      </c>
      <c r="DI421" t="s">
        <v>4996</v>
      </c>
      <c r="DJ421" t="s">
        <v>4996</v>
      </c>
      <c r="DK421" t="s">
        <v>4996</v>
      </c>
      <c r="DL421" t="s">
        <v>170</v>
      </c>
      <c r="DN421" t="s">
        <v>170</v>
      </c>
      <c r="DP421" t="s">
        <v>9869</v>
      </c>
      <c r="DQ421" t="s">
        <v>202</v>
      </c>
      <c r="DR421" t="str">
        <f>HYPERLINK("https://nconnect.nicmar.ac.in/pdf/591_resume_1771909183.pdf/Y2FyZWVy","View Resume")</f>
        <v>0</v>
      </c>
      <c r="DS421" t="s">
        <v>292</v>
      </c>
    </row>
    <row r="422" spans="1:158">
      <c r="A422" t="s">
        <v>1348</v>
      </c>
      <c r="B422" t="s">
        <v>211</v>
      </c>
      <c r="C422" t="s">
        <v>267</v>
      </c>
      <c r="D422" t="s">
        <v>1349</v>
      </c>
      <c r="E422" t="s">
        <v>9870</v>
      </c>
      <c r="F422" t="s">
        <v>9871</v>
      </c>
      <c r="G422">
        <v>8130778090</v>
      </c>
      <c r="H422" t="s">
        <v>271</v>
      </c>
      <c r="I422" t="s">
        <v>9872</v>
      </c>
      <c r="J422" t="s">
        <v>166</v>
      </c>
      <c r="K422" t="s">
        <v>763</v>
      </c>
      <c r="L422" t="s">
        <v>9873</v>
      </c>
      <c r="M422" t="s">
        <v>9874</v>
      </c>
      <c r="N422" t="s">
        <v>170</v>
      </c>
      <c r="AI422" t="s">
        <v>9875</v>
      </c>
      <c r="AJ422" t="s">
        <v>9876</v>
      </c>
      <c r="AK422" t="s">
        <v>9877</v>
      </c>
      <c r="AL422">
        <v>81.33</v>
      </c>
      <c r="AN422">
        <v>2004</v>
      </c>
      <c r="AO422" t="s">
        <v>174</v>
      </c>
      <c r="AP422" t="s">
        <v>9878</v>
      </c>
      <c r="AQ422" t="s">
        <v>9876</v>
      </c>
      <c r="AR422" t="s">
        <v>9879</v>
      </c>
      <c r="AS422">
        <v>83.38</v>
      </c>
      <c r="AU422">
        <v>2006</v>
      </c>
      <c r="AV422" t="s">
        <v>170</v>
      </c>
      <c r="BC422" t="s">
        <v>174</v>
      </c>
      <c r="BD422" t="s">
        <v>9880</v>
      </c>
      <c r="BE422" t="s">
        <v>9881</v>
      </c>
      <c r="BF422" t="s">
        <v>9882</v>
      </c>
      <c r="BG422">
        <v>67</v>
      </c>
      <c r="BI422">
        <v>2009</v>
      </c>
      <c r="BJ422">
        <v>19</v>
      </c>
      <c r="BK422" t="s">
        <v>2157</v>
      </c>
      <c r="BL422">
        <v>17</v>
      </c>
      <c r="BN422" t="s">
        <v>174</v>
      </c>
      <c r="BO422" t="s">
        <v>9883</v>
      </c>
      <c r="BP422" t="s">
        <v>9883</v>
      </c>
      <c r="BQ422" t="s">
        <v>1704</v>
      </c>
      <c r="BR422">
        <v>75</v>
      </c>
      <c r="BT422">
        <v>2011</v>
      </c>
      <c r="BU422">
        <v>31</v>
      </c>
      <c r="BV422" t="s">
        <v>7603</v>
      </c>
      <c r="BW422">
        <v>17</v>
      </c>
      <c r="BY422" t="s">
        <v>170</v>
      </c>
      <c r="CF422" t="s">
        <v>174</v>
      </c>
      <c r="CG422" t="s">
        <v>1704</v>
      </c>
      <c r="CH422" t="s">
        <v>9883</v>
      </c>
      <c r="CI422" t="s">
        <v>193</v>
      </c>
      <c r="CJ422">
        <v>2019</v>
      </c>
      <c r="CL422" t="s">
        <v>174</v>
      </c>
      <c r="CM422" t="s">
        <v>9884</v>
      </c>
      <c r="CN422" t="s">
        <v>174</v>
      </c>
      <c r="CO422" t="s">
        <v>9885</v>
      </c>
      <c r="CP422" t="s">
        <v>9886</v>
      </c>
      <c r="CQ422" t="s">
        <v>170</v>
      </c>
      <c r="CU422" t="s">
        <v>5022</v>
      </c>
      <c r="CV422" t="s">
        <v>170</v>
      </c>
      <c r="CZ422" t="s">
        <v>170</v>
      </c>
      <c r="DB422" t="s">
        <v>9887</v>
      </c>
      <c r="DC422" t="s">
        <v>9888</v>
      </c>
      <c r="DD422" t="s">
        <v>170</v>
      </c>
      <c r="DF422" t="s">
        <v>170</v>
      </c>
      <c r="DL422" t="s">
        <v>174</v>
      </c>
      <c r="DM422" t="s">
        <v>9889</v>
      </c>
      <c r="DN422" t="s">
        <v>170</v>
      </c>
      <c r="DP422" t="s">
        <v>9890</v>
      </c>
      <c r="DQ422" t="s">
        <v>202</v>
      </c>
      <c r="DR422" t="str">
        <f>HYPERLINK("https://nconnect.nicmar.ac.in/pdf/33_resume_1771909329.pdf/Y2FyZWVy","View Resume")</f>
        <v>0</v>
      </c>
      <c r="DS422" t="s">
        <v>380</v>
      </c>
      <c r="DT422" t="s">
        <v>2246</v>
      </c>
      <c r="DU422" t="s">
        <v>9891</v>
      </c>
      <c r="DV422" t="s">
        <v>7998</v>
      </c>
      <c r="DW422" t="s">
        <v>246</v>
      </c>
      <c r="DX422" t="s">
        <v>3625</v>
      </c>
      <c r="DY422" t="s">
        <v>209</v>
      </c>
      <c r="DZ422" t="s">
        <v>380</v>
      </c>
    </row>
    <row r="423" spans="1:158">
      <c r="A423" t="s">
        <v>210</v>
      </c>
      <c r="B423" t="s">
        <v>211</v>
      </c>
      <c r="C423" t="s">
        <v>212</v>
      </c>
      <c r="D423" t="s">
        <v>213</v>
      </c>
      <c r="E423" t="s">
        <v>9892</v>
      </c>
      <c r="F423" t="s">
        <v>9893</v>
      </c>
      <c r="G423">
        <v>9713364501</v>
      </c>
      <c r="H423" t="s">
        <v>164</v>
      </c>
      <c r="I423" t="s">
        <v>9894</v>
      </c>
      <c r="J423" t="s">
        <v>166</v>
      </c>
      <c r="K423" t="s">
        <v>5045</v>
      </c>
      <c r="L423" t="s">
        <v>9895</v>
      </c>
      <c r="M423" t="s">
        <v>9896</v>
      </c>
      <c r="N423" t="s">
        <v>170</v>
      </c>
      <c r="AI423" t="s">
        <v>9897</v>
      </c>
      <c r="AJ423" t="s">
        <v>9898</v>
      </c>
      <c r="AK423" t="s">
        <v>3264</v>
      </c>
      <c r="AL423">
        <v>73.16</v>
      </c>
      <c r="AN423">
        <v>2009</v>
      </c>
      <c r="AO423" t="s">
        <v>174</v>
      </c>
      <c r="AP423" t="s">
        <v>9897</v>
      </c>
      <c r="AQ423" t="s">
        <v>9898</v>
      </c>
      <c r="AR423" t="s">
        <v>1075</v>
      </c>
      <c r="AS423">
        <v>73.6</v>
      </c>
      <c r="AU423">
        <v>2011</v>
      </c>
      <c r="AV423" t="s">
        <v>170</v>
      </c>
      <c r="BC423" t="s">
        <v>174</v>
      </c>
      <c r="BD423" t="s">
        <v>9899</v>
      </c>
      <c r="BE423" t="s">
        <v>9900</v>
      </c>
      <c r="BF423" t="s">
        <v>229</v>
      </c>
      <c r="BG423">
        <v>71.8</v>
      </c>
      <c r="BI423">
        <v>2015</v>
      </c>
      <c r="BJ423">
        <v>2</v>
      </c>
      <c r="BL423">
        <v>9</v>
      </c>
      <c r="BN423" t="s">
        <v>174</v>
      </c>
      <c r="BO423" t="s">
        <v>9901</v>
      </c>
      <c r="BP423" t="s">
        <v>9902</v>
      </c>
      <c r="BQ423" t="s">
        <v>231</v>
      </c>
      <c r="BR423">
        <v>62.7</v>
      </c>
      <c r="BT423">
        <v>2017</v>
      </c>
      <c r="BU423">
        <v>14</v>
      </c>
      <c r="BW423">
        <v>7</v>
      </c>
      <c r="BY423" t="s">
        <v>170</v>
      </c>
      <c r="CF423" t="s">
        <v>174</v>
      </c>
      <c r="CG423" t="s">
        <v>229</v>
      </c>
      <c r="CH423" t="s">
        <v>9903</v>
      </c>
      <c r="CI423" t="s">
        <v>373</v>
      </c>
      <c r="CK423" t="s">
        <v>170</v>
      </c>
      <c r="CL423" t="s">
        <v>170</v>
      </c>
      <c r="CN423" t="s">
        <v>170</v>
      </c>
      <c r="CP423" t="s">
        <v>9904</v>
      </c>
      <c r="DP423" t="s">
        <v>9905</v>
      </c>
      <c r="DQ423" t="s">
        <v>202</v>
      </c>
      <c r="DR423" t="str">
        <f>HYPERLINK("https://nconnect.nicmar.ac.in/pdf/597_resume_1771911105.pdf/Y2FyZWVy","View Resume")</f>
        <v>0</v>
      </c>
      <c r="DS423" t="s">
        <v>253</v>
      </c>
      <c r="DT423" t="s">
        <v>9906</v>
      </c>
      <c r="DU423" t="s">
        <v>255</v>
      </c>
      <c r="DV423" t="s">
        <v>9907</v>
      </c>
      <c r="DW423" t="s">
        <v>246</v>
      </c>
      <c r="DX423" t="s">
        <v>1386</v>
      </c>
      <c r="DY423" t="s">
        <v>209</v>
      </c>
      <c r="DZ423" t="s">
        <v>870</v>
      </c>
      <c r="EA423" t="s">
        <v>9908</v>
      </c>
      <c r="EB423" t="s">
        <v>255</v>
      </c>
      <c r="EC423" t="s">
        <v>9907</v>
      </c>
      <c r="ED423" t="s">
        <v>246</v>
      </c>
      <c r="EE423" t="s">
        <v>1548</v>
      </c>
      <c r="EF423" t="s">
        <v>1386</v>
      </c>
      <c r="EG423" t="s">
        <v>430</v>
      </c>
    </row>
    <row r="424" spans="1:158">
      <c r="A424" t="s">
        <v>1779</v>
      </c>
      <c r="B424" t="s">
        <v>159</v>
      </c>
      <c r="C424" t="s">
        <v>160</v>
      </c>
      <c r="D424" t="s">
        <v>1780</v>
      </c>
      <c r="E424" t="s">
        <v>9821</v>
      </c>
      <c r="F424" t="s">
        <v>9822</v>
      </c>
      <c r="G424">
        <v>8087852785</v>
      </c>
      <c r="H424" t="s">
        <v>271</v>
      </c>
      <c r="I424" t="s">
        <v>9823</v>
      </c>
      <c r="J424" t="s">
        <v>166</v>
      </c>
      <c r="K424" t="s">
        <v>7144</v>
      </c>
      <c r="L424" t="s">
        <v>9824</v>
      </c>
      <c r="M424" t="s">
        <v>9825</v>
      </c>
      <c r="N424" t="s">
        <v>170</v>
      </c>
      <c r="AI424" t="s">
        <v>9826</v>
      </c>
      <c r="AJ424" t="s">
        <v>9827</v>
      </c>
      <c r="AK424" t="s">
        <v>9828</v>
      </c>
      <c r="AL424">
        <v>85.84</v>
      </c>
      <c r="AN424">
        <v>2007</v>
      </c>
      <c r="AO424" t="s">
        <v>174</v>
      </c>
      <c r="AP424" t="s">
        <v>9829</v>
      </c>
      <c r="AQ424" t="s">
        <v>9830</v>
      </c>
      <c r="AR424" t="s">
        <v>1559</v>
      </c>
      <c r="AS424">
        <v>82.83</v>
      </c>
      <c r="AU424">
        <v>2009</v>
      </c>
      <c r="AV424" t="s">
        <v>170</v>
      </c>
      <c r="BC424" t="s">
        <v>174</v>
      </c>
      <c r="BD424" t="s">
        <v>1909</v>
      </c>
      <c r="BE424" t="s">
        <v>9831</v>
      </c>
      <c r="BF424" t="s">
        <v>9832</v>
      </c>
      <c r="BG424">
        <v>60.45</v>
      </c>
      <c r="BI424">
        <v>2014</v>
      </c>
      <c r="BJ424">
        <v>8</v>
      </c>
      <c r="BL424">
        <v>2</v>
      </c>
      <c r="BN424" t="s">
        <v>174</v>
      </c>
      <c r="BO424" t="s">
        <v>1795</v>
      </c>
      <c r="BP424" t="s">
        <v>9833</v>
      </c>
      <c r="BQ424" t="s">
        <v>5228</v>
      </c>
      <c r="BR424">
        <v>73.69</v>
      </c>
      <c r="BS424">
        <v>2.89</v>
      </c>
      <c r="BT424">
        <v>2019</v>
      </c>
      <c r="BU424">
        <v>31</v>
      </c>
      <c r="BV424" t="s">
        <v>9834</v>
      </c>
      <c r="BW424">
        <v>3</v>
      </c>
      <c r="BY424" t="s">
        <v>170</v>
      </c>
      <c r="CF424" t="s">
        <v>170</v>
      </c>
      <c r="CL424" t="s">
        <v>170</v>
      </c>
      <c r="CN424" t="s">
        <v>170</v>
      </c>
      <c r="CP424" t="s">
        <v>9835</v>
      </c>
      <c r="CQ424" t="s">
        <v>174</v>
      </c>
      <c r="CR424" t="s">
        <v>376</v>
      </c>
      <c r="CS424">
        <v>0</v>
      </c>
      <c r="CT424">
        <v>2</v>
      </c>
      <c r="CU424" t="s">
        <v>9836</v>
      </c>
      <c r="CV424" t="s">
        <v>170</v>
      </c>
      <c r="CZ424" t="s">
        <v>170</v>
      </c>
      <c r="DB424" t="s">
        <v>9837</v>
      </c>
      <c r="DC424" t="s">
        <v>9838</v>
      </c>
      <c r="DD424" t="s">
        <v>174</v>
      </c>
      <c r="DE424" t="s">
        <v>9839</v>
      </c>
      <c r="DF424" t="s">
        <v>174</v>
      </c>
      <c r="DG424" t="s">
        <v>9840</v>
      </c>
      <c r="DH424" t="s">
        <v>784</v>
      </c>
      <c r="DI424" t="s">
        <v>9841</v>
      </c>
      <c r="DJ424" t="s">
        <v>784</v>
      </c>
      <c r="DK424">
        <v>8</v>
      </c>
      <c r="DL424" t="s">
        <v>170</v>
      </c>
      <c r="DN424" t="s">
        <v>170</v>
      </c>
      <c r="DP424" t="s">
        <v>9909</v>
      </c>
      <c r="DQ424" t="s">
        <v>202</v>
      </c>
      <c r="DR424" t="str">
        <f>HYPERLINK("https://nconnect.nicmar.ac.in/pdf/120_resume_1771577649.pdf/Y2FyZWVy","View Resume")</f>
        <v>0</v>
      </c>
      <c r="DS424" t="s">
        <v>8945</v>
      </c>
      <c r="DT424" t="s">
        <v>9843</v>
      </c>
      <c r="DU424" t="s">
        <v>1896</v>
      </c>
      <c r="DV424" t="s">
        <v>819</v>
      </c>
      <c r="DW424" t="s">
        <v>207</v>
      </c>
      <c r="DX424" t="s">
        <v>793</v>
      </c>
      <c r="DY424" t="s">
        <v>788</v>
      </c>
      <c r="DZ424" t="s">
        <v>470</v>
      </c>
      <c r="EA424" t="s">
        <v>9844</v>
      </c>
      <c r="EB424" t="s">
        <v>1896</v>
      </c>
      <c r="EC424" t="s">
        <v>4679</v>
      </c>
      <c r="ED424" t="s">
        <v>207</v>
      </c>
      <c r="EE424" t="s">
        <v>579</v>
      </c>
      <c r="EF424" t="s">
        <v>5038</v>
      </c>
      <c r="EG424" t="s">
        <v>461</v>
      </c>
      <c r="EH424" t="s">
        <v>9845</v>
      </c>
      <c r="EI424" t="s">
        <v>6240</v>
      </c>
      <c r="EJ424" t="s">
        <v>819</v>
      </c>
      <c r="EK424" t="s">
        <v>207</v>
      </c>
      <c r="EL424" t="s">
        <v>2926</v>
      </c>
      <c r="EM424" t="s">
        <v>4746</v>
      </c>
      <c r="EN424" t="s">
        <v>248</v>
      </c>
      <c r="EO424" t="s">
        <v>9846</v>
      </c>
      <c r="EP424" t="s">
        <v>6240</v>
      </c>
      <c r="EQ424" t="s">
        <v>819</v>
      </c>
      <c r="ER424" t="s">
        <v>207</v>
      </c>
      <c r="ES424" t="s">
        <v>4186</v>
      </c>
      <c r="ET424" t="s">
        <v>8156</v>
      </c>
      <c r="EU424" t="s">
        <v>906</v>
      </c>
      <c r="EV424" t="s">
        <v>9847</v>
      </c>
      <c r="EW424" t="s">
        <v>1896</v>
      </c>
      <c r="EX424" t="s">
        <v>819</v>
      </c>
      <c r="EY424" t="s">
        <v>207</v>
      </c>
      <c r="EZ424" t="s">
        <v>3868</v>
      </c>
      <c r="FA424" t="s">
        <v>574</v>
      </c>
      <c r="FB424" t="s">
        <v>265</v>
      </c>
    </row>
    <row r="425" spans="1:158">
      <c r="A425" t="s">
        <v>1284</v>
      </c>
      <c r="B425" t="s">
        <v>211</v>
      </c>
      <c r="C425" t="s">
        <v>267</v>
      </c>
      <c r="D425" t="s">
        <v>1285</v>
      </c>
      <c r="E425" t="s">
        <v>9910</v>
      </c>
      <c r="F425" t="s">
        <v>9911</v>
      </c>
      <c r="G425">
        <v>8087625020</v>
      </c>
      <c r="H425" t="s">
        <v>164</v>
      </c>
      <c r="I425" t="s">
        <v>9912</v>
      </c>
      <c r="J425" t="s">
        <v>166</v>
      </c>
      <c r="K425" t="s">
        <v>831</v>
      </c>
      <c r="L425" t="s">
        <v>9913</v>
      </c>
      <c r="M425" t="s">
        <v>9914</v>
      </c>
      <c r="N425" t="s">
        <v>170</v>
      </c>
      <c r="AI425" t="s">
        <v>9915</v>
      </c>
      <c r="AJ425" t="s">
        <v>2384</v>
      </c>
      <c r="AK425" t="s">
        <v>1557</v>
      </c>
      <c r="AL425">
        <v>83</v>
      </c>
      <c r="AN425">
        <v>2004</v>
      </c>
      <c r="AO425" t="s">
        <v>174</v>
      </c>
      <c r="AP425" t="s">
        <v>9916</v>
      </c>
      <c r="AQ425" t="s">
        <v>2384</v>
      </c>
      <c r="AR425" t="s">
        <v>4137</v>
      </c>
      <c r="AS425">
        <v>68</v>
      </c>
      <c r="AU425">
        <v>2006</v>
      </c>
      <c r="AV425" t="s">
        <v>170</v>
      </c>
      <c r="BC425" t="s">
        <v>174</v>
      </c>
      <c r="BD425" t="s">
        <v>4116</v>
      </c>
      <c r="BE425" t="s">
        <v>9917</v>
      </c>
      <c r="BF425" t="s">
        <v>9918</v>
      </c>
      <c r="BG425">
        <v>62</v>
      </c>
      <c r="BI425">
        <v>2011</v>
      </c>
      <c r="BJ425">
        <v>19</v>
      </c>
      <c r="BK425" t="s">
        <v>9919</v>
      </c>
      <c r="BL425">
        <v>53</v>
      </c>
      <c r="BM425" t="s">
        <v>9918</v>
      </c>
      <c r="BN425" t="s">
        <v>174</v>
      </c>
      <c r="BO425" t="s">
        <v>4116</v>
      </c>
      <c r="BP425" t="s">
        <v>9920</v>
      </c>
      <c r="BQ425" t="s">
        <v>9921</v>
      </c>
      <c r="BR425">
        <v>68</v>
      </c>
      <c r="BT425">
        <v>2013</v>
      </c>
      <c r="BU425">
        <v>31</v>
      </c>
      <c r="BV425" t="s">
        <v>9922</v>
      </c>
      <c r="BW425">
        <v>53</v>
      </c>
      <c r="BX425" t="s">
        <v>9918</v>
      </c>
      <c r="BY425" t="s">
        <v>170</v>
      </c>
      <c r="CF425" t="s">
        <v>174</v>
      </c>
      <c r="CG425" t="s">
        <v>9918</v>
      </c>
      <c r="CH425" t="s">
        <v>9923</v>
      </c>
      <c r="CI425" t="s">
        <v>193</v>
      </c>
      <c r="CJ425">
        <v>2019</v>
      </c>
      <c r="CL425" t="s">
        <v>170</v>
      </c>
      <c r="CN425" t="s">
        <v>174</v>
      </c>
      <c r="CO425" t="s">
        <v>9924</v>
      </c>
      <c r="CP425" t="s">
        <v>722</v>
      </c>
      <c r="CQ425" t="s">
        <v>174</v>
      </c>
      <c r="CR425">
        <v>4</v>
      </c>
      <c r="CS425">
        <v>4</v>
      </c>
      <c r="CT425">
        <v>10</v>
      </c>
      <c r="CU425" t="s">
        <v>9925</v>
      </c>
      <c r="CV425" t="s">
        <v>170</v>
      </c>
      <c r="CZ425" t="s">
        <v>170</v>
      </c>
      <c r="DB425" t="s">
        <v>9926</v>
      </c>
      <c r="DC425" t="s">
        <v>9927</v>
      </c>
      <c r="DD425" t="s">
        <v>174</v>
      </c>
      <c r="DE425" t="s">
        <v>9928</v>
      </c>
      <c r="DF425" t="s">
        <v>174</v>
      </c>
      <c r="DG425">
        <v>2</v>
      </c>
      <c r="DH425" t="s">
        <v>378</v>
      </c>
      <c r="DI425">
        <v>2</v>
      </c>
      <c r="DJ425" t="s">
        <v>9929</v>
      </c>
      <c r="DK425">
        <v>8</v>
      </c>
      <c r="DL425" t="s">
        <v>174</v>
      </c>
      <c r="DM425" t="s">
        <v>9930</v>
      </c>
      <c r="DN425" t="s">
        <v>174</v>
      </c>
      <c r="DO425" t="s">
        <v>9931</v>
      </c>
      <c r="DP425" t="s">
        <v>9932</v>
      </c>
      <c r="DQ425" t="str">
        <f>HYPERLINK("https://nconnect.nicmar.ac.in/storage/profile/699d41d75e797.png","Download")</f>
        <v>0</v>
      </c>
      <c r="DR425" t="str">
        <f>HYPERLINK("https://nconnect.nicmar.ac.in/pdf/609_resume_1771916330.pdf/Y2FyZWVy","View Resume")</f>
        <v>0</v>
      </c>
      <c r="DS425" t="s">
        <v>9933</v>
      </c>
      <c r="DT425" t="s">
        <v>9934</v>
      </c>
      <c r="DU425" t="s">
        <v>1685</v>
      </c>
      <c r="DV425" t="s">
        <v>819</v>
      </c>
      <c r="DW425" t="s">
        <v>246</v>
      </c>
      <c r="DX425" t="s">
        <v>1809</v>
      </c>
      <c r="DY425" t="s">
        <v>209</v>
      </c>
      <c r="DZ425" t="s">
        <v>1596</v>
      </c>
      <c r="EA425" t="s">
        <v>9935</v>
      </c>
      <c r="EB425" t="s">
        <v>211</v>
      </c>
      <c r="EC425" t="s">
        <v>1427</v>
      </c>
      <c r="ED425" t="s">
        <v>246</v>
      </c>
      <c r="EE425" t="s">
        <v>5934</v>
      </c>
      <c r="EF425" t="s">
        <v>1634</v>
      </c>
      <c r="EG425" t="s">
        <v>7580</v>
      </c>
    </row>
    <row r="426" spans="1:158">
      <c r="A426" t="s">
        <v>266</v>
      </c>
      <c r="B426" t="s">
        <v>211</v>
      </c>
      <c r="C426" t="s">
        <v>267</v>
      </c>
      <c r="D426" t="s">
        <v>268</v>
      </c>
      <c r="E426" t="s">
        <v>9936</v>
      </c>
      <c r="F426" t="s">
        <v>9937</v>
      </c>
      <c r="G426">
        <v>9163812130</v>
      </c>
      <c r="H426" t="s">
        <v>164</v>
      </c>
      <c r="I426" t="s">
        <v>9938</v>
      </c>
      <c r="J426" t="s">
        <v>217</v>
      </c>
      <c r="K426" t="s">
        <v>361</v>
      </c>
      <c r="L426" t="s">
        <v>9939</v>
      </c>
      <c r="M426" t="s">
        <v>9940</v>
      </c>
      <c r="N426" t="s">
        <v>170</v>
      </c>
      <c r="AI426" t="s">
        <v>9941</v>
      </c>
      <c r="AJ426" t="s">
        <v>1175</v>
      </c>
      <c r="AK426" t="s">
        <v>9942</v>
      </c>
      <c r="AL426">
        <v>68.17</v>
      </c>
      <c r="AN426">
        <v>2002</v>
      </c>
      <c r="AO426" t="s">
        <v>174</v>
      </c>
      <c r="AP426" t="s">
        <v>9943</v>
      </c>
      <c r="AQ426" t="s">
        <v>1930</v>
      </c>
      <c r="AR426" t="s">
        <v>7001</v>
      </c>
      <c r="AS426">
        <v>60.0</v>
      </c>
      <c r="AU426">
        <v>2004</v>
      </c>
      <c r="AV426" t="s">
        <v>170</v>
      </c>
      <c r="BC426" t="s">
        <v>174</v>
      </c>
      <c r="BD426" t="s">
        <v>398</v>
      </c>
      <c r="BE426" t="s">
        <v>9944</v>
      </c>
      <c r="BF426" t="s">
        <v>9945</v>
      </c>
      <c r="BG426">
        <v>76.7</v>
      </c>
      <c r="BH426">
        <v>7.67</v>
      </c>
      <c r="BI426">
        <v>2008</v>
      </c>
      <c r="BJ426">
        <v>19</v>
      </c>
      <c r="BK426" t="s">
        <v>883</v>
      </c>
      <c r="BL426">
        <v>18</v>
      </c>
      <c r="BN426" t="s">
        <v>174</v>
      </c>
      <c r="BO426" t="s">
        <v>9946</v>
      </c>
      <c r="BP426" t="s">
        <v>9947</v>
      </c>
      <c r="BQ426" t="s">
        <v>9948</v>
      </c>
      <c r="BR426">
        <v>74.59</v>
      </c>
      <c r="BT426">
        <v>2024</v>
      </c>
      <c r="BU426">
        <v>31</v>
      </c>
      <c r="BV426" t="s">
        <v>9949</v>
      </c>
      <c r="BW426">
        <v>53</v>
      </c>
      <c r="BX426" t="s">
        <v>9948</v>
      </c>
      <c r="BY426" t="s">
        <v>170</v>
      </c>
      <c r="CF426" t="s">
        <v>170</v>
      </c>
      <c r="CL426" t="s">
        <v>174</v>
      </c>
      <c r="CM426" t="s">
        <v>9950</v>
      </c>
      <c r="CN426" t="s">
        <v>174</v>
      </c>
      <c r="CO426" t="s">
        <v>9950</v>
      </c>
      <c r="CP426" t="s">
        <v>9951</v>
      </c>
      <c r="CQ426" t="s">
        <v>170</v>
      </c>
      <c r="CV426" t="s">
        <v>170</v>
      </c>
      <c r="CZ426" t="s">
        <v>170</v>
      </c>
      <c r="DB426" t="s">
        <v>378</v>
      </c>
      <c r="DC426" t="s">
        <v>326</v>
      </c>
      <c r="DD426" t="s">
        <v>174</v>
      </c>
      <c r="DE426" t="s">
        <v>9952</v>
      </c>
      <c r="DF426" t="s">
        <v>170</v>
      </c>
      <c r="DL426" t="s">
        <v>170</v>
      </c>
      <c r="DN426" t="s">
        <v>170</v>
      </c>
      <c r="DP426" t="s">
        <v>9953</v>
      </c>
      <c r="DQ426" t="s">
        <v>202</v>
      </c>
      <c r="DR426" t="str">
        <f>HYPERLINK("https://nconnect.nicmar.ac.in/pdf/608_resume_1771917035.pdf/Y2FyZWVy","View Resume")</f>
        <v>0</v>
      </c>
      <c r="DS426" t="s">
        <v>292</v>
      </c>
    </row>
    <row r="427" spans="1:158">
      <c r="A427" t="s">
        <v>794</v>
      </c>
      <c r="B427" t="s">
        <v>211</v>
      </c>
      <c r="C427" t="s">
        <v>267</v>
      </c>
      <c r="D427" t="s">
        <v>509</v>
      </c>
      <c r="E427" t="s">
        <v>9936</v>
      </c>
      <c r="F427" t="s">
        <v>9937</v>
      </c>
      <c r="G427">
        <v>9163812130</v>
      </c>
      <c r="H427" t="s">
        <v>164</v>
      </c>
      <c r="I427" t="s">
        <v>9938</v>
      </c>
      <c r="J427" t="s">
        <v>217</v>
      </c>
      <c r="K427" t="s">
        <v>361</v>
      </c>
      <c r="L427" t="s">
        <v>9939</v>
      </c>
      <c r="M427" t="s">
        <v>9940</v>
      </c>
      <c r="N427" t="s">
        <v>170</v>
      </c>
      <c r="AI427" t="s">
        <v>9941</v>
      </c>
      <c r="AJ427" t="s">
        <v>1175</v>
      </c>
      <c r="AK427" t="s">
        <v>9942</v>
      </c>
      <c r="AL427">
        <v>68.17</v>
      </c>
      <c r="AN427">
        <v>2002</v>
      </c>
      <c r="AO427" t="s">
        <v>174</v>
      </c>
      <c r="AP427" t="s">
        <v>9943</v>
      </c>
      <c r="AQ427" t="s">
        <v>1930</v>
      </c>
      <c r="AR427" t="s">
        <v>7001</v>
      </c>
      <c r="AS427">
        <v>60.0</v>
      </c>
      <c r="AU427">
        <v>2004</v>
      </c>
      <c r="AV427" t="s">
        <v>170</v>
      </c>
      <c r="BC427" t="s">
        <v>174</v>
      </c>
      <c r="BD427" t="s">
        <v>398</v>
      </c>
      <c r="BE427" t="s">
        <v>9944</v>
      </c>
      <c r="BF427" t="s">
        <v>9945</v>
      </c>
      <c r="BG427">
        <v>76.7</v>
      </c>
      <c r="BH427">
        <v>7.67</v>
      </c>
      <c r="BI427">
        <v>2008</v>
      </c>
      <c r="BJ427">
        <v>19</v>
      </c>
      <c r="BK427" t="s">
        <v>883</v>
      </c>
      <c r="BL427">
        <v>18</v>
      </c>
      <c r="BN427" t="s">
        <v>174</v>
      </c>
      <c r="BO427" t="s">
        <v>9946</v>
      </c>
      <c r="BP427" t="s">
        <v>9947</v>
      </c>
      <c r="BQ427" t="s">
        <v>9948</v>
      </c>
      <c r="BR427">
        <v>74.59</v>
      </c>
      <c r="BT427">
        <v>2024</v>
      </c>
      <c r="BU427">
        <v>31</v>
      </c>
      <c r="BV427" t="s">
        <v>9949</v>
      </c>
      <c r="BW427">
        <v>53</v>
      </c>
      <c r="BX427" t="s">
        <v>9948</v>
      </c>
      <c r="BY427" t="s">
        <v>170</v>
      </c>
      <c r="CF427" t="s">
        <v>170</v>
      </c>
      <c r="CL427" t="s">
        <v>174</v>
      </c>
      <c r="CM427" t="s">
        <v>9950</v>
      </c>
      <c r="CN427" t="s">
        <v>174</v>
      </c>
      <c r="CO427" t="s">
        <v>9950</v>
      </c>
      <c r="CP427" t="s">
        <v>9951</v>
      </c>
      <c r="CQ427" t="s">
        <v>170</v>
      </c>
      <c r="CV427" t="s">
        <v>170</v>
      </c>
      <c r="CZ427" t="s">
        <v>170</v>
      </c>
      <c r="DB427" t="s">
        <v>378</v>
      </c>
      <c r="DC427" t="s">
        <v>326</v>
      </c>
      <c r="DD427" t="s">
        <v>174</v>
      </c>
      <c r="DE427" t="s">
        <v>9952</v>
      </c>
      <c r="DF427" t="s">
        <v>170</v>
      </c>
      <c r="DL427" t="s">
        <v>170</v>
      </c>
      <c r="DN427" t="s">
        <v>170</v>
      </c>
      <c r="DP427" t="s">
        <v>9954</v>
      </c>
      <c r="DQ427" t="s">
        <v>202</v>
      </c>
      <c r="DR427" t="str">
        <f>HYPERLINK("https://nconnect.nicmar.ac.in/pdf/608_resume_1771917035.pdf/Y2FyZWVy","View Resume")</f>
        <v>0</v>
      </c>
      <c r="DS427" t="s">
        <v>292</v>
      </c>
    </row>
    <row r="428" spans="1:158">
      <c r="A428" t="s">
        <v>587</v>
      </c>
      <c r="B428" t="s">
        <v>159</v>
      </c>
      <c r="C428" t="s">
        <v>267</v>
      </c>
      <c r="D428" t="s">
        <v>357</v>
      </c>
      <c r="E428" t="s">
        <v>9936</v>
      </c>
      <c r="F428" t="s">
        <v>9937</v>
      </c>
      <c r="G428">
        <v>9163812130</v>
      </c>
      <c r="H428" t="s">
        <v>164</v>
      </c>
      <c r="I428" t="s">
        <v>9938</v>
      </c>
      <c r="J428" t="s">
        <v>217</v>
      </c>
      <c r="K428" t="s">
        <v>361</v>
      </c>
      <c r="L428" t="s">
        <v>9939</v>
      </c>
      <c r="M428" t="s">
        <v>9940</v>
      </c>
      <c r="N428" t="s">
        <v>170</v>
      </c>
      <c r="AI428" t="s">
        <v>9941</v>
      </c>
      <c r="AJ428" t="s">
        <v>1175</v>
      </c>
      <c r="AK428" t="s">
        <v>9942</v>
      </c>
      <c r="AL428">
        <v>68.17</v>
      </c>
      <c r="AN428">
        <v>2002</v>
      </c>
      <c r="AO428" t="s">
        <v>174</v>
      </c>
      <c r="AP428" t="s">
        <v>9943</v>
      </c>
      <c r="AQ428" t="s">
        <v>1930</v>
      </c>
      <c r="AR428" t="s">
        <v>7001</v>
      </c>
      <c r="AS428">
        <v>60.0</v>
      </c>
      <c r="AU428">
        <v>2004</v>
      </c>
      <c r="AV428" t="s">
        <v>170</v>
      </c>
      <c r="BC428" t="s">
        <v>174</v>
      </c>
      <c r="BD428" t="s">
        <v>398</v>
      </c>
      <c r="BE428" t="s">
        <v>9944</v>
      </c>
      <c r="BF428" t="s">
        <v>9945</v>
      </c>
      <c r="BG428">
        <v>76.7</v>
      </c>
      <c r="BH428">
        <v>7.67</v>
      </c>
      <c r="BI428">
        <v>2008</v>
      </c>
      <c r="BJ428">
        <v>19</v>
      </c>
      <c r="BK428" t="s">
        <v>883</v>
      </c>
      <c r="BL428">
        <v>18</v>
      </c>
      <c r="BN428" t="s">
        <v>174</v>
      </c>
      <c r="BO428" t="s">
        <v>9946</v>
      </c>
      <c r="BP428" t="s">
        <v>9947</v>
      </c>
      <c r="BQ428" t="s">
        <v>9948</v>
      </c>
      <c r="BR428">
        <v>74.59</v>
      </c>
      <c r="BT428">
        <v>2024</v>
      </c>
      <c r="BU428">
        <v>31</v>
      </c>
      <c r="BV428" t="s">
        <v>9949</v>
      </c>
      <c r="BW428">
        <v>53</v>
      </c>
      <c r="BX428" t="s">
        <v>9948</v>
      </c>
      <c r="BY428" t="s">
        <v>170</v>
      </c>
      <c r="CF428" t="s">
        <v>170</v>
      </c>
      <c r="CL428" t="s">
        <v>174</v>
      </c>
      <c r="CM428" t="s">
        <v>9950</v>
      </c>
      <c r="CN428" t="s">
        <v>174</v>
      </c>
      <c r="CO428" t="s">
        <v>9950</v>
      </c>
      <c r="CP428" t="s">
        <v>9951</v>
      </c>
      <c r="CQ428" t="s">
        <v>170</v>
      </c>
      <c r="CV428" t="s">
        <v>170</v>
      </c>
      <c r="CZ428" t="s">
        <v>170</v>
      </c>
      <c r="DB428" t="s">
        <v>378</v>
      </c>
      <c r="DC428" t="s">
        <v>326</v>
      </c>
      <c r="DD428" t="s">
        <v>174</v>
      </c>
      <c r="DE428" t="s">
        <v>9952</v>
      </c>
      <c r="DF428" t="s">
        <v>170</v>
      </c>
      <c r="DL428" t="s">
        <v>170</v>
      </c>
      <c r="DN428" t="s">
        <v>170</v>
      </c>
      <c r="DP428" t="s">
        <v>9955</v>
      </c>
      <c r="DQ428" t="s">
        <v>202</v>
      </c>
      <c r="DR428" t="str">
        <f>HYPERLINK("https://nconnect.nicmar.ac.in/pdf/608_resume_1771917035.pdf/Y2FyZWVy","View Resume")</f>
        <v>0</v>
      </c>
      <c r="DS428" t="s">
        <v>292</v>
      </c>
    </row>
    <row r="429" spans="1:158">
      <c r="A429" t="s">
        <v>210</v>
      </c>
      <c r="B429" t="s">
        <v>211</v>
      </c>
      <c r="C429" t="s">
        <v>212</v>
      </c>
      <c r="D429" t="s">
        <v>213</v>
      </c>
      <c r="E429" t="s">
        <v>9956</v>
      </c>
      <c r="F429" t="s">
        <v>9957</v>
      </c>
      <c r="G429">
        <v>9816202165</v>
      </c>
      <c r="H429" t="s">
        <v>164</v>
      </c>
      <c r="I429" t="s">
        <v>6174</v>
      </c>
      <c r="J429" t="s">
        <v>166</v>
      </c>
      <c r="K429" t="s">
        <v>361</v>
      </c>
      <c r="L429" t="s">
        <v>9958</v>
      </c>
      <c r="M429" t="s">
        <v>9959</v>
      </c>
      <c r="N429" t="s">
        <v>170</v>
      </c>
      <c r="AI429" t="s">
        <v>9960</v>
      </c>
      <c r="AJ429" t="s">
        <v>9961</v>
      </c>
      <c r="AK429" t="s">
        <v>9962</v>
      </c>
      <c r="AL429">
        <v>87</v>
      </c>
      <c r="AN429">
        <v>2007</v>
      </c>
      <c r="AO429" t="s">
        <v>174</v>
      </c>
      <c r="AP429" t="s">
        <v>9963</v>
      </c>
      <c r="AQ429" t="s">
        <v>9961</v>
      </c>
      <c r="AR429" t="s">
        <v>7271</v>
      </c>
      <c r="AS429">
        <v>81.4</v>
      </c>
      <c r="AU429">
        <v>2009</v>
      </c>
      <c r="AV429" t="s">
        <v>170</v>
      </c>
      <c r="BC429" t="s">
        <v>174</v>
      </c>
      <c r="BD429" t="s">
        <v>9964</v>
      </c>
      <c r="BE429" t="s">
        <v>9965</v>
      </c>
      <c r="BF429" t="s">
        <v>9966</v>
      </c>
      <c r="BG429">
        <v>70.3</v>
      </c>
      <c r="BI429">
        <v>2013</v>
      </c>
      <c r="BJ429">
        <v>1</v>
      </c>
      <c r="BL429">
        <v>9</v>
      </c>
      <c r="BN429" t="s">
        <v>174</v>
      </c>
      <c r="BO429" t="s">
        <v>9967</v>
      </c>
      <c r="BP429" t="s">
        <v>9968</v>
      </c>
      <c r="BQ429" t="s">
        <v>9969</v>
      </c>
      <c r="BR429">
        <v>79.3</v>
      </c>
      <c r="BT429">
        <v>2016</v>
      </c>
      <c r="BU429">
        <v>31</v>
      </c>
      <c r="BW429">
        <v>9</v>
      </c>
      <c r="BY429" t="s">
        <v>170</v>
      </c>
      <c r="CF429" t="s">
        <v>174</v>
      </c>
      <c r="CG429" t="s">
        <v>9970</v>
      </c>
      <c r="CH429" t="s">
        <v>9971</v>
      </c>
      <c r="CI429" t="s">
        <v>193</v>
      </c>
      <c r="CJ429">
        <v>2022</v>
      </c>
      <c r="CL429" t="s">
        <v>170</v>
      </c>
      <c r="CN429" t="s">
        <v>174</v>
      </c>
      <c r="CO429" t="s">
        <v>9972</v>
      </c>
      <c r="CP429" t="s">
        <v>9973</v>
      </c>
      <c r="CQ429" t="s">
        <v>174</v>
      </c>
      <c r="CR429">
        <v>4</v>
      </c>
      <c r="CS429">
        <v>6</v>
      </c>
      <c r="CU429" t="s">
        <v>9974</v>
      </c>
      <c r="CV429" t="s">
        <v>170</v>
      </c>
      <c r="CZ429" t="s">
        <v>170</v>
      </c>
      <c r="DB429" t="s">
        <v>9975</v>
      </c>
      <c r="DC429" t="s">
        <v>9976</v>
      </c>
      <c r="DD429" t="s">
        <v>174</v>
      </c>
      <c r="DE429" t="s">
        <v>9977</v>
      </c>
      <c r="DF429" t="s">
        <v>174</v>
      </c>
      <c r="DG429" t="s">
        <v>9978</v>
      </c>
      <c r="DH429" t="s">
        <v>378</v>
      </c>
      <c r="DI429" t="s">
        <v>9979</v>
      </c>
      <c r="DJ429" t="s">
        <v>9980</v>
      </c>
      <c r="DK429">
        <v>8</v>
      </c>
      <c r="DL429" t="s">
        <v>174</v>
      </c>
      <c r="DM429" t="s">
        <v>9972</v>
      </c>
      <c r="DN429" t="s">
        <v>170</v>
      </c>
      <c r="DP429" t="s">
        <v>9981</v>
      </c>
      <c r="DQ429" t="str">
        <f>HYPERLINK("https://nconnect.nicmar.ac.in/storage/profile/699d406a287d3.png","Download")</f>
        <v>0</v>
      </c>
      <c r="DR429" t="str">
        <f>HYPERLINK("https://nconnect.nicmar.ac.in/pdf/607_resume_1771917379.pdf/Y2FyZWVy","View Resume")</f>
        <v>0</v>
      </c>
      <c r="DS429" t="s">
        <v>1206</v>
      </c>
      <c r="DT429" t="s">
        <v>9982</v>
      </c>
      <c r="DU429" t="s">
        <v>9983</v>
      </c>
      <c r="DV429" t="s">
        <v>9984</v>
      </c>
      <c r="DW429" t="s">
        <v>246</v>
      </c>
      <c r="DX429" t="s">
        <v>995</v>
      </c>
      <c r="DY429" t="s">
        <v>209</v>
      </c>
      <c r="DZ429" t="s">
        <v>1027</v>
      </c>
      <c r="EA429" t="s">
        <v>9985</v>
      </c>
      <c r="EB429" t="s">
        <v>211</v>
      </c>
      <c r="EC429" t="s">
        <v>1688</v>
      </c>
      <c r="ED429" t="s">
        <v>246</v>
      </c>
      <c r="EE429" t="s">
        <v>984</v>
      </c>
      <c r="EF429" t="s">
        <v>1387</v>
      </c>
      <c r="EG429" t="s">
        <v>461</v>
      </c>
      <c r="EH429" t="s">
        <v>9986</v>
      </c>
      <c r="EI429" t="s">
        <v>8599</v>
      </c>
      <c r="EJ429" t="s">
        <v>9987</v>
      </c>
      <c r="EK429" t="s">
        <v>246</v>
      </c>
      <c r="EL429" t="s">
        <v>2854</v>
      </c>
      <c r="EM429" t="s">
        <v>904</v>
      </c>
      <c r="EN429" t="s">
        <v>949</v>
      </c>
      <c r="EO429" t="s">
        <v>9988</v>
      </c>
      <c r="EP429" t="s">
        <v>211</v>
      </c>
      <c r="EQ429" t="s">
        <v>9989</v>
      </c>
      <c r="ER429" t="s">
        <v>246</v>
      </c>
      <c r="ES429" t="s">
        <v>2026</v>
      </c>
      <c r="ET429" t="s">
        <v>3868</v>
      </c>
      <c r="EU429" t="s">
        <v>265</v>
      </c>
      <c r="EV429" t="s">
        <v>9988</v>
      </c>
      <c r="EW429" t="s">
        <v>351</v>
      </c>
      <c r="EX429" t="s">
        <v>9989</v>
      </c>
      <c r="EY429" t="s">
        <v>246</v>
      </c>
      <c r="EZ429" t="s">
        <v>4687</v>
      </c>
      <c r="FA429" t="s">
        <v>7410</v>
      </c>
      <c r="FB429" t="s">
        <v>945</v>
      </c>
    </row>
    <row r="430" spans="1:158">
      <c r="A430" t="s">
        <v>210</v>
      </c>
      <c r="B430" t="s">
        <v>211</v>
      </c>
      <c r="C430" t="s">
        <v>212</v>
      </c>
      <c r="D430" t="s">
        <v>213</v>
      </c>
      <c r="E430" t="s">
        <v>9990</v>
      </c>
      <c r="F430" t="s">
        <v>9991</v>
      </c>
      <c r="G430">
        <v>9724217748</v>
      </c>
      <c r="H430" t="s">
        <v>164</v>
      </c>
      <c r="I430" t="s">
        <v>9992</v>
      </c>
      <c r="J430" t="s">
        <v>166</v>
      </c>
      <c r="K430" t="s">
        <v>9993</v>
      </c>
      <c r="L430" t="s">
        <v>9994</v>
      </c>
      <c r="M430" t="s">
        <v>9995</v>
      </c>
      <c r="N430" t="s">
        <v>170</v>
      </c>
      <c r="AI430" t="s">
        <v>9996</v>
      </c>
      <c r="AJ430" t="s">
        <v>9997</v>
      </c>
      <c r="AK430" t="s">
        <v>9998</v>
      </c>
      <c r="AL430">
        <v>83.08</v>
      </c>
      <c r="AN430">
        <v>2007</v>
      </c>
      <c r="AO430" t="s">
        <v>174</v>
      </c>
      <c r="AP430" t="s">
        <v>9996</v>
      </c>
      <c r="AQ430" t="s">
        <v>9999</v>
      </c>
      <c r="AR430" t="s">
        <v>10000</v>
      </c>
      <c r="AS430">
        <v>67.67</v>
      </c>
      <c r="AU430">
        <v>2009</v>
      </c>
      <c r="AV430" t="s">
        <v>170</v>
      </c>
      <c r="BC430" t="s">
        <v>174</v>
      </c>
      <c r="BD430" t="s">
        <v>10001</v>
      </c>
      <c r="BE430" t="s">
        <v>10002</v>
      </c>
      <c r="BF430" t="s">
        <v>10003</v>
      </c>
      <c r="BG430">
        <v>70.4</v>
      </c>
      <c r="BH430">
        <v>7.54</v>
      </c>
      <c r="BI430">
        <v>2013</v>
      </c>
      <c r="BJ430">
        <v>2</v>
      </c>
      <c r="BL430">
        <v>47</v>
      </c>
      <c r="BN430" t="s">
        <v>174</v>
      </c>
      <c r="BO430" t="s">
        <v>10001</v>
      </c>
      <c r="BP430" t="s">
        <v>10004</v>
      </c>
      <c r="BQ430" t="s">
        <v>10003</v>
      </c>
      <c r="BR430">
        <v>80.7</v>
      </c>
      <c r="BS430">
        <v>8.57</v>
      </c>
      <c r="BT430">
        <v>2016</v>
      </c>
      <c r="BU430">
        <v>14</v>
      </c>
      <c r="BW430">
        <v>47</v>
      </c>
      <c r="BY430" t="s">
        <v>170</v>
      </c>
      <c r="CF430" t="s">
        <v>174</v>
      </c>
      <c r="CG430" t="s">
        <v>10005</v>
      </c>
      <c r="CH430" t="s">
        <v>10006</v>
      </c>
      <c r="CI430" t="s">
        <v>193</v>
      </c>
      <c r="CJ430">
        <v>2026</v>
      </c>
      <c r="CL430" t="s">
        <v>170</v>
      </c>
      <c r="CN430" t="s">
        <v>174</v>
      </c>
      <c r="CO430" t="s">
        <v>10007</v>
      </c>
      <c r="CP430" t="s">
        <v>10008</v>
      </c>
      <c r="CQ430" t="s">
        <v>174</v>
      </c>
      <c r="CR430">
        <v>0</v>
      </c>
      <c r="CS430">
        <v>6</v>
      </c>
      <c r="CT430">
        <v>6</v>
      </c>
      <c r="CU430" t="s">
        <v>10009</v>
      </c>
      <c r="CV430" t="s">
        <v>170</v>
      </c>
      <c r="CZ430" t="s">
        <v>170</v>
      </c>
      <c r="DB430" t="s">
        <v>10010</v>
      </c>
      <c r="DC430" t="s">
        <v>10011</v>
      </c>
      <c r="DD430" t="s">
        <v>174</v>
      </c>
      <c r="DE430" t="s">
        <v>1088</v>
      </c>
      <c r="DF430" t="s">
        <v>174</v>
      </c>
      <c r="DG430">
        <v>2</v>
      </c>
      <c r="DH430">
        <v>0</v>
      </c>
      <c r="DI430">
        <v>0</v>
      </c>
      <c r="DJ430">
        <v>0</v>
      </c>
      <c r="DK430">
        <v>9</v>
      </c>
      <c r="DL430" t="s">
        <v>174</v>
      </c>
      <c r="DM430" t="s">
        <v>10012</v>
      </c>
      <c r="DN430" t="s">
        <v>170</v>
      </c>
      <c r="DP430" t="s">
        <v>10013</v>
      </c>
      <c r="DQ430" t="s">
        <v>202</v>
      </c>
      <c r="DR430" t="str">
        <f>HYPERLINK("https://nconnect.nicmar.ac.in/pdf/539_resume_1771918260.pdf/Y2FyZWVy","View Resume")</f>
        <v>0</v>
      </c>
      <c r="DS430" t="s">
        <v>7519</v>
      </c>
      <c r="DT430" t="s">
        <v>10014</v>
      </c>
      <c r="DU430" t="s">
        <v>211</v>
      </c>
      <c r="DV430" t="s">
        <v>6799</v>
      </c>
      <c r="DW430" t="s">
        <v>246</v>
      </c>
      <c r="DX430" t="s">
        <v>996</v>
      </c>
      <c r="DY430" t="s">
        <v>209</v>
      </c>
      <c r="DZ430" t="s">
        <v>908</v>
      </c>
      <c r="EA430" t="s">
        <v>10015</v>
      </c>
      <c r="EB430" t="s">
        <v>10016</v>
      </c>
      <c r="EC430" t="s">
        <v>6799</v>
      </c>
      <c r="ED430" t="s">
        <v>246</v>
      </c>
      <c r="EE430" t="s">
        <v>1025</v>
      </c>
      <c r="EF430" t="s">
        <v>981</v>
      </c>
      <c r="EG430" t="s">
        <v>2598</v>
      </c>
      <c r="EH430" t="s">
        <v>10017</v>
      </c>
      <c r="EI430" t="s">
        <v>4472</v>
      </c>
      <c r="EJ430" t="s">
        <v>4681</v>
      </c>
      <c r="EK430" t="s">
        <v>246</v>
      </c>
      <c r="EL430" t="s">
        <v>2926</v>
      </c>
      <c r="EM430" t="s">
        <v>1136</v>
      </c>
      <c r="EN430" t="s">
        <v>1388</v>
      </c>
      <c r="EO430" t="s">
        <v>10018</v>
      </c>
      <c r="EP430" t="s">
        <v>351</v>
      </c>
      <c r="EQ430" t="s">
        <v>6799</v>
      </c>
      <c r="ER430" t="s">
        <v>246</v>
      </c>
      <c r="ES430" t="s">
        <v>4687</v>
      </c>
      <c r="ET430" t="s">
        <v>334</v>
      </c>
      <c r="EU430" t="s">
        <v>380</v>
      </c>
    </row>
    <row r="431" spans="1:158">
      <c r="A431" t="s">
        <v>356</v>
      </c>
      <c r="B431" t="s">
        <v>211</v>
      </c>
      <c r="C431" t="s">
        <v>267</v>
      </c>
      <c r="D431" t="s">
        <v>357</v>
      </c>
      <c r="E431" t="s">
        <v>10019</v>
      </c>
      <c r="F431" t="s">
        <v>10020</v>
      </c>
      <c r="G431">
        <v>9923009677</v>
      </c>
      <c r="H431" t="s">
        <v>271</v>
      </c>
      <c r="I431" t="s">
        <v>10021</v>
      </c>
      <c r="J431" t="s">
        <v>166</v>
      </c>
      <c r="K431" t="s">
        <v>4279</v>
      </c>
      <c r="L431" t="s">
        <v>10022</v>
      </c>
      <c r="M431" t="s">
        <v>10023</v>
      </c>
      <c r="N431" t="s">
        <v>170</v>
      </c>
      <c r="O431" t="s">
        <v>10024</v>
      </c>
      <c r="AI431" t="s">
        <v>10025</v>
      </c>
      <c r="AJ431" t="s">
        <v>549</v>
      </c>
      <c r="AK431" t="s">
        <v>10026</v>
      </c>
      <c r="AL431">
        <v>78.13</v>
      </c>
      <c r="AN431">
        <v>1998</v>
      </c>
      <c r="AO431" t="s">
        <v>174</v>
      </c>
      <c r="AP431" t="s">
        <v>10027</v>
      </c>
      <c r="AQ431" t="s">
        <v>549</v>
      </c>
      <c r="AR431" t="s">
        <v>1178</v>
      </c>
      <c r="AS431">
        <v>69.5</v>
      </c>
      <c r="AU431">
        <v>2000</v>
      </c>
      <c r="AV431" t="s">
        <v>170</v>
      </c>
      <c r="BC431" t="s">
        <v>174</v>
      </c>
      <c r="BD431" t="s">
        <v>10028</v>
      </c>
      <c r="BE431" t="s">
        <v>10029</v>
      </c>
      <c r="BF431" t="s">
        <v>2842</v>
      </c>
      <c r="BG431">
        <v>66.25</v>
      </c>
      <c r="BI431">
        <v>2003</v>
      </c>
      <c r="BJ431">
        <v>19</v>
      </c>
      <c r="BK431" t="s">
        <v>1048</v>
      </c>
      <c r="BL431">
        <v>54</v>
      </c>
      <c r="BN431" t="s">
        <v>174</v>
      </c>
      <c r="BO431" t="s">
        <v>441</v>
      </c>
      <c r="BP431" t="s">
        <v>10030</v>
      </c>
      <c r="BQ431" t="s">
        <v>405</v>
      </c>
      <c r="BR431">
        <v>73.07</v>
      </c>
      <c r="BT431">
        <v>2020</v>
      </c>
      <c r="BU431">
        <v>31</v>
      </c>
      <c r="BV431" t="s">
        <v>529</v>
      </c>
      <c r="BW431">
        <v>53</v>
      </c>
      <c r="BX431" t="s">
        <v>405</v>
      </c>
      <c r="BY431" t="s">
        <v>174</v>
      </c>
      <c r="BZ431" t="s">
        <v>185</v>
      </c>
      <c r="CA431" t="s">
        <v>10031</v>
      </c>
      <c r="CB431" t="s">
        <v>10032</v>
      </c>
      <c r="CC431">
        <v>64.43</v>
      </c>
      <c r="CE431">
        <v>2011</v>
      </c>
      <c r="CF431" t="s">
        <v>174</v>
      </c>
      <c r="CG431" t="s">
        <v>405</v>
      </c>
      <c r="CH431" t="s">
        <v>10033</v>
      </c>
      <c r="CI431" t="s">
        <v>373</v>
      </c>
      <c r="CK431" t="s">
        <v>170</v>
      </c>
      <c r="CL431" t="s">
        <v>174</v>
      </c>
      <c r="CM431" t="s">
        <v>10034</v>
      </c>
      <c r="CN431" t="s">
        <v>174</v>
      </c>
      <c r="CO431" t="s">
        <v>10035</v>
      </c>
      <c r="CP431" t="s">
        <v>10036</v>
      </c>
      <c r="CQ431" t="s">
        <v>174</v>
      </c>
      <c r="CR431">
        <v>0</v>
      </c>
      <c r="CS431">
        <v>1</v>
      </c>
      <c r="CT431">
        <v>3</v>
      </c>
      <c r="CV431" t="s">
        <v>170</v>
      </c>
      <c r="CZ431" t="s">
        <v>170</v>
      </c>
      <c r="DB431" t="s">
        <v>10037</v>
      </c>
      <c r="DC431" t="s">
        <v>8222</v>
      </c>
      <c r="DD431" t="s">
        <v>174</v>
      </c>
      <c r="DE431" t="s">
        <v>10038</v>
      </c>
      <c r="DF431" t="s">
        <v>170</v>
      </c>
      <c r="DL431" t="s">
        <v>170</v>
      </c>
      <c r="DN431" t="s">
        <v>170</v>
      </c>
      <c r="DP431" t="s">
        <v>10039</v>
      </c>
      <c r="DQ431" t="str">
        <f>HYPERLINK("https://nconnect.nicmar.ac.in/storage/profile/699d4331002e1.png","Download")</f>
        <v>0</v>
      </c>
      <c r="DR431" t="str">
        <f>HYPERLINK("https://nconnect.nicmar.ac.in/pdf/299_resume_1771920102.pdf/Y2FyZWVy","View Resume")</f>
        <v>0</v>
      </c>
      <c r="DS431" t="s">
        <v>641</v>
      </c>
      <c r="DT431" t="s">
        <v>10040</v>
      </c>
      <c r="DU431" t="s">
        <v>5929</v>
      </c>
      <c r="DV431" t="s">
        <v>6010</v>
      </c>
      <c r="DW431" t="s">
        <v>246</v>
      </c>
      <c r="DX431" t="s">
        <v>3834</v>
      </c>
      <c r="DY431" t="s">
        <v>209</v>
      </c>
      <c r="DZ431" t="s">
        <v>2691</v>
      </c>
      <c r="EA431" t="s">
        <v>10041</v>
      </c>
      <c r="EB431" t="s">
        <v>10042</v>
      </c>
      <c r="EC431" t="s">
        <v>10043</v>
      </c>
      <c r="ED431" t="s">
        <v>207</v>
      </c>
      <c r="EE431" t="s">
        <v>342</v>
      </c>
      <c r="EF431" t="s">
        <v>2519</v>
      </c>
      <c r="EG431" t="s">
        <v>865</v>
      </c>
      <c r="EH431" t="s">
        <v>10044</v>
      </c>
      <c r="EI431" t="s">
        <v>10045</v>
      </c>
      <c r="EJ431" t="s">
        <v>9517</v>
      </c>
      <c r="EK431" t="s">
        <v>246</v>
      </c>
      <c r="EL431" t="s">
        <v>5418</v>
      </c>
      <c r="EM431" t="s">
        <v>2109</v>
      </c>
      <c r="EN431" t="s">
        <v>466</v>
      </c>
    </row>
    <row r="432" spans="1:158">
      <c r="A432" t="s">
        <v>356</v>
      </c>
      <c r="B432" t="s">
        <v>211</v>
      </c>
      <c r="C432" t="s">
        <v>267</v>
      </c>
      <c r="D432" t="s">
        <v>357</v>
      </c>
      <c r="E432" t="s">
        <v>10046</v>
      </c>
      <c r="F432" t="s">
        <v>10047</v>
      </c>
      <c r="G432">
        <v>9372960229</v>
      </c>
      <c r="H432" t="s">
        <v>271</v>
      </c>
      <c r="I432" t="s">
        <v>10048</v>
      </c>
      <c r="J432" t="s">
        <v>166</v>
      </c>
      <c r="K432" t="s">
        <v>1035</v>
      </c>
      <c r="L432" t="s">
        <v>10049</v>
      </c>
      <c r="M432" t="s">
        <v>10050</v>
      </c>
      <c r="N432" t="s">
        <v>170</v>
      </c>
      <c r="AI432" t="s">
        <v>10051</v>
      </c>
      <c r="AJ432" t="s">
        <v>10052</v>
      </c>
      <c r="AK432" t="s">
        <v>10053</v>
      </c>
      <c r="AL432">
        <v>63.62</v>
      </c>
      <c r="AN432">
        <v>1997</v>
      </c>
      <c r="AO432" t="s">
        <v>174</v>
      </c>
      <c r="AP432" t="s">
        <v>10054</v>
      </c>
      <c r="AQ432" t="s">
        <v>10055</v>
      </c>
      <c r="AR432" t="s">
        <v>10056</v>
      </c>
      <c r="AS432">
        <v>72.5</v>
      </c>
      <c r="AU432">
        <v>1999</v>
      </c>
      <c r="AV432" t="s">
        <v>170</v>
      </c>
      <c r="BC432" t="s">
        <v>174</v>
      </c>
      <c r="BD432" t="s">
        <v>3341</v>
      </c>
      <c r="BE432" t="s">
        <v>10057</v>
      </c>
      <c r="BF432" t="s">
        <v>10058</v>
      </c>
      <c r="BG432">
        <v>51</v>
      </c>
      <c r="BI432">
        <v>2002</v>
      </c>
      <c r="BJ432">
        <v>19</v>
      </c>
      <c r="BK432" t="s">
        <v>663</v>
      </c>
      <c r="BL432">
        <v>27</v>
      </c>
      <c r="BN432" t="s">
        <v>174</v>
      </c>
      <c r="BO432" t="s">
        <v>10059</v>
      </c>
      <c r="BP432" t="s">
        <v>10060</v>
      </c>
      <c r="BQ432" t="s">
        <v>10061</v>
      </c>
      <c r="BR432">
        <v>86.28</v>
      </c>
      <c r="BS432">
        <v>9.06</v>
      </c>
      <c r="BT432">
        <v>2021</v>
      </c>
      <c r="BU432">
        <v>31</v>
      </c>
      <c r="BV432" t="s">
        <v>10062</v>
      </c>
      <c r="BW432">
        <v>24</v>
      </c>
      <c r="BY432" t="s">
        <v>174</v>
      </c>
      <c r="BZ432" t="s">
        <v>10063</v>
      </c>
      <c r="CA432" t="s">
        <v>10064</v>
      </c>
      <c r="CB432" t="s">
        <v>10065</v>
      </c>
      <c r="CC432">
        <v>82.15</v>
      </c>
      <c r="CE432">
        <v>2008</v>
      </c>
      <c r="CF432" t="s">
        <v>174</v>
      </c>
      <c r="CG432" t="s">
        <v>10066</v>
      </c>
      <c r="CH432" t="s">
        <v>10067</v>
      </c>
      <c r="CI432" t="s">
        <v>373</v>
      </c>
      <c r="CK432" t="s">
        <v>174</v>
      </c>
      <c r="CL432" t="s">
        <v>174</v>
      </c>
      <c r="CN432" t="s">
        <v>174</v>
      </c>
      <c r="CO432" t="s">
        <v>10068</v>
      </c>
      <c r="CP432" t="s">
        <v>2782</v>
      </c>
      <c r="CQ432" t="s">
        <v>174</v>
      </c>
      <c r="CR432">
        <v>0</v>
      </c>
      <c r="CS432">
        <v>0</v>
      </c>
      <c r="CT432">
        <v>6</v>
      </c>
      <c r="CU432" t="s">
        <v>10069</v>
      </c>
      <c r="CV432" t="s">
        <v>170</v>
      </c>
      <c r="CZ432" t="s">
        <v>170</v>
      </c>
      <c r="DB432" t="s">
        <v>10070</v>
      </c>
      <c r="DC432" t="s">
        <v>10071</v>
      </c>
      <c r="DD432" t="s">
        <v>170</v>
      </c>
      <c r="DF432" t="s">
        <v>174</v>
      </c>
      <c r="DG432" t="s">
        <v>10072</v>
      </c>
      <c r="DH432" t="s">
        <v>10073</v>
      </c>
      <c r="DI432" t="s">
        <v>10074</v>
      </c>
      <c r="DJ432" t="s">
        <v>1163</v>
      </c>
      <c r="DK432">
        <v>8</v>
      </c>
      <c r="DL432" t="s">
        <v>174</v>
      </c>
      <c r="DM432" t="s">
        <v>10075</v>
      </c>
      <c r="DN432" t="s">
        <v>170</v>
      </c>
      <c r="DP432" t="s">
        <v>10076</v>
      </c>
      <c r="DQ432" t="str">
        <f>HYPERLINK("https://nconnect.nicmar.ac.in/storage/profile/699733f617461.png","Download")</f>
        <v>0</v>
      </c>
      <c r="DR432" t="str">
        <f>HYPERLINK("https://nconnect.nicmar.ac.in/pdf/374_resume_1771921966.pdf/Y2FyZWVy","View Resume")</f>
        <v>0</v>
      </c>
      <c r="DS432" t="s">
        <v>10077</v>
      </c>
      <c r="DT432" t="s">
        <v>10078</v>
      </c>
      <c r="DU432" t="s">
        <v>211</v>
      </c>
      <c r="DV432" t="s">
        <v>10079</v>
      </c>
      <c r="DW432" t="s">
        <v>246</v>
      </c>
      <c r="DX432" t="s">
        <v>5754</v>
      </c>
      <c r="DY432" t="s">
        <v>209</v>
      </c>
      <c r="DZ432" t="s">
        <v>10077</v>
      </c>
    </row>
    <row r="433" spans="1:158">
      <c r="A433" t="s">
        <v>1779</v>
      </c>
      <c r="B433" t="s">
        <v>159</v>
      </c>
      <c r="C433" t="s">
        <v>160</v>
      </c>
      <c r="D433" t="s">
        <v>1780</v>
      </c>
      <c r="E433" t="s">
        <v>10080</v>
      </c>
      <c r="F433" t="s">
        <v>10081</v>
      </c>
      <c r="G433">
        <v>7978209548</v>
      </c>
      <c r="H433" t="s">
        <v>271</v>
      </c>
      <c r="I433" t="s">
        <v>10082</v>
      </c>
      <c r="J433" t="s">
        <v>166</v>
      </c>
      <c r="K433" t="s">
        <v>10083</v>
      </c>
      <c r="L433" t="s">
        <v>10084</v>
      </c>
      <c r="M433" t="s">
        <v>10085</v>
      </c>
      <c r="N433" t="s">
        <v>170</v>
      </c>
      <c r="AI433" t="s">
        <v>10086</v>
      </c>
      <c r="AJ433" t="s">
        <v>10087</v>
      </c>
      <c r="AK433" t="s">
        <v>10088</v>
      </c>
      <c r="AL433">
        <v>93</v>
      </c>
      <c r="AN433">
        <v>2009</v>
      </c>
      <c r="AO433" t="s">
        <v>174</v>
      </c>
      <c r="AP433" t="s">
        <v>10089</v>
      </c>
      <c r="AQ433" t="s">
        <v>10087</v>
      </c>
      <c r="AR433" t="s">
        <v>10090</v>
      </c>
      <c r="AS433">
        <v>63</v>
      </c>
      <c r="AU433">
        <v>2011</v>
      </c>
      <c r="AV433" t="s">
        <v>170</v>
      </c>
      <c r="BC433" t="s">
        <v>174</v>
      </c>
      <c r="BD433" t="s">
        <v>10091</v>
      </c>
      <c r="BE433" t="s">
        <v>6578</v>
      </c>
      <c r="BF433" t="s">
        <v>10092</v>
      </c>
      <c r="BG433">
        <v>65.8</v>
      </c>
      <c r="BH433">
        <v>7.08</v>
      </c>
      <c r="BI433">
        <v>2009</v>
      </c>
      <c r="BJ433">
        <v>8</v>
      </c>
      <c r="BL433">
        <v>2</v>
      </c>
      <c r="BN433" t="s">
        <v>174</v>
      </c>
      <c r="BO433" t="s">
        <v>10093</v>
      </c>
      <c r="BP433" t="s">
        <v>10094</v>
      </c>
      <c r="BQ433" t="s">
        <v>10095</v>
      </c>
      <c r="BR433">
        <v>73.1</v>
      </c>
      <c r="BS433">
        <v>7.31</v>
      </c>
      <c r="BT433">
        <v>2011</v>
      </c>
      <c r="BU433">
        <v>26</v>
      </c>
      <c r="BW433">
        <v>48</v>
      </c>
      <c r="BY433" t="s">
        <v>170</v>
      </c>
      <c r="CF433" t="s">
        <v>170</v>
      </c>
      <c r="CJ433">
        <v>2017</v>
      </c>
      <c r="CL433" t="s">
        <v>174</v>
      </c>
      <c r="CM433" t="s">
        <v>10096</v>
      </c>
      <c r="CN433" t="s">
        <v>174</v>
      </c>
      <c r="CO433" t="s">
        <v>10097</v>
      </c>
      <c r="CP433" t="s">
        <v>10098</v>
      </c>
      <c r="CQ433" t="s">
        <v>170</v>
      </c>
      <c r="CV433" t="s">
        <v>170</v>
      </c>
      <c r="CZ433" t="s">
        <v>170</v>
      </c>
      <c r="DB433" t="s">
        <v>10099</v>
      </c>
      <c r="DC433" t="s">
        <v>10100</v>
      </c>
      <c r="DD433" t="s">
        <v>174</v>
      </c>
      <c r="DE433" t="s">
        <v>10101</v>
      </c>
      <c r="DF433" t="s">
        <v>174</v>
      </c>
      <c r="DG433" t="s">
        <v>10102</v>
      </c>
      <c r="DH433" t="s">
        <v>378</v>
      </c>
      <c r="DI433" t="s">
        <v>10103</v>
      </c>
      <c r="DJ433" t="s">
        <v>10104</v>
      </c>
      <c r="DK433">
        <v>8</v>
      </c>
      <c r="DL433" t="s">
        <v>174</v>
      </c>
      <c r="DM433" t="s">
        <v>10105</v>
      </c>
      <c r="DN433" t="s">
        <v>170</v>
      </c>
      <c r="DP433" t="s">
        <v>10106</v>
      </c>
      <c r="DQ433" t="str">
        <f>HYPERLINK("https://nconnect.nicmar.ac.in/storage/profile/699d31ccbaf29.png","Download")</f>
        <v>0</v>
      </c>
      <c r="DR433" t="str">
        <f>HYPERLINK("https://nconnect.nicmar.ac.in/pdf/600_resume_1771923748.pdf/Y2FyZWVy","View Resume")</f>
        <v>0</v>
      </c>
      <c r="DS433" t="s">
        <v>2027</v>
      </c>
      <c r="DT433" t="s">
        <v>10107</v>
      </c>
      <c r="DU433" t="s">
        <v>211</v>
      </c>
      <c r="DV433" t="s">
        <v>819</v>
      </c>
      <c r="DW433" t="s">
        <v>246</v>
      </c>
      <c r="DX433" t="s">
        <v>1502</v>
      </c>
      <c r="DY433" t="s">
        <v>1686</v>
      </c>
      <c r="DZ433" t="s">
        <v>1505</v>
      </c>
      <c r="EA433" t="s">
        <v>10108</v>
      </c>
      <c r="EB433" t="s">
        <v>6240</v>
      </c>
      <c r="EC433" t="s">
        <v>4185</v>
      </c>
      <c r="ED433" t="s">
        <v>207</v>
      </c>
      <c r="EE433" t="s">
        <v>384</v>
      </c>
      <c r="EF433" t="s">
        <v>3834</v>
      </c>
      <c r="EG433" t="s">
        <v>344</v>
      </c>
    </row>
    <row r="434" spans="1:158">
      <c r="A434" t="s">
        <v>293</v>
      </c>
      <c r="B434" t="s">
        <v>211</v>
      </c>
      <c r="C434" t="s">
        <v>212</v>
      </c>
      <c r="D434" t="s">
        <v>294</v>
      </c>
      <c r="E434" t="s">
        <v>10109</v>
      </c>
      <c r="F434" t="s">
        <v>10110</v>
      </c>
      <c r="G434">
        <v>9021513921</v>
      </c>
      <c r="H434" t="s">
        <v>271</v>
      </c>
      <c r="I434" t="s">
        <v>10111</v>
      </c>
      <c r="J434" t="s">
        <v>166</v>
      </c>
      <c r="K434" t="s">
        <v>10112</v>
      </c>
      <c r="L434" t="s">
        <v>10113</v>
      </c>
      <c r="M434" t="s">
        <v>10114</v>
      </c>
      <c r="N434" t="s">
        <v>170</v>
      </c>
      <c r="AI434" t="s">
        <v>10115</v>
      </c>
      <c r="AJ434" t="s">
        <v>10116</v>
      </c>
      <c r="AK434" t="s">
        <v>10117</v>
      </c>
      <c r="AL434">
        <v>94.2</v>
      </c>
      <c r="AN434">
        <v>2017</v>
      </c>
      <c r="AO434" t="s">
        <v>174</v>
      </c>
      <c r="AP434" t="s">
        <v>10118</v>
      </c>
      <c r="AQ434" t="s">
        <v>10116</v>
      </c>
      <c r="AR434" t="s">
        <v>10119</v>
      </c>
      <c r="AS434">
        <v>73.54</v>
      </c>
      <c r="AU434">
        <v>2019</v>
      </c>
      <c r="AV434" t="s">
        <v>170</v>
      </c>
      <c r="BC434" t="s">
        <v>174</v>
      </c>
      <c r="BD434" t="s">
        <v>4931</v>
      </c>
      <c r="BE434" t="s">
        <v>10120</v>
      </c>
      <c r="BF434" t="s">
        <v>3321</v>
      </c>
      <c r="BG434">
        <v>92.95</v>
      </c>
      <c r="BH434">
        <v>9.68</v>
      </c>
      <c r="BI434">
        <v>2022</v>
      </c>
      <c r="BJ434">
        <v>19</v>
      </c>
      <c r="BK434" t="s">
        <v>444</v>
      </c>
      <c r="BL434">
        <v>53</v>
      </c>
      <c r="BM434" t="s">
        <v>3321</v>
      </c>
      <c r="BN434" t="s">
        <v>174</v>
      </c>
      <c r="BO434" t="s">
        <v>4931</v>
      </c>
      <c r="BP434" t="s">
        <v>10120</v>
      </c>
      <c r="BQ434" t="s">
        <v>3321</v>
      </c>
      <c r="BR434">
        <v>78.55</v>
      </c>
      <c r="BS434">
        <v>8.8</v>
      </c>
      <c r="BT434">
        <v>2024</v>
      </c>
      <c r="BU434">
        <v>31</v>
      </c>
      <c r="BV434" t="s">
        <v>447</v>
      </c>
      <c r="BW434">
        <v>53</v>
      </c>
      <c r="BX434" t="s">
        <v>3321</v>
      </c>
      <c r="BY434" t="s">
        <v>170</v>
      </c>
      <c r="CF434" t="s">
        <v>170</v>
      </c>
      <c r="CG434" t="s">
        <v>378</v>
      </c>
      <c r="CH434" t="s">
        <v>378</v>
      </c>
      <c r="CL434" t="s">
        <v>174</v>
      </c>
      <c r="CM434" t="s">
        <v>10121</v>
      </c>
      <c r="CN434" t="s">
        <v>174</v>
      </c>
      <c r="CO434" t="s">
        <v>10122</v>
      </c>
      <c r="CP434" t="s">
        <v>10123</v>
      </c>
      <c r="CQ434" t="s">
        <v>170</v>
      </c>
      <c r="CV434" t="s">
        <v>170</v>
      </c>
      <c r="CZ434" t="s">
        <v>170</v>
      </c>
      <c r="DC434" t="s">
        <v>10124</v>
      </c>
      <c r="DD434" t="s">
        <v>170</v>
      </c>
      <c r="DF434" t="s">
        <v>170</v>
      </c>
      <c r="DL434" t="s">
        <v>170</v>
      </c>
      <c r="DN434" t="s">
        <v>170</v>
      </c>
      <c r="DP434" t="s">
        <v>10125</v>
      </c>
      <c r="DQ434" t="s">
        <v>202</v>
      </c>
      <c r="DR434" t="str">
        <f>HYPERLINK("https://nconnect.nicmar.ac.in/pdf/618_resume_1771925450.pdf/Y2FyZWVy","View Resume")</f>
        <v>0</v>
      </c>
      <c r="DS434" t="s">
        <v>945</v>
      </c>
      <c r="DT434" t="s">
        <v>10126</v>
      </c>
      <c r="DU434" t="s">
        <v>10127</v>
      </c>
      <c r="DV434" t="s">
        <v>10128</v>
      </c>
      <c r="DW434" t="s">
        <v>246</v>
      </c>
      <c r="DX434" t="s">
        <v>424</v>
      </c>
      <c r="DY434" t="s">
        <v>4269</v>
      </c>
      <c r="DZ434" t="s">
        <v>945</v>
      </c>
    </row>
    <row r="435" spans="1:158">
      <c r="A435" t="s">
        <v>1348</v>
      </c>
      <c r="B435" t="s">
        <v>211</v>
      </c>
      <c r="C435" t="s">
        <v>267</v>
      </c>
      <c r="D435" t="s">
        <v>1349</v>
      </c>
      <c r="E435" t="s">
        <v>10129</v>
      </c>
      <c r="F435" t="s">
        <v>10130</v>
      </c>
      <c r="G435">
        <v>9352185026</v>
      </c>
      <c r="H435" t="s">
        <v>271</v>
      </c>
      <c r="I435" t="s">
        <v>10131</v>
      </c>
      <c r="J435" t="s">
        <v>166</v>
      </c>
      <c r="K435" t="s">
        <v>10132</v>
      </c>
      <c r="L435" t="s">
        <v>10133</v>
      </c>
      <c r="M435" t="s">
        <v>10134</v>
      </c>
      <c r="N435" t="s">
        <v>170</v>
      </c>
      <c r="AI435" t="s">
        <v>10135</v>
      </c>
      <c r="AJ435" t="s">
        <v>10136</v>
      </c>
      <c r="AK435" t="s">
        <v>10137</v>
      </c>
      <c r="AL435">
        <v>84</v>
      </c>
      <c r="AM435">
        <v>8.8</v>
      </c>
      <c r="AN435">
        <v>2011</v>
      </c>
      <c r="AO435" t="s">
        <v>174</v>
      </c>
      <c r="AP435" t="s">
        <v>10135</v>
      </c>
      <c r="AQ435" t="s">
        <v>10136</v>
      </c>
      <c r="AR435" t="s">
        <v>10138</v>
      </c>
      <c r="AS435">
        <v>70</v>
      </c>
      <c r="AU435">
        <v>2013</v>
      </c>
      <c r="AV435" t="s">
        <v>170</v>
      </c>
      <c r="BC435" t="s">
        <v>174</v>
      </c>
      <c r="BD435" t="s">
        <v>10139</v>
      </c>
      <c r="BE435" t="s">
        <v>10140</v>
      </c>
      <c r="BF435" t="s">
        <v>10141</v>
      </c>
      <c r="BG435">
        <v>65</v>
      </c>
      <c r="BI435">
        <v>2016</v>
      </c>
      <c r="BJ435">
        <v>19</v>
      </c>
      <c r="BK435" t="s">
        <v>10142</v>
      </c>
      <c r="BL435">
        <v>53</v>
      </c>
      <c r="BM435" t="s">
        <v>10143</v>
      </c>
      <c r="BN435" t="s">
        <v>174</v>
      </c>
      <c r="BO435" t="s">
        <v>10139</v>
      </c>
      <c r="BP435" t="s">
        <v>10140</v>
      </c>
      <c r="BQ435" t="s">
        <v>4623</v>
      </c>
      <c r="BR435">
        <v>65</v>
      </c>
      <c r="BT435">
        <v>2018</v>
      </c>
      <c r="BU435">
        <v>31</v>
      </c>
      <c r="BV435" t="s">
        <v>10144</v>
      </c>
      <c r="BW435">
        <v>53</v>
      </c>
      <c r="BX435" t="s">
        <v>4623</v>
      </c>
      <c r="BY435" t="s">
        <v>170</v>
      </c>
      <c r="CF435" t="s">
        <v>174</v>
      </c>
      <c r="CG435" t="s">
        <v>10145</v>
      </c>
      <c r="CH435" t="s">
        <v>10146</v>
      </c>
      <c r="CI435" t="s">
        <v>193</v>
      </c>
      <c r="CJ435">
        <v>2023</v>
      </c>
      <c r="CL435" t="s">
        <v>170</v>
      </c>
      <c r="CN435" t="s">
        <v>174</v>
      </c>
      <c r="CO435" t="s">
        <v>10147</v>
      </c>
      <c r="CP435" t="s">
        <v>670</v>
      </c>
      <c r="CQ435" t="s">
        <v>170</v>
      </c>
      <c r="CU435" t="s">
        <v>2365</v>
      </c>
      <c r="CV435" t="s">
        <v>170</v>
      </c>
      <c r="CZ435" t="s">
        <v>170</v>
      </c>
      <c r="DC435" t="s">
        <v>10148</v>
      </c>
      <c r="DD435" t="s">
        <v>174</v>
      </c>
      <c r="DE435" t="s">
        <v>10149</v>
      </c>
      <c r="DF435" t="s">
        <v>170</v>
      </c>
      <c r="DL435" t="s">
        <v>170</v>
      </c>
      <c r="DN435" t="s">
        <v>170</v>
      </c>
      <c r="DP435" t="s">
        <v>10150</v>
      </c>
      <c r="DQ435" t="s">
        <v>202</v>
      </c>
      <c r="DR435" t="str">
        <f>HYPERLINK("https://nconnect.nicmar.ac.in/pdf/585_resume_1771925348.pdf/Y2FyZWVy","View Resume")</f>
        <v>0</v>
      </c>
      <c r="DS435" t="s">
        <v>3110</v>
      </c>
      <c r="DT435" t="s">
        <v>10151</v>
      </c>
      <c r="DU435" t="s">
        <v>10152</v>
      </c>
      <c r="DV435" t="s">
        <v>8826</v>
      </c>
      <c r="DW435" t="s">
        <v>246</v>
      </c>
      <c r="DX435" t="s">
        <v>1094</v>
      </c>
      <c r="DY435" t="s">
        <v>901</v>
      </c>
      <c r="DZ435" t="s">
        <v>1383</v>
      </c>
      <c r="EA435" t="s">
        <v>10153</v>
      </c>
      <c r="EB435" t="s">
        <v>10154</v>
      </c>
      <c r="EC435" t="s">
        <v>1214</v>
      </c>
      <c r="ED435" t="s">
        <v>246</v>
      </c>
      <c r="EE435" t="s">
        <v>907</v>
      </c>
      <c r="EF435" t="s">
        <v>821</v>
      </c>
      <c r="EG435" t="s">
        <v>2927</v>
      </c>
      <c r="EH435" t="s">
        <v>10155</v>
      </c>
      <c r="EI435" t="s">
        <v>10156</v>
      </c>
      <c r="EJ435" t="s">
        <v>1214</v>
      </c>
      <c r="EK435" t="s">
        <v>246</v>
      </c>
      <c r="EL435" t="s">
        <v>6636</v>
      </c>
      <c r="EM435" t="s">
        <v>1502</v>
      </c>
      <c r="EN435" t="s">
        <v>945</v>
      </c>
      <c r="EO435" t="s">
        <v>10157</v>
      </c>
      <c r="EP435" t="s">
        <v>10158</v>
      </c>
      <c r="EQ435" t="s">
        <v>1214</v>
      </c>
      <c r="ER435" t="s">
        <v>246</v>
      </c>
      <c r="ES435" t="s">
        <v>570</v>
      </c>
      <c r="ET435" t="s">
        <v>1395</v>
      </c>
      <c r="EU435" t="s">
        <v>2054</v>
      </c>
      <c r="EV435" t="s">
        <v>10157</v>
      </c>
      <c r="EW435" t="s">
        <v>10158</v>
      </c>
      <c r="EX435" t="s">
        <v>1214</v>
      </c>
      <c r="EY435" t="s">
        <v>246</v>
      </c>
      <c r="EZ435" t="s">
        <v>5754</v>
      </c>
      <c r="FA435" t="s">
        <v>983</v>
      </c>
      <c r="FB435" t="s">
        <v>461</v>
      </c>
    </row>
    <row r="436" spans="1:158">
      <c r="A436" t="s">
        <v>1063</v>
      </c>
      <c r="B436" t="s">
        <v>508</v>
      </c>
      <c r="C436" t="s">
        <v>212</v>
      </c>
      <c r="D436" t="s">
        <v>213</v>
      </c>
      <c r="E436" t="s">
        <v>10159</v>
      </c>
      <c r="F436" t="s">
        <v>10160</v>
      </c>
      <c r="G436">
        <v>9428479689</v>
      </c>
      <c r="H436" t="s">
        <v>164</v>
      </c>
      <c r="I436" t="s">
        <v>10161</v>
      </c>
      <c r="J436" t="s">
        <v>166</v>
      </c>
      <c r="K436" t="s">
        <v>10162</v>
      </c>
      <c r="L436" t="s">
        <v>10163</v>
      </c>
      <c r="M436" t="s">
        <v>10164</v>
      </c>
      <c r="N436" t="s">
        <v>170</v>
      </c>
      <c r="AI436" t="s">
        <v>10165</v>
      </c>
      <c r="AJ436" t="s">
        <v>10166</v>
      </c>
      <c r="AK436" t="s">
        <v>10167</v>
      </c>
      <c r="AL436">
        <v>69.29</v>
      </c>
      <c r="AN436">
        <v>2005</v>
      </c>
      <c r="AO436" t="s">
        <v>174</v>
      </c>
      <c r="AP436" t="s">
        <v>10168</v>
      </c>
      <c r="AQ436" t="s">
        <v>10166</v>
      </c>
      <c r="AR436" t="s">
        <v>10169</v>
      </c>
      <c r="AS436">
        <v>56.6</v>
      </c>
      <c r="AU436">
        <v>2007</v>
      </c>
      <c r="AV436" t="s">
        <v>170</v>
      </c>
      <c r="BC436" t="s">
        <v>174</v>
      </c>
      <c r="BD436" t="s">
        <v>10170</v>
      </c>
      <c r="BE436" t="s">
        <v>10171</v>
      </c>
      <c r="BF436" t="s">
        <v>10172</v>
      </c>
      <c r="BG436">
        <v>56.6</v>
      </c>
      <c r="BI436">
        <v>2012</v>
      </c>
      <c r="BJ436">
        <v>2</v>
      </c>
      <c r="BL436">
        <v>9</v>
      </c>
      <c r="BN436" t="s">
        <v>174</v>
      </c>
      <c r="BO436" t="s">
        <v>10001</v>
      </c>
      <c r="BP436" t="s">
        <v>10173</v>
      </c>
      <c r="BQ436" t="s">
        <v>10172</v>
      </c>
      <c r="BR436">
        <v>86</v>
      </c>
      <c r="BT436">
        <v>2014</v>
      </c>
      <c r="BU436">
        <v>14</v>
      </c>
      <c r="BW436">
        <v>47</v>
      </c>
      <c r="BY436" t="s">
        <v>170</v>
      </c>
      <c r="CF436" t="s">
        <v>174</v>
      </c>
      <c r="CG436" t="s">
        <v>10174</v>
      </c>
      <c r="CH436" t="s">
        <v>6094</v>
      </c>
      <c r="CI436" t="s">
        <v>193</v>
      </c>
      <c r="CJ436">
        <v>2021</v>
      </c>
      <c r="CL436" t="s">
        <v>170</v>
      </c>
      <c r="CN436" t="s">
        <v>170</v>
      </c>
      <c r="CP436" t="s">
        <v>10175</v>
      </c>
      <c r="CQ436" t="s">
        <v>174</v>
      </c>
      <c r="CR436">
        <v>3</v>
      </c>
      <c r="CS436">
        <v>1</v>
      </c>
      <c r="CT436">
        <v>7</v>
      </c>
      <c r="CU436" t="s">
        <v>10176</v>
      </c>
      <c r="CV436" t="s">
        <v>170</v>
      </c>
      <c r="CZ436" t="s">
        <v>174</v>
      </c>
      <c r="DA436" t="s">
        <v>10177</v>
      </c>
      <c r="DB436" t="s">
        <v>10178</v>
      </c>
      <c r="DC436" t="s">
        <v>10179</v>
      </c>
      <c r="DD436" t="s">
        <v>174</v>
      </c>
      <c r="DE436" t="s">
        <v>10180</v>
      </c>
      <c r="DF436" t="s">
        <v>174</v>
      </c>
      <c r="DG436">
        <v>12</v>
      </c>
      <c r="DH436">
        <v>3</v>
      </c>
      <c r="DI436">
        <v>0</v>
      </c>
      <c r="DJ436">
        <v>2</v>
      </c>
      <c r="DK436">
        <v>8</v>
      </c>
      <c r="DL436" t="s">
        <v>170</v>
      </c>
      <c r="DN436" t="s">
        <v>170</v>
      </c>
      <c r="DP436" t="s">
        <v>10150</v>
      </c>
      <c r="DQ436" t="s">
        <v>202</v>
      </c>
      <c r="DR436" t="str">
        <f>HYPERLINK("https://nconnect.nicmar.ac.in/pdf/617_resume_1771925733.pdf/Y2FyZWVy","View Resume")</f>
        <v>0</v>
      </c>
      <c r="DS436" t="s">
        <v>4263</v>
      </c>
      <c r="DT436" t="s">
        <v>10181</v>
      </c>
      <c r="DU436" t="s">
        <v>211</v>
      </c>
      <c r="DV436" t="s">
        <v>4679</v>
      </c>
      <c r="DW436" t="s">
        <v>246</v>
      </c>
      <c r="DX436" t="s">
        <v>1983</v>
      </c>
      <c r="DY436" t="s">
        <v>209</v>
      </c>
      <c r="DZ436" t="s">
        <v>8824</v>
      </c>
      <c r="EA436" t="s">
        <v>10182</v>
      </c>
      <c r="EB436" t="s">
        <v>211</v>
      </c>
      <c r="EC436" t="s">
        <v>6799</v>
      </c>
      <c r="ED436" t="s">
        <v>246</v>
      </c>
      <c r="EE436" t="s">
        <v>580</v>
      </c>
      <c r="EF436" t="s">
        <v>2523</v>
      </c>
      <c r="EG436" t="s">
        <v>2927</v>
      </c>
    </row>
    <row r="437" spans="1:158">
      <c r="A437" t="s">
        <v>210</v>
      </c>
      <c r="B437" t="s">
        <v>211</v>
      </c>
      <c r="C437" t="s">
        <v>212</v>
      </c>
      <c r="D437" t="s">
        <v>213</v>
      </c>
      <c r="E437" t="s">
        <v>10183</v>
      </c>
      <c r="F437" t="s">
        <v>10184</v>
      </c>
      <c r="G437">
        <v>9166252500</v>
      </c>
      <c r="H437" t="s">
        <v>164</v>
      </c>
      <c r="I437" t="s">
        <v>10185</v>
      </c>
      <c r="J437" t="s">
        <v>166</v>
      </c>
      <c r="K437" t="s">
        <v>798</v>
      </c>
      <c r="L437" t="s">
        <v>10186</v>
      </c>
      <c r="M437" t="s">
        <v>10187</v>
      </c>
      <c r="N437" t="s">
        <v>170</v>
      </c>
      <c r="AI437" t="s">
        <v>10188</v>
      </c>
      <c r="AJ437" t="s">
        <v>10189</v>
      </c>
      <c r="AK437" t="s">
        <v>10190</v>
      </c>
      <c r="AL437">
        <v>68.6</v>
      </c>
      <c r="AN437">
        <v>2008</v>
      </c>
      <c r="AO437" t="s">
        <v>174</v>
      </c>
      <c r="AP437" t="s">
        <v>10191</v>
      </c>
      <c r="AQ437" t="s">
        <v>10192</v>
      </c>
      <c r="AR437" t="s">
        <v>10193</v>
      </c>
      <c r="AS437">
        <v>63.2</v>
      </c>
      <c r="AU437">
        <v>2010</v>
      </c>
      <c r="AV437" t="s">
        <v>170</v>
      </c>
      <c r="BC437" t="s">
        <v>174</v>
      </c>
      <c r="BD437" t="s">
        <v>10194</v>
      </c>
      <c r="BE437" t="s">
        <v>10195</v>
      </c>
      <c r="BF437" t="s">
        <v>486</v>
      </c>
      <c r="BG437">
        <v>69.26</v>
      </c>
      <c r="BI437">
        <v>2014</v>
      </c>
      <c r="BJ437">
        <v>1</v>
      </c>
      <c r="BL437">
        <v>9</v>
      </c>
      <c r="BN437" t="s">
        <v>174</v>
      </c>
      <c r="BO437" t="s">
        <v>5948</v>
      </c>
      <c r="BP437" t="s">
        <v>10196</v>
      </c>
      <c r="BQ437" t="s">
        <v>213</v>
      </c>
      <c r="BR437">
        <v>84.6</v>
      </c>
      <c r="BS437">
        <v>8.46</v>
      </c>
      <c r="BT437">
        <v>2018</v>
      </c>
      <c r="BU437">
        <v>14</v>
      </c>
      <c r="BW437">
        <v>47</v>
      </c>
      <c r="BY437" t="s">
        <v>170</v>
      </c>
      <c r="CF437" t="s">
        <v>174</v>
      </c>
      <c r="CG437" t="s">
        <v>10197</v>
      </c>
      <c r="CH437" t="s">
        <v>10198</v>
      </c>
      <c r="CI437" t="s">
        <v>193</v>
      </c>
      <c r="CJ437">
        <v>2025</v>
      </c>
      <c r="CL437" t="s">
        <v>170</v>
      </c>
      <c r="CN437" t="s">
        <v>170</v>
      </c>
      <c r="CP437" t="s">
        <v>10199</v>
      </c>
      <c r="CQ437" t="s">
        <v>174</v>
      </c>
      <c r="CR437">
        <v>6</v>
      </c>
      <c r="CS437">
        <v>2</v>
      </c>
      <c r="CU437" t="s">
        <v>10200</v>
      </c>
      <c r="CV437" t="s">
        <v>170</v>
      </c>
      <c r="CZ437" t="s">
        <v>170</v>
      </c>
      <c r="DB437" t="s">
        <v>10201</v>
      </c>
      <c r="DC437" t="s">
        <v>10202</v>
      </c>
      <c r="DD437" t="s">
        <v>174</v>
      </c>
      <c r="DE437" t="s">
        <v>10203</v>
      </c>
      <c r="DF437" t="s">
        <v>170</v>
      </c>
      <c r="DG437">
        <v>2</v>
      </c>
      <c r="DL437" t="s">
        <v>174</v>
      </c>
      <c r="DM437" t="s">
        <v>10204</v>
      </c>
      <c r="DN437" t="s">
        <v>170</v>
      </c>
      <c r="DP437" t="s">
        <v>10205</v>
      </c>
      <c r="DQ437" t="str">
        <f>HYPERLINK("https://nconnect.nicmar.ac.in/storage/profile/699d67298789d.png","Download")</f>
        <v>0</v>
      </c>
      <c r="DR437" t="str">
        <f>HYPERLINK("https://nconnect.nicmar.ac.in/pdf/621_resume_1771925842.pdf/Y2FyZWVy","View Resume")</f>
        <v>0</v>
      </c>
      <c r="DS437" t="s">
        <v>1383</v>
      </c>
      <c r="DT437" t="s">
        <v>10206</v>
      </c>
      <c r="DU437" t="s">
        <v>211</v>
      </c>
      <c r="DV437" t="s">
        <v>10207</v>
      </c>
      <c r="DW437" t="s">
        <v>246</v>
      </c>
      <c r="DX437" t="s">
        <v>252</v>
      </c>
      <c r="DY437" t="s">
        <v>209</v>
      </c>
      <c r="DZ437" t="s">
        <v>1383</v>
      </c>
    </row>
    <row r="438" spans="1:158">
      <c r="A438" t="s">
        <v>356</v>
      </c>
      <c r="B438" t="s">
        <v>211</v>
      </c>
      <c r="C438" t="s">
        <v>267</v>
      </c>
      <c r="D438" t="s">
        <v>357</v>
      </c>
      <c r="E438" t="s">
        <v>10208</v>
      </c>
      <c r="F438" t="s">
        <v>10209</v>
      </c>
      <c r="G438">
        <v>9373716752</v>
      </c>
      <c r="H438" t="s">
        <v>271</v>
      </c>
      <c r="I438" t="s">
        <v>10210</v>
      </c>
      <c r="J438" t="s">
        <v>166</v>
      </c>
      <c r="K438" t="s">
        <v>434</v>
      </c>
      <c r="L438" t="s">
        <v>10211</v>
      </c>
      <c r="M438" t="s">
        <v>10212</v>
      </c>
      <c r="N438" t="s">
        <v>170</v>
      </c>
      <c r="AI438" t="s">
        <v>10213</v>
      </c>
      <c r="AJ438" t="s">
        <v>10214</v>
      </c>
      <c r="AK438" t="s">
        <v>10215</v>
      </c>
      <c r="AL438">
        <v>63</v>
      </c>
      <c r="AN438">
        <v>1995</v>
      </c>
      <c r="AO438" t="s">
        <v>174</v>
      </c>
      <c r="AP438" t="s">
        <v>10216</v>
      </c>
      <c r="AQ438" t="s">
        <v>10217</v>
      </c>
      <c r="AR438" t="s">
        <v>10218</v>
      </c>
      <c r="AS438">
        <v>38</v>
      </c>
      <c r="AU438">
        <v>1997</v>
      </c>
      <c r="AV438" t="s">
        <v>170</v>
      </c>
      <c r="BC438" t="s">
        <v>174</v>
      </c>
      <c r="BD438" t="s">
        <v>3882</v>
      </c>
      <c r="BE438" t="s">
        <v>10219</v>
      </c>
      <c r="BF438" t="s">
        <v>10220</v>
      </c>
      <c r="BG438">
        <v>50</v>
      </c>
      <c r="BI438">
        <v>2001</v>
      </c>
      <c r="BJ438">
        <v>19</v>
      </c>
      <c r="BK438" t="s">
        <v>1007</v>
      </c>
      <c r="BL438">
        <v>53</v>
      </c>
      <c r="BM438" t="s">
        <v>3043</v>
      </c>
      <c r="BN438" t="s">
        <v>174</v>
      </c>
      <c r="BO438" t="s">
        <v>10221</v>
      </c>
      <c r="BP438" t="s">
        <v>10222</v>
      </c>
      <c r="BQ438" t="s">
        <v>2571</v>
      </c>
      <c r="BR438">
        <v>63</v>
      </c>
      <c r="BT438">
        <v>2005</v>
      </c>
      <c r="BU438">
        <v>31</v>
      </c>
      <c r="BV438" t="s">
        <v>529</v>
      </c>
      <c r="BW438">
        <v>53</v>
      </c>
      <c r="BX438" t="s">
        <v>2571</v>
      </c>
      <c r="BY438" t="s">
        <v>174</v>
      </c>
      <c r="BZ438" t="s">
        <v>10223</v>
      </c>
      <c r="CA438" t="s">
        <v>10224</v>
      </c>
      <c r="CB438" t="s">
        <v>10225</v>
      </c>
      <c r="CC438">
        <v>64</v>
      </c>
      <c r="CE438">
        <v>2006</v>
      </c>
      <c r="CF438" t="s">
        <v>174</v>
      </c>
      <c r="CG438" t="s">
        <v>2571</v>
      </c>
      <c r="CH438" t="s">
        <v>3882</v>
      </c>
      <c r="CI438" t="s">
        <v>193</v>
      </c>
      <c r="CJ438">
        <v>2013</v>
      </c>
      <c r="CL438" t="s">
        <v>174</v>
      </c>
      <c r="CM438" t="s">
        <v>10226</v>
      </c>
      <c r="CN438" t="s">
        <v>174</v>
      </c>
      <c r="CO438" t="s">
        <v>10227</v>
      </c>
      <c r="CP438" t="s">
        <v>10228</v>
      </c>
      <c r="CQ438" t="s">
        <v>174</v>
      </c>
      <c r="CR438">
        <v>0</v>
      </c>
      <c r="CS438">
        <v>0</v>
      </c>
      <c r="CT438">
        <v>38</v>
      </c>
      <c r="CU438" t="s">
        <v>10229</v>
      </c>
      <c r="CV438" t="s">
        <v>174</v>
      </c>
      <c r="CW438" t="s">
        <v>10230</v>
      </c>
      <c r="CX438" t="s">
        <v>193</v>
      </c>
      <c r="CY438">
        <v>2010</v>
      </c>
      <c r="CZ438" t="s">
        <v>174</v>
      </c>
      <c r="DA438" t="s">
        <v>10231</v>
      </c>
      <c r="DB438" t="s">
        <v>10232</v>
      </c>
      <c r="DC438" t="s">
        <v>5371</v>
      </c>
      <c r="DD438" t="s">
        <v>174</v>
      </c>
      <c r="DE438" t="s">
        <v>10233</v>
      </c>
      <c r="DF438" t="s">
        <v>174</v>
      </c>
      <c r="DG438">
        <v>11</v>
      </c>
      <c r="DH438">
        <v>6</v>
      </c>
      <c r="DI438">
        <v>0</v>
      </c>
      <c r="DJ438">
        <v>23</v>
      </c>
      <c r="DK438">
        <v>8</v>
      </c>
      <c r="DL438" t="s">
        <v>174</v>
      </c>
      <c r="DM438" t="s">
        <v>10234</v>
      </c>
      <c r="DN438" t="s">
        <v>170</v>
      </c>
      <c r="DP438" t="s">
        <v>10235</v>
      </c>
      <c r="DQ438" t="str">
        <f>HYPERLINK("https://nconnect.nicmar.ac.in/storage/profile/699d4f91471f3.png","Download")</f>
        <v>0</v>
      </c>
      <c r="DR438" t="str">
        <f>HYPERLINK("https://nconnect.nicmar.ac.in/pdf/614_resume_1771926620.pdf/Y2FyZWVy","View Resume")</f>
        <v>0</v>
      </c>
      <c r="DS438" t="s">
        <v>10236</v>
      </c>
      <c r="DT438" t="s">
        <v>10237</v>
      </c>
      <c r="DU438" t="s">
        <v>10238</v>
      </c>
      <c r="DV438" t="s">
        <v>819</v>
      </c>
      <c r="DW438" t="s">
        <v>246</v>
      </c>
      <c r="DX438" t="s">
        <v>338</v>
      </c>
      <c r="DY438" t="s">
        <v>209</v>
      </c>
      <c r="DZ438" t="s">
        <v>10239</v>
      </c>
      <c r="EA438" t="s">
        <v>10240</v>
      </c>
      <c r="EB438" t="s">
        <v>6208</v>
      </c>
      <c r="EC438" t="s">
        <v>7165</v>
      </c>
      <c r="ED438" t="s">
        <v>246</v>
      </c>
      <c r="EE438" t="s">
        <v>1594</v>
      </c>
      <c r="EF438" t="s">
        <v>343</v>
      </c>
      <c r="EG438" t="s">
        <v>575</v>
      </c>
      <c r="EH438" t="s">
        <v>10241</v>
      </c>
      <c r="EI438" t="s">
        <v>6208</v>
      </c>
      <c r="EJ438" t="s">
        <v>7165</v>
      </c>
      <c r="EK438" t="s">
        <v>246</v>
      </c>
      <c r="EL438" t="s">
        <v>4755</v>
      </c>
      <c r="EM438" t="s">
        <v>3753</v>
      </c>
      <c r="EN438" t="s">
        <v>430</v>
      </c>
    </row>
    <row r="439" spans="1:158">
      <c r="A439" t="s">
        <v>794</v>
      </c>
      <c r="B439" t="s">
        <v>211</v>
      </c>
      <c r="C439" t="s">
        <v>267</v>
      </c>
      <c r="D439" t="s">
        <v>509</v>
      </c>
      <c r="E439" t="s">
        <v>10242</v>
      </c>
      <c r="F439" t="s">
        <v>10243</v>
      </c>
      <c r="G439">
        <v>8111868102</v>
      </c>
      <c r="H439" t="s">
        <v>164</v>
      </c>
      <c r="I439" t="s">
        <v>10244</v>
      </c>
      <c r="J439" t="s">
        <v>166</v>
      </c>
      <c r="K439" t="s">
        <v>218</v>
      </c>
      <c r="L439" t="s">
        <v>10245</v>
      </c>
      <c r="M439" t="s">
        <v>10246</v>
      </c>
      <c r="N439" t="s">
        <v>170</v>
      </c>
      <c r="AI439" t="s">
        <v>10247</v>
      </c>
      <c r="AJ439" t="s">
        <v>10248</v>
      </c>
      <c r="AK439" t="s">
        <v>10249</v>
      </c>
      <c r="AL439">
        <v>62</v>
      </c>
      <c r="AN439">
        <v>2000</v>
      </c>
      <c r="AO439" t="s">
        <v>174</v>
      </c>
      <c r="AP439" t="s">
        <v>10250</v>
      </c>
      <c r="AQ439" t="s">
        <v>10248</v>
      </c>
      <c r="AR439" t="s">
        <v>10251</v>
      </c>
      <c r="AS439">
        <v>68</v>
      </c>
      <c r="AU439">
        <v>2002</v>
      </c>
      <c r="AV439" t="s">
        <v>170</v>
      </c>
      <c r="BC439" t="s">
        <v>174</v>
      </c>
      <c r="BD439" t="s">
        <v>10252</v>
      </c>
      <c r="BE439" t="s">
        <v>10253</v>
      </c>
      <c r="BF439" t="s">
        <v>10254</v>
      </c>
      <c r="BG439">
        <v>71</v>
      </c>
      <c r="BI439">
        <v>2005</v>
      </c>
      <c r="BJ439">
        <v>19</v>
      </c>
      <c r="BK439" t="s">
        <v>1936</v>
      </c>
      <c r="BL439">
        <v>23</v>
      </c>
      <c r="BN439" t="s">
        <v>174</v>
      </c>
      <c r="BO439" t="s">
        <v>10252</v>
      </c>
      <c r="BP439" t="s">
        <v>10255</v>
      </c>
      <c r="BQ439" t="s">
        <v>10256</v>
      </c>
      <c r="BR439">
        <v>67</v>
      </c>
      <c r="BT439">
        <v>2008</v>
      </c>
      <c r="BU439">
        <v>31</v>
      </c>
      <c r="BV439" t="s">
        <v>1565</v>
      </c>
      <c r="BW439">
        <v>23</v>
      </c>
      <c r="BY439" t="s">
        <v>174</v>
      </c>
      <c r="BZ439" t="s">
        <v>10257</v>
      </c>
      <c r="CA439" t="s">
        <v>10257</v>
      </c>
      <c r="CB439" t="s">
        <v>10258</v>
      </c>
      <c r="CC439">
        <v>45</v>
      </c>
      <c r="CE439">
        <v>2006</v>
      </c>
      <c r="CF439" t="s">
        <v>174</v>
      </c>
      <c r="CG439" t="s">
        <v>10259</v>
      </c>
      <c r="CH439" t="s">
        <v>10260</v>
      </c>
      <c r="CI439" t="s">
        <v>193</v>
      </c>
      <c r="CJ439">
        <v>2024</v>
      </c>
      <c r="CL439" t="s">
        <v>174</v>
      </c>
      <c r="CM439" t="s">
        <v>10261</v>
      </c>
      <c r="CN439" t="s">
        <v>170</v>
      </c>
      <c r="CP439" t="s">
        <v>6338</v>
      </c>
      <c r="CQ439" t="s">
        <v>174</v>
      </c>
      <c r="CR439">
        <v>1</v>
      </c>
      <c r="CS439">
        <v>2</v>
      </c>
      <c r="CT439">
        <v>6</v>
      </c>
      <c r="CU439" t="s">
        <v>10262</v>
      </c>
      <c r="CV439" t="s">
        <v>170</v>
      </c>
      <c r="CZ439" t="s">
        <v>170</v>
      </c>
      <c r="DB439" t="s">
        <v>1704</v>
      </c>
      <c r="DC439" t="s">
        <v>10263</v>
      </c>
      <c r="DD439" t="s">
        <v>174</v>
      </c>
      <c r="DE439" t="s">
        <v>10264</v>
      </c>
      <c r="DF439" t="s">
        <v>170</v>
      </c>
      <c r="DL439" t="s">
        <v>170</v>
      </c>
      <c r="DN439" t="s">
        <v>170</v>
      </c>
      <c r="DP439" t="s">
        <v>10265</v>
      </c>
      <c r="DQ439" t="s">
        <v>202</v>
      </c>
      <c r="DR439" t="str">
        <f>HYPERLINK("https://nconnect.nicmar.ac.in/pdf/602_resume_1771926728.pdf/Y2FyZWVy","View Resume")</f>
        <v>0</v>
      </c>
      <c r="DS439" t="s">
        <v>10266</v>
      </c>
      <c r="DT439" t="s">
        <v>10267</v>
      </c>
      <c r="DU439" t="s">
        <v>1283</v>
      </c>
      <c r="DV439" t="s">
        <v>10268</v>
      </c>
      <c r="DW439" t="s">
        <v>246</v>
      </c>
      <c r="DX439" t="s">
        <v>1322</v>
      </c>
      <c r="DY439" t="s">
        <v>1686</v>
      </c>
      <c r="DZ439" t="s">
        <v>2132</v>
      </c>
      <c r="EA439" t="s">
        <v>10269</v>
      </c>
      <c r="EB439" t="s">
        <v>1283</v>
      </c>
      <c r="EC439" t="s">
        <v>10270</v>
      </c>
      <c r="ED439" t="s">
        <v>246</v>
      </c>
      <c r="EE439" t="s">
        <v>5754</v>
      </c>
      <c r="EF439" t="s">
        <v>8183</v>
      </c>
      <c r="EG439" t="s">
        <v>253</v>
      </c>
      <c r="EH439" t="s">
        <v>10271</v>
      </c>
      <c r="EI439" t="s">
        <v>1283</v>
      </c>
      <c r="EJ439" t="s">
        <v>10272</v>
      </c>
      <c r="EK439" t="s">
        <v>246</v>
      </c>
      <c r="EL439" t="s">
        <v>4186</v>
      </c>
      <c r="EM439" t="s">
        <v>3628</v>
      </c>
      <c r="EN439" t="s">
        <v>2927</v>
      </c>
      <c r="EO439" t="s">
        <v>10273</v>
      </c>
      <c r="EP439" t="s">
        <v>10274</v>
      </c>
      <c r="EQ439" t="s">
        <v>10275</v>
      </c>
      <c r="ER439" t="s">
        <v>207</v>
      </c>
      <c r="ES439" t="s">
        <v>579</v>
      </c>
      <c r="ET439" t="s">
        <v>9100</v>
      </c>
      <c r="EU439" t="s">
        <v>344</v>
      </c>
      <c r="EV439" t="s">
        <v>10276</v>
      </c>
      <c r="EW439" t="s">
        <v>1283</v>
      </c>
      <c r="EX439" t="s">
        <v>10268</v>
      </c>
      <c r="EY439" t="s">
        <v>246</v>
      </c>
      <c r="EZ439" t="s">
        <v>5756</v>
      </c>
      <c r="FA439" t="s">
        <v>5186</v>
      </c>
      <c r="FB439" t="s">
        <v>259</v>
      </c>
    </row>
    <row r="440" spans="1:158">
      <c r="A440" t="s">
        <v>356</v>
      </c>
      <c r="B440" t="s">
        <v>211</v>
      </c>
      <c r="C440" t="s">
        <v>267</v>
      </c>
      <c r="D440" t="s">
        <v>357</v>
      </c>
      <c r="E440" t="s">
        <v>10277</v>
      </c>
      <c r="F440" t="s">
        <v>10278</v>
      </c>
      <c r="G440">
        <v>9922954775</v>
      </c>
      <c r="H440" t="s">
        <v>271</v>
      </c>
      <c r="I440" t="s">
        <v>10279</v>
      </c>
      <c r="J440" t="s">
        <v>166</v>
      </c>
      <c r="K440" t="s">
        <v>361</v>
      </c>
      <c r="L440" t="s">
        <v>10280</v>
      </c>
      <c r="M440" t="s">
        <v>10281</v>
      </c>
      <c r="N440" t="s">
        <v>170</v>
      </c>
      <c r="AI440" t="s">
        <v>10282</v>
      </c>
      <c r="AJ440" t="s">
        <v>10283</v>
      </c>
      <c r="AK440" t="s">
        <v>10284</v>
      </c>
      <c r="AL440">
        <v>69.73</v>
      </c>
      <c r="AN440">
        <v>2003</v>
      </c>
      <c r="AO440" t="s">
        <v>174</v>
      </c>
      <c r="AP440" t="s">
        <v>10285</v>
      </c>
      <c r="AQ440" t="s">
        <v>10283</v>
      </c>
      <c r="AR440" t="s">
        <v>10286</v>
      </c>
      <c r="AS440">
        <v>64.83</v>
      </c>
      <c r="AU440">
        <v>2005</v>
      </c>
      <c r="AV440" t="s">
        <v>174</v>
      </c>
      <c r="AW440" t="s">
        <v>10287</v>
      </c>
      <c r="AX440" t="s">
        <v>10288</v>
      </c>
      <c r="AY440" t="s">
        <v>2571</v>
      </c>
      <c r="AZ440">
        <v>69.12</v>
      </c>
      <c r="BB440">
        <v>2014</v>
      </c>
      <c r="BC440" t="s">
        <v>174</v>
      </c>
      <c r="BD440" t="s">
        <v>1007</v>
      </c>
      <c r="BE440" t="s">
        <v>10285</v>
      </c>
      <c r="BF440" t="s">
        <v>5648</v>
      </c>
      <c r="BG440">
        <v>68.4</v>
      </c>
      <c r="BI440">
        <v>2008</v>
      </c>
      <c r="BJ440">
        <v>19</v>
      </c>
      <c r="BK440" t="s">
        <v>1007</v>
      </c>
      <c r="BL440">
        <v>53</v>
      </c>
      <c r="BM440" t="s">
        <v>5648</v>
      </c>
      <c r="BN440" t="s">
        <v>174</v>
      </c>
      <c r="BO440" t="s">
        <v>1909</v>
      </c>
      <c r="BP440" t="s">
        <v>10288</v>
      </c>
      <c r="BQ440" t="s">
        <v>2571</v>
      </c>
      <c r="BR440">
        <v>65.7</v>
      </c>
      <c r="BT440">
        <v>2015</v>
      </c>
      <c r="BU440">
        <v>31</v>
      </c>
      <c r="BV440" t="s">
        <v>7034</v>
      </c>
      <c r="BW440">
        <v>53</v>
      </c>
      <c r="BX440" t="s">
        <v>2571</v>
      </c>
      <c r="BY440" t="s">
        <v>174</v>
      </c>
      <c r="BZ440" t="s">
        <v>10289</v>
      </c>
      <c r="CA440" t="s">
        <v>10289</v>
      </c>
      <c r="CB440" t="s">
        <v>10290</v>
      </c>
      <c r="CC440">
        <v>70.0</v>
      </c>
      <c r="CE440">
        <v>2011</v>
      </c>
      <c r="CF440" t="s">
        <v>174</v>
      </c>
      <c r="CG440" t="s">
        <v>2571</v>
      </c>
      <c r="CH440" t="s">
        <v>1909</v>
      </c>
      <c r="CI440" t="s">
        <v>193</v>
      </c>
      <c r="CJ440">
        <v>2024</v>
      </c>
      <c r="CL440" t="s">
        <v>174</v>
      </c>
      <c r="CM440" t="s">
        <v>10291</v>
      </c>
      <c r="CN440" t="s">
        <v>170</v>
      </c>
      <c r="CP440" t="s">
        <v>10292</v>
      </c>
      <c r="CQ440" t="s">
        <v>174</v>
      </c>
      <c r="CR440" t="s">
        <v>378</v>
      </c>
      <c r="CS440" t="s">
        <v>378</v>
      </c>
      <c r="CT440">
        <v>11</v>
      </c>
      <c r="CU440" t="s">
        <v>10293</v>
      </c>
      <c r="CV440" t="s">
        <v>170</v>
      </c>
      <c r="CZ440" t="s">
        <v>170</v>
      </c>
      <c r="DC440" t="s">
        <v>10294</v>
      </c>
      <c r="DD440" t="s">
        <v>170</v>
      </c>
      <c r="DF440" t="s">
        <v>174</v>
      </c>
      <c r="DG440" t="s">
        <v>10295</v>
      </c>
      <c r="DH440" t="s">
        <v>10295</v>
      </c>
      <c r="DI440" t="s">
        <v>10296</v>
      </c>
      <c r="DJ440" t="s">
        <v>170</v>
      </c>
      <c r="DK440">
        <v>9</v>
      </c>
      <c r="DL440" t="s">
        <v>170</v>
      </c>
      <c r="DN440" t="s">
        <v>170</v>
      </c>
      <c r="DP440" t="s">
        <v>10297</v>
      </c>
      <c r="DQ440" t="str">
        <f>HYPERLINK("https://nconnect.nicmar.ac.in/storage/profile/699d7cce0f9bf.png","Download")</f>
        <v>0</v>
      </c>
      <c r="DR440" t="str">
        <f>HYPERLINK("https://nconnect.nicmar.ac.in/pdf/560_resume_1771928642.pdf/Y2FyZWVy","View Resume")</f>
        <v>0</v>
      </c>
      <c r="DS440" t="s">
        <v>1495</v>
      </c>
      <c r="DT440" t="s">
        <v>10298</v>
      </c>
      <c r="DU440" t="s">
        <v>5929</v>
      </c>
      <c r="DV440" t="s">
        <v>10299</v>
      </c>
      <c r="DW440" t="s">
        <v>246</v>
      </c>
      <c r="DX440" t="s">
        <v>1392</v>
      </c>
      <c r="DY440" t="s">
        <v>209</v>
      </c>
      <c r="DZ440" t="s">
        <v>1495</v>
      </c>
    </row>
    <row r="441" spans="1:158">
      <c r="A441" t="s">
        <v>210</v>
      </c>
      <c r="B441" t="s">
        <v>211</v>
      </c>
      <c r="C441" t="s">
        <v>212</v>
      </c>
      <c r="D441" t="s">
        <v>213</v>
      </c>
      <c r="E441" t="s">
        <v>10300</v>
      </c>
      <c r="F441" t="s">
        <v>10301</v>
      </c>
      <c r="G441">
        <v>9113543277</v>
      </c>
      <c r="H441" t="s">
        <v>164</v>
      </c>
      <c r="I441" t="s">
        <v>10302</v>
      </c>
      <c r="J441" t="s">
        <v>166</v>
      </c>
      <c r="K441" t="s">
        <v>658</v>
      </c>
      <c r="L441" t="s">
        <v>10303</v>
      </c>
      <c r="M441" t="s">
        <v>10304</v>
      </c>
      <c r="N441" t="s">
        <v>170</v>
      </c>
      <c r="AI441" t="s">
        <v>10305</v>
      </c>
      <c r="AJ441" t="s">
        <v>4695</v>
      </c>
      <c r="AK441" t="s">
        <v>10306</v>
      </c>
      <c r="AL441">
        <v>50</v>
      </c>
      <c r="AM441">
        <v>10</v>
      </c>
      <c r="AN441">
        <v>1998</v>
      </c>
      <c r="AO441" t="s">
        <v>174</v>
      </c>
      <c r="AP441" t="s">
        <v>10307</v>
      </c>
      <c r="AQ441" t="s">
        <v>4695</v>
      </c>
      <c r="AR441" t="s">
        <v>10308</v>
      </c>
      <c r="AS441">
        <v>55</v>
      </c>
      <c r="AT441">
        <v>10</v>
      </c>
      <c r="AU441">
        <v>2000</v>
      </c>
      <c r="AV441" t="s">
        <v>170</v>
      </c>
      <c r="BC441" t="s">
        <v>174</v>
      </c>
      <c r="BD441" t="s">
        <v>7540</v>
      </c>
      <c r="BE441" t="s">
        <v>10309</v>
      </c>
      <c r="BF441" t="s">
        <v>486</v>
      </c>
      <c r="BG441">
        <v>56</v>
      </c>
      <c r="BH441">
        <v>5.6</v>
      </c>
      <c r="BI441">
        <v>2010</v>
      </c>
      <c r="BJ441">
        <v>2</v>
      </c>
      <c r="BL441">
        <v>7</v>
      </c>
      <c r="BN441" t="s">
        <v>174</v>
      </c>
      <c r="BO441" t="s">
        <v>7540</v>
      </c>
      <c r="BP441" t="s">
        <v>10310</v>
      </c>
      <c r="BQ441" t="s">
        <v>10003</v>
      </c>
      <c r="BR441">
        <v>66</v>
      </c>
      <c r="BS441">
        <v>7</v>
      </c>
      <c r="BT441">
        <v>2016</v>
      </c>
      <c r="BU441">
        <v>14</v>
      </c>
      <c r="BW441">
        <v>7</v>
      </c>
      <c r="BY441" t="s">
        <v>170</v>
      </c>
      <c r="CF441" t="s">
        <v>170</v>
      </c>
      <c r="CL441" t="s">
        <v>170</v>
      </c>
      <c r="CN441" t="s">
        <v>170</v>
      </c>
      <c r="CP441" t="s">
        <v>1528</v>
      </c>
      <c r="CQ441" t="s">
        <v>170</v>
      </c>
      <c r="CV441" t="s">
        <v>170</v>
      </c>
      <c r="CZ441" t="s">
        <v>170</v>
      </c>
      <c r="DB441" t="s">
        <v>378</v>
      </c>
      <c r="DC441" t="s">
        <v>10311</v>
      </c>
      <c r="DD441" t="s">
        <v>174</v>
      </c>
      <c r="DE441" t="s">
        <v>10312</v>
      </c>
      <c r="DF441" t="s">
        <v>170</v>
      </c>
      <c r="DL441" t="s">
        <v>170</v>
      </c>
      <c r="DN441" t="s">
        <v>170</v>
      </c>
      <c r="DP441" t="s">
        <v>10313</v>
      </c>
      <c r="DQ441" t="s">
        <v>202</v>
      </c>
      <c r="DR441" t="str">
        <f>HYPERLINK("https://nconnect.nicmar.ac.in/pdf/625_resume_1771928720.pdf/Y2FyZWVy","View Resume")</f>
        <v>0</v>
      </c>
      <c r="DS441" t="s">
        <v>1592</v>
      </c>
      <c r="DT441" t="s">
        <v>10314</v>
      </c>
      <c r="DU441" t="s">
        <v>211</v>
      </c>
      <c r="DV441" t="s">
        <v>10315</v>
      </c>
      <c r="DW441" t="s">
        <v>246</v>
      </c>
      <c r="DX441" t="s">
        <v>904</v>
      </c>
      <c r="DY441" t="s">
        <v>209</v>
      </c>
      <c r="DZ441" t="s">
        <v>1592</v>
      </c>
    </row>
    <row r="442" spans="1:158">
      <c r="A442" t="s">
        <v>1348</v>
      </c>
      <c r="B442" t="s">
        <v>211</v>
      </c>
      <c r="C442" t="s">
        <v>267</v>
      </c>
      <c r="D442" t="s">
        <v>1349</v>
      </c>
      <c r="E442" t="s">
        <v>10316</v>
      </c>
      <c r="F442" t="s">
        <v>10317</v>
      </c>
      <c r="G442">
        <v>9077150664</v>
      </c>
      <c r="H442" t="s">
        <v>271</v>
      </c>
      <c r="I442" t="s">
        <v>10318</v>
      </c>
      <c r="J442" t="s">
        <v>217</v>
      </c>
      <c r="K442" t="s">
        <v>10319</v>
      </c>
      <c r="L442" t="s">
        <v>10320</v>
      </c>
      <c r="M442" t="s">
        <v>10321</v>
      </c>
      <c r="N442" t="s">
        <v>170</v>
      </c>
      <c r="AI442" t="s">
        <v>10322</v>
      </c>
      <c r="AJ442" t="s">
        <v>10323</v>
      </c>
      <c r="AK442" t="s">
        <v>10324</v>
      </c>
      <c r="AL442">
        <v>57</v>
      </c>
      <c r="AN442">
        <v>2005</v>
      </c>
      <c r="AO442" t="s">
        <v>174</v>
      </c>
      <c r="AP442" t="s">
        <v>10325</v>
      </c>
      <c r="AQ442" t="s">
        <v>10323</v>
      </c>
      <c r="AR442" t="s">
        <v>10326</v>
      </c>
      <c r="AS442">
        <v>51</v>
      </c>
      <c r="AU442">
        <v>2007</v>
      </c>
      <c r="AV442" t="s">
        <v>170</v>
      </c>
      <c r="BC442" t="s">
        <v>174</v>
      </c>
      <c r="BD442" t="s">
        <v>10327</v>
      </c>
      <c r="BE442" t="s">
        <v>10328</v>
      </c>
      <c r="BF442" t="s">
        <v>10329</v>
      </c>
      <c r="BG442">
        <v>50</v>
      </c>
      <c r="BI442">
        <v>2010</v>
      </c>
      <c r="BJ442">
        <v>19</v>
      </c>
      <c r="BL442">
        <v>53</v>
      </c>
      <c r="BN442" t="s">
        <v>174</v>
      </c>
      <c r="BO442" t="s">
        <v>441</v>
      </c>
      <c r="BP442" t="s">
        <v>10330</v>
      </c>
      <c r="BQ442" t="s">
        <v>1250</v>
      </c>
      <c r="BR442">
        <v>59</v>
      </c>
      <c r="BT442">
        <v>2012</v>
      </c>
      <c r="BU442">
        <v>31</v>
      </c>
      <c r="BW442">
        <v>53</v>
      </c>
      <c r="BY442" t="s">
        <v>174</v>
      </c>
      <c r="BZ442" t="s">
        <v>8084</v>
      </c>
      <c r="CA442" t="s">
        <v>10331</v>
      </c>
      <c r="CB442" t="s">
        <v>10332</v>
      </c>
      <c r="CC442">
        <v>66</v>
      </c>
      <c r="CE442">
        <v>2014</v>
      </c>
      <c r="CF442" t="s">
        <v>174</v>
      </c>
      <c r="CG442" t="s">
        <v>8696</v>
      </c>
      <c r="CH442" t="s">
        <v>2973</v>
      </c>
      <c r="CI442" t="s">
        <v>193</v>
      </c>
      <c r="CJ442">
        <v>2025</v>
      </c>
      <c r="CL442" t="s">
        <v>174</v>
      </c>
      <c r="CM442" t="s">
        <v>10333</v>
      </c>
      <c r="CN442" t="s">
        <v>174</v>
      </c>
      <c r="CO442" t="s">
        <v>10334</v>
      </c>
      <c r="CP442" t="s">
        <v>10335</v>
      </c>
      <c r="CQ442" t="s">
        <v>174</v>
      </c>
      <c r="CR442">
        <v>2</v>
      </c>
      <c r="CS442">
        <v>1</v>
      </c>
      <c r="CT442">
        <v>2</v>
      </c>
      <c r="CU442" t="s">
        <v>10336</v>
      </c>
      <c r="CV442" t="s">
        <v>170</v>
      </c>
      <c r="CZ442" t="s">
        <v>170</v>
      </c>
      <c r="DC442" t="s">
        <v>326</v>
      </c>
      <c r="DD442" t="s">
        <v>174</v>
      </c>
      <c r="DE442" t="s">
        <v>10337</v>
      </c>
      <c r="DF442" t="s">
        <v>170</v>
      </c>
      <c r="DL442" t="s">
        <v>174</v>
      </c>
      <c r="DM442" t="s">
        <v>10338</v>
      </c>
      <c r="DN442" t="s">
        <v>170</v>
      </c>
      <c r="DP442" t="s">
        <v>10339</v>
      </c>
      <c r="DQ442" t="str">
        <f>HYPERLINK("https://nconnect.nicmar.ac.in/storage/profile/699d8ab8375ea.png","Download")</f>
        <v>0</v>
      </c>
      <c r="DR442" t="str">
        <f>HYPERLINK("https://nconnect.nicmar.ac.in/pdf/626_resume_1771932589.pdf/Y2FyZWVy","View Resume")</f>
        <v>0</v>
      </c>
      <c r="DS442" t="s">
        <v>1596</v>
      </c>
      <c r="DT442" t="s">
        <v>10340</v>
      </c>
      <c r="DU442" t="s">
        <v>2316</v>
      </c>
      <c r="DV442" t="s">
        <v>10341</v>
      </c>
      <c r="DW442" t="s">
        <v>246</v>
      </c>
      <c r="DX442" t="s">
        <v>7285</v>
      </c>
      <c r="DY442" t="s">
        <v>2319</v>
      </c>
      <c r="DZ442" t="s">
        <v>349</v>
      </c>
      <c r="EA442" t="s">
        <v>10342</v>
      </c>
      <c r="EB442" t="s">
        <v>10343</v>
      </c>
      <c r="EC442" t="s">
        <v>10341</v>
      </c>
      <c r="ED442" t="s">
        <v>207</v>
      </c>
      <c r="EE442" t="s">
        <v>4189</v>
      </c>
      <c r="EF442" t="s">
        <v>3452</v>
      </c>
      <c r="EG442" t="s">
        <v>942</v>
      </c>
    </row>
    <row r="443" spans="1:158">
      <c r="A443" t="s">
        <v>266</v>
      </c>
      <c r="B443" t="s">
        <v>211</v>
      </c>
      <c r="C443" t="s">
        <v>267</v>
      </c>
      <c r="D443" t="s">
        <v>268</v>
      </c>
      <c r="E443" t="s">
        <v>10344</v>
      </c>
      <c r="F443" t="s">
        <v>10345</v>
      </c>
      <c r="G443">
        <v>9766694337</v>
      </c>
      <c r="H443" t="s">
        <v>164</v>
      </c>
      <c r="I443" t="s">
        <v>10346</v>
      </c>
      <c r="J443" t="s">
        <v>1431</v>
      </c>
      <c r="K443" t="s">
        <v>4193</v>
      </c>
      <c r="L443" t="s">
        <v>10347</v>
      </c>
      <c r="M443" t="s">
        <v>10348</v>
      </c>
      <c r="N443" t="s">
        <v>170</v>
      </c>
      <c r="AI443" t="s">
        <v>10349</v>
      </c>
      <c r="AJ443" t="s">
        <v>1002</v>
      </c>
      <c r="AK443" t="s">
        <v>10350</v>
      </c>
      <c r="AL443">
        <v>78.93</v>
      </c>
      <c r="AN443">
        <v>2005</v>
      </c>
      <c r="AO443" t="s">
        <v>174</v>
      </c>
      <c r="AP443" t="s">
        <v>10351</v>
      </c>
      <c r="AQ443" t="s">
        <v>1002</v>
      </c>
      <c r="AR443" t="s">
        <v>2220</v>
      </c>
      <c r="AS443">
        <v>78.67</v>
      </c>
      <c r="AU443">
        <v>2007</v>
      </c>
      <c r="AV443" t="s">
        <v>170</v>
      </c>
      <c r="BC443" t="s">
        <v>174</v>
      </c>
      <c r="BD443" t="s">
        <v>1909</v>
      </c>
      <c r="BE443" t="s">
        <v>10352</v>
      </c>
      <c r="BF443" t="s">
        <v>8216</v>
      </c>
      <c r="BG443">
        <v>69.53</v>
      </c>
      <c r="BI443">
        <v>2011</v>
      </c>
      <c r="BJ443">
        <v>19</v>
      </c>
      <c r="BK443" t="s">
        <v>10353</v>
      </c>
      <c r="BL443">
        <v>53</v>
      </c>
      <c r="BM443" t="s">
        <v>8216</v>
      </c>
      <c r="BN443" t="s">
        <v>174</v>
      </c>
      <c r="BO443" t="s">
        <v>441</v>
      </c>
      <c r="BP443" t="s">
        <v>10354</v>
      </c>
      <c r="BQ443" t="s">
        <v>8855</v>
      </c>
      <c r="BR443">
        <v>62.2</v>
      </c>
      <c r="BS443">
        <v>7.3</v>
      </c>
      <c r="BT443">
        <v>2016</v>
      </c>
      <c r="BU443">
        <v>31</v>
      </c>
      <c r="BV443" t="s">
        <v>7750</v>
      </c>
      <c r="BW443">
        <v>53</v>
      </c>
      <c r="BX443" t="s">
        <v>8855</v>
      </c>
      <c r="BY443" t="s">
        <v>170</v>
      </c>
      <c r="CF443" t="s">
        <v>174</v>
      </c>
      <c r="CG443" t="s">
        <v>10355</v>
      </c>
      <c r="CH443" t="s">
        <v>10356</v>
      </c>
      <c r="CI443" t="s">
        <v>373</v>
      </c>
      <c r="CK443" t="s">
        <v>170</v>
      </c>
      <c r="CL443" t="s">
        <v>174</v>
      </c>
      <c r="CM443" t="s">
        <v>10357</v>
      </c>
      <c r="CN443" t="s">
        <v>174</v>
      </c>
      <c r="CO443" t="s">
        <v>10358</v>
      </c>
      <c r="CP443" t="s">
        <v>722</v>
      </c>
      <c r="CQ443" t="s">
        <v>170</v>
      </c>
      <c r="CV443" t="s">
        <v>170</v>
      </c>
      <c r="CZ443" t="s">
        <v>170</v>
      </c>
      <c r="DB443" t="s">
        <v>10359</v>
      </c>
      <c r="DC443" t="s">
        <v>6426</v>
      </c>
      <c r="DD443" t="s">
        <v>174</v>
      </c>
      <c r="DE443" t="s">
        <v>10360</v>
      </c>
      <c r="DF443" t="s">
        <v>170</v>
      </c>
      <c r="DL443" t="s">
        <v>174</v>
      </c>
      <c r="DM443" t="s">
        <v>10361</v>
      </c>
      <c r="DN443" t="s">
        <v>174</v>
      </c>
      <c r="DO443" t="s">
        <v>10362</v>
      </c>
      <c r="DP443" t="s">
        <v>10363</v>
      </c>
      <c r="DQ443" t="s">
        <v>202</v>
      </c>
      <c r="DR443" t="str">
        <f>HYPERLINK("https://nconnect.nicmar.ac.in/pdf/631_resume_1771935598.pdf/Y2FyZWVy","View Resume")</f>
        <v>0</v>
      </c>
      <c r="DS443" t="s">
        <v>10364</v>
      </c>
      <c r="DT443" t="s">
        <v>10365</v>
      </c>
      <c r="DU443" t="s">
        <v>7796</v>
      </c>
      <c r="DV443" t="s">
        <v>819</v>
      </c>
      <c r="DW443" t="s">
        <v>246</v>
      </c>
      <c r="DX443" t="s">
        <v>7410</v>
      </c>
      <c r="DY443" t="s">
        <v>209</v>
      </c>
      <c r="DZ443" t="s">
        <v>10366</v>
      </c>
      <c r="EA443" t="s">
        <v>10367</v>
      </c>
      <c r="EB443" t="s">
        <v>10368</v>
      </c>
      <c r="EC443" t="s">
        <v>819</v>
      </c>
      <c r="ED443" t="s">
        <v>207</v>
      </c>
      <c r="EE443" t="s">
        <v>5506</v>
      </c>
      <c r="EF443" t="s">
        <v>1243</v>
      </c>
      <c r="EG443" t="s">
        <v>4210</v>
      </c>
    </row>
    <row r="444" spans="1:158">
      <c r="A444" t="s">
        <v>295</v>
      </c>
      <c r="B444" t="s">
        <v>211</v>
      </c>
      <c r="C444" t="s">
        <v>267</v>
      </c>
      <c r="D444" t="s">
        <v>296</v>
      </c>
      <c r="E444" t="s">
        <v>10369</v>
      </c>
      <c r="F444" t="s">
        <v>10370</v>
      </c>
      <c r="G444">
        <v>9167977970</v>
      </c>
      <c r="H444" t="s">
        <v>271</v>
      </c>
      <c r="I444" t="s">
        <v>10371</v>
      </c>
      <c r="J444" t="s">
        <v>166</v>
      </c>
      <c r="K444" t="s">
        <v>10372</v>
      </c>
      <c r="L444" t="s">
        <v>10373</v>
      </c>
      <c r="M444" t="s">
        <v>10374</v>
      </c>
      <c r="N444" t="s">
        <v>170</v>
      </c>
      <c r="AI444" t="s">
        <v>10375</v>
      </c>
      <c r="AJ444" t="s">
        <v>10376</v>
      </c>
      <c r="AK444" t="s">
        <v>10377</v>
      </c>
      <c r="AL444">
        <v>62.5</v>
      </c>
      <c r="AN444">
        <v>1997</v>
      </c>
      <c r="AO444" t="s">
        <v>174</v>
      </c>
      <c r="AP444" t="s">
        <v>10378</v>
      </c>
      <c r="AQ444" t="s">
        <v>10379</v>
      </c>
      <c r="AR444" t="s">
        <v>10380</v>
      </c>
      <c r="AS444">
        <v>53.4</v>
      </c>
      <c r="AU444">
        <v>1999</v>
      </c>
      <c r="AV444" t="s">
        <v>174</v>
      </c>
      <c r="AW444" t="s">
        <v>10381</v>
      </c>
      <c r="AX444" t="s">
        <v>10382</v>
      </c>
      <c r="AY444" t="s">
        <v>10383</v>
      </c>
      <c r="AZ444">
        <v>50.0</v>
      </c>
      <c r="BB444">
        <v>2006</v>
      </c>
      <c r="BC444" t="s">
        <v>174</v>
      </c>
      <c r="BD444" t="s">
        <v>10384</v>
      </c>
      <c r="BE444" t="s">
        <v>10385</v>
      </c>
      <c r="BF444" t="s">
        <v>10386</v>
      </c>
      <c r="BG444">
        <v>65.5</v>
      </c>
      <c r="BI444">
        <v>2003</v>
      </c>
      <c r="BJ444">
        <v>19</v>
      </c>
      <c r="BK444" t="s">
        <v>10387</v>
      </c>
      <c r="BL444">
        <v>53</v>
      </c>
      <c r="BM444" t="s">
        <v>10388</v>
      </c>
      <c r="BN444" t="s">
        <v>174</v>
      </c>
      <c r="BO444" t="s">
        <v>10389</v>
      </c>
      <c r="BP444" t="s">
        <v>10390</v>
      </c>
      <c r="BQ444" t="s">
        <v>1616</v>
      </c>
      <c r="BR444">
        <v>56</v>
      </c>
      <c r="BT444">
        <v>2010</v>
      </c>
      <c r="BU444">
        <v>31</v>
      </c>
      <c r="BW444">
        <v>33</v>
      </c>
      <c r="BY444" t="s">
        <v>174</v>
      </c>
      <c r="BZ444" t="s">
        <v>6357</v>
      </c>
      <c r="CA444" t="s">
        <v>10391</v>
      </c>
      <c r="CB444" t="s">
        <v>10392</v>
      </c>
      <c r="CC444">
        <v>61</v>
      </c>
      <c r="CE444">
        <v>2005</v>
      </c>
      <c r="CF444" t="s">
        <v>174</v>
      </c>
      <c r="CG444" t="s">
        <v>10393</v>
      </c>
      <c r="CH444" t="s">
        <v>10394</v>
      </c>
      <c r="CI444" t="s">
        <v>193</v>
      </c>
      <c r="CJ444">
        <v>2025</v>
      </c>
      <c r="CL444" t="s">
        <v>170</v>
      </c>
      <c r="CN444" t="s">
        <v>170</v>
      </c>
      <c r="CP444" t="s">
        <v>10395</v>
      </c>
      <c r="CQ444" t="s">
        <v>174</v>
      </c>
      <c r="CR444">
        <v>0</v>
      </c>
      <c r="CS444">
        <v>1</v>
      </c>
      <c r="CT444">
        <v>1</v>
      </c>
      <c r="CU444" t="s">
        <v>10396</v>
      </c>
      <c r="CV444" t="s">
        <v>170</v>
      </c>
      <c r="CZ444" t="s">
        <v>170</v>
      </c>
      <c r="DB444" t="s">
        <v>3130</v>
      </c>
      <c r="DC444" t="s">
        <v>2124</v>
      </c>
      <c r="DD444" t="s">
        <v>170</v>
      </c>
      <c r="DF444" t="s">
        <v>170</v>
      </c>
      <c r="DL444" t="s">
        <v>170</v>
      </c>
      <c r="DN444" t="s">
        <v>170</v>
      </c>
      <c r="DP444" t="s">
        <v>10397</v>
      </c>
      <c r="DQ444" t="str">
        <f>HYPERLINK("https://nconnect.nicmar.ac.in/storage/profile/699b309d08313.png","Download")</f>
        <v>0</v>
      </c>
      <c r="DR444" t="str">
        <f>HYPERLINK("https://nconnect.nicmar.ac.in/pdf/610_resume_1771937079.pdf/Y2FyZWVy","View Resume")</f>
        <v>0</v>
      </c>
      <c r="DS444" t="s">
        <v>6982</v>
      </c>
      <c r="DT444" t="s">
        <v>10398</v>
      </c>
      <c r="DU444" t="s">
        <v>10399</v>
      </c>
      <c r="DV444" t="s">
        <v>4266</v>
      </c>
      <c r="DW444" t="s">
        <v>246</v>
      </c>
      <c r="DX444" t="s">
        <v>788</v>
      </c>
      <c r="DY444" t="s">
        <v>2285</v>
      </c>
      <c r="DZ444" t="s">
        <v>6982</v>
      </c>
    </row>
    <row r="445" spans="1:158">
      <c r="A445" t="s">
        <v>266</v>
      </c>
      <c r="B445" t="s">
        <v>211</v>
      </c>
      <c r="C445" t="s">
        <v>267</v>
      </c>
      <c r="D445" t="s">
        <v>268</v>
      </c>
      <c r="E445" t="s">
        <v>10400</v>
      </c>
      <c r="F445" t="s">
        <v>10401</v>
      </c>
      <c r="G445">
        <v>9923278802</v>
      </c>
      <c r="H445" t="s">
        <v>164</v>
      </c>
      <c r="I445" t="s">
        <v>10402</v>
      </c>
      <c r="J445" t="s">
        <v>166</v>
      </c>
      <c r="K445" t="s">
        <v>218</v>
      </c>
      <c r="L445" t="s">
        <v>10403</v>
      </c>
      <c r="M445" t="s">
        <v>10404</v>
      </c>
      <c r="N445" t="s">
        <v>170</v>
      </c>
      <c r="AI445" t="s">
        <v>10405</v>
      </c>
      <c r="AJ445" t="s">
        <v>10406</v>
      </c>
      <c r="AK445" t="s">
        <v>10407</v>
      </c>
      <c r="AL445">
        <v>89.06</v>
      </c>
      <c r="AN445">
        <v>2004</v>
      </c>
      <c r="AO445" t="s">
        <v>174</v>
      </c>
      <c r="AP445" t="s">
        <v>10408</v>
      </c>
      <c r="AQ445" t="s">
        <v>10406</v>
      </c>
      <c r="AR445" t="s">
        <v>439</v>
      </c>
      <c r="AS445">
        <v>67.5</v>
      </c>
      <c r="AU445">
        <v>2006</v>
      </c>
      <c r="AV445" t="s">
        <v>170</v>
      </c>
      <c r="BC445" t="s">
        <v>174</v>
      </c>
      <c r="BD445" t="s">
        <v>1909</v>
      </c>
      <c r="BE445" t="s">
        <v>10408</v>
      </c>
      <c r="BF445" t="s">
        <v>1006</v>
      </c>
      <c r="BG445">
        <v>60.0</v>
      </c>
      <c r="BI445">
        <v>2009</v>
      </c>
      <c r="BJ445">
        <v>19</v>
      </c>
      <c r="BK445" t="s">
        <v>5829</v>
      </c>
      <c r="BL445">
        <v>11</v>
      </c>
      <c r="BN445" t="s">
        <v>174</v>
      </c>
      <c r="BO445" t="s">
        <v>1909</v>
      </c>
      <c r="BP445" t="s">
        <v>10409</v>
      </c>
      <c r="BQ445" t="s">
        <v>1006</v>
      </c>
      <c r="BR445">
        <v>64.4</v>
      </c>
      <c r="BT445">
        <v>2011</v>
      </c>
      <c r="BU445">
        <v>31</v>
      </c>
      <c r="BV445" t="s">
        <v>447</v>
      </c>
      <c r="BW445">
        <v>11</v>
      </c>
      <c r="BY445" t="s">
        <v>174</v>
      </c>
      <c r="BZ445" t="s">
        <v>1909</v>
      </c>
      <c r="CA445" t="s">
        <v>10410</v>
      </c>
      <c r="CB445" t="s">
        <v>1337</v>
      </c>
      <c r="CC445">
        <v>70.0</v>
      </c>
      <c r="CE445">
        <v>2015</v>
      </c>
      <c r="CF445" t="s">
        <v>174</v>
      </c>
      <c r="CG445" t="s">
        <v>10411</v>
      </c>
      <c r="CH445" t="s">
        <v>7727</v>
      </c>
      <c r="CI445" t="s">
        <v>193</v>
      </c>
      <c r="CJ445">
        <v>2024</v>
      </c>
      <c r="CL445" t="s">
        <v>174</v>
      </c>
      <c r="CN445" t="s">
        <v>174</v>
      </c>
      <c r="CO445" t="s">
        <v>10412</v>
      </c>
      <c r="CP445" t="s">
        <v>10413</v>
      </c>
      <c r="DP445" t="s">
        <v>10414</v>
      </c>
      <c r="DQ445" t="str">
        <f>HYPERLINK("https://nconnect.nicmar.ac.in/storage/profile/699da4c769711.png","Download")</f>
        <v>0</v>
      </c>
      <c r="DR445" t="str">
        <f>HYPERLINK("https://nconnect.nicmar.ac.in/pdf/633_resume_1771942193.pdf/Y2FyZWVy","View Resume")</f>
        <v>0</v>
      </c>
      <c r="DS445" t="s">
        <v>2199</v>
      </c>
      <c r="DT445" t="s">
        <v>10415</v>
      </c>
      <c r="DU445" t="s">
        <v>10416</v>
      </c>
      <c r="DV445" t="s">
        <v>819</v>
      </c>
      <c r="DW445" t="s">
        <v>207</v>
      </c>
      <c r="DX445" t="s">
        <v>1634</v>
      </c>
      <c r="DY445" t="s">
        <v>209</v>
      </c>
      <c r="DZ445" t="s">
        <v>1596</v>
      </c>
      <c r="EA445" t="s">
        <v>10417</v>
      </c>
      <c r="EB445" t="s">
        <v>10418</v>
      </c>
      <c r="EC445" t="s">
        <v>819</v>
      </c>
      <c r="ED445" t="s">
        <v>207</v>
      </c>
      <c r="EE445" t="s">
        <v>2136</v>
      </c>
      <c r="EF445" t="s">
        <v>1634</v>
      </c>
      <c r="EG445" t="s">
        <v>6908</v>
      </c>
      <c r="EH445" t="s">
        <v>10419</v>
      </c>
      <c r="EI445" t="s">
        <v>10420</v>
      </c>
      <c r="EJ445" t="s">
        <v>819</v>
      </c>
      <c r="EK445" t="s">
        <v>207</v>
      </c>
      <c r="EL445" t="s">
        <v>3452</v>
      </c>
      <c r="EM445" t="s">
        <v>2136</v>
      </c>
      <c r="EN445" t="s">
        <v>942</v>
      </c>
      <c r="EO445" t="s">
        <v>10421</v>
      </c>
      <c r="EP445" t="s">
        <v>10422</v>
      </c>
      <c r="EQ445" t="s">
        <v>819</v>
      </c>
      <c r="ER445" t="s">
        <v>207</v>
      </c>
      <c r="ES445" t="s">
        <v>334</v>
      </c>
      <c r="ET445" t="s">
        <v>5931</v>
      </c>
      <c r="EU445" t="s">
        <v>502</v>
      </c>
      <c r="EV445" t="s">
        <v>10423</v>
      </c>
      <c r="EW445" t="s">
        <v>10424</v>
      </c>
      <c r="EX445" t="s">
        <v>333</v>
      </c>
      <c r="EY445" t="s">
        <v>207</v>
      </c>
      <c r="EZ445" t="s">
        <v>788</v>
      </c>
      <c r="FA445" t="s">
        <v>334</v>
      </c>
      <c r="FB445" t="s">
        <v>1498</v>
      </c>
    </row>
    <row r="446" spans="1:158">
      <c r="A446" t="s">
        <v>356</v>
      </c>
      <c r="B446" t="s">
        <v>211</v>
      </c>
      <c r="C446" t="s">
        <v>267</v>
      </c>
      <c r="D446" t="s">
        <v>357</v>
      </c>
      <c r="E446" t="s">
        <v>10400</v>
      </c>
      <c r="F446" t="s">
        <v>10401</v>
      </c>
      <c r="G446">
        <v>9923278802</v>
      </c>
      <c r="H446" t="s">
        <v>164</v>
      </c>
      <c r="I446" t="s">
        <v>10402</v>
      </c>
      <c r="J446" t="s">
        <v>166</v>
      </c>
      <c r="K446" t="s">
        <v>218</v>
      </c>
      <c r="L446" t="s">
        <v>10403</v>
      </c>
      <c r="M446" t="s">
        <v>10404</v>
      </c>
      <c r="N446" t="s">
        <v>170</v>
      </c>
      <c r="AI446" t="s">
        <v>10405</v>
      </c>
      <c r="AJ446" t="s">
        <v>10406</v>
      </c>
      <c r="AK446" t="s">
        <v>10407</v>
      </c>
      <c r="AL446">
        <v>89.06</v>
      </c>
      <c r="AN446">
        <v>2004</v>
      </c>
      <c r="AO446" t="s">
        <v>174</v>
      </c>
      <c r="AP446" t="s">
        <v>10408</v>
      </c>
      <c r="AQ446" t="s">
        <v>10406</v>
      </c>
      <c r="AR446" t="s">
        <v>439</v>
      </c>
      <c r="AS446">
        <v>67.5</v>
      </c>
      <c r="AU446">
        <v>2006</v>
      </c>
      <c r="AV446" t="s">
        <v>170</v>
      </c>
      <c r="BC446" t="s">
        <v>174</v>
      </c>
      <c r="BD446" t="s">
        <v>1909</v>
      </c>
      <c r="BE446" t="s">
        <v>10408</v>
      </c>
      <c r="BF446" t="s">
        <v>1006</v>
      </c>
      <c r="BG446">
        <v>60.0</v>
      </c>
      <c r="BI446">
        <v>2009</v>
      </c>
      <c r="BJ446">
        <v>19</v>
      </c>
      <c r="BK446" t="s">
        <v>5829</v>
      </c>
      <c r="BL446">
        <v>11</v>
      </c>
      <c r="BN446" t="s">
        <v>174</v>
      </c>
      <c r="BO446" t="s">
        <v>1909</v>
      </c>
      <c r="BP446" t="s">
        <v>10409</v>
      </c>
      <c r="BQ446" t="s">
        <v>1006</v>
      </c>
      <c r="BR446">
        <v>64.4</v>
      </c>
      <c r="BT446">
        <v>2011</v>
      </c>
      <c r="BU446">
        <v>31</v>
      </c>
      <c r="BV446" t="s">
        <v>447</v>
      </c>
      <c r="BW446">
        <v>11</v>
      </c>
      <c r="BY446" t="s">
        <v>174</v>
      </c>
      <c r="BZ446" t="s">
        <v>1909</v>
      </c>
      <c r="CA446" t="s">
        <v>10410</v>
      </c>
      <c r="CB446" t="s">
        <v>1337</v>
      </c>
      <c r="CC446">
        <v>70.0</v>
      </c>
      <c r="CE446">
        <v>2015</v>
      </c>
      <c r="CF446" t="s">
        <v>174</v>
      </c>
      <c r="CG446" t="s">
        <v>10411</v>
      </c>
      <c r="CH446" t="s">
        <v>7727</v>
      </c>
      <c r="CI446" t="s">
        <v>193</v>
      </c>
      <c r="CJ446">
        <v>2024</v>
      </c>
      <c r="CL446" t="s">
        <v>174</v>
      </c>
      <c r="CN446" t="s">
        <v>174</v>
      </c>
      <c r="CO446" t="s">
        <v>10412</v>
      </c>
      <c r="CP446" t="s">
        <v>10413</v>
      </c>
      <c r="DP446" t="s">
        <v>10425</v>
      </c>
      <c r="DQ446" t="str">
        <f>HYPERLINK("https://nconnect.nicmar.ac.in/storage/profile/699da4c769711.png","Download")</f>
        <v>0</v>
      </c>
      <c r="DR446" t="str">
        <f>HYPERLINK("https://nconnect.nicmar.ac.in/pdf/633_resume_1771942193.pdf/Y2FyZWVy","View Resume")</f>
        <v>0</v>
      </c>
      <c r="DS446" t="s">
        <v>2199</v>
      </c>
      <c r="DT446" t="s">
        <v>10415</v>
      </c>
      <c r="DU446" t="s">
        <v>10416</v>
      </c>
      <c r="DV446" t="s">
        <v>819</v>
      </c>
      <c r="DW446" t="s">
        <v>207</v>
      </c>
      <c r="DX446" t="s">
        <v>1634</v>
      </c>
      <c r="DY446" t="s">
        <v>209</v>
      </c>
      <c r="DZ446" t="s">
        <v>1596</v>
      </c>
      <c r="EA446" t="s">
        <v>10417</v>
      </c>
      <c r="EB446" t="s">
        <v>10418</v>
      </c>
      <c r="EC446" t="s">
        <v>819</v>
      </c>
      <c r="ED446" t="s">
        <v>207</v>
      </c>
      <c r="EE446" t="s">
        <v>2136</v>
      </c>
      <c r="EF446" t="s">
        <v>1634</v>
      </c>
      <c r="EG446" t="s">
        <v>6908</v>
      </c>
      <c r="EH446" t="s">
        <v>10419</v>
      </c>
      <c r="EI446" t="s">
        <v>10420</v>
      </c>
      <c r="EJ446" t="s">
        <v>819</v>
      </c>
      <c r="EK446" t="s">
        <v>207</v>
      </c>
      <c r="EL446" t="s">
        <v>3452</v>
      </c>
      <c r="EM446" t="s">
        <v>2136</v>
      </c>
      <c r="EN446" t="s">
        <v>942</v>
      </c>
      <c r="EO446" t="s">
        <v>10421</v>
      </c>
      <c r="EP446" t="s">
        <v>10422</v>
      </c>
      <c r="EQ446" t="s">
        <v>819</v>
      </c>
      <c r="ER446" t="s">
        <v>207</v>
      </c>
      <c r="ES446" t="s">
        <v>334</v>
      </c>
      <c r="ET446" t="s">
        <v>5931</v>
      </c>
      <c r="EU446" t="s">
        <v>502</v>
      </c>
      <c r="EV446" t="s">
        <v>10423</v>
      </c>
      <c r="EW446" t="s">
        <v>10424</v>
      </c>
      <c r="EX446" t="s">
        <v>333</v>
      </c>
      <c r="EY446" t="s">
        <v>207</v>
      </c>
      <c r="EZ446" t="s">
        <v>788</v>
      </c>
      <c r="FA446" t="s">
        <v>334</v>
      </c>
      <c r="FB446" t="s">
        <v>1498</v>
      </c>
    </row>
    <row r="447" spans="1:158">
      <c r="A447" t="s">
        <v>210</v>
      </c>
      <c r="B447" t="s">
        <v>211</v>
      </c>
      <c r="C447" t="s">
        <v>212</v>
      </c>
      <c r="D447" t="s">
        <v>213</v>
      </c>
      <c r="E447" t="s">
        <v>10426</v>
      </c>
      <c r="F447" t="s">
        <v>10427</v>
      </c>
      <c r="G447">
        <v>9623941708</v>
      </c>
      <c r="H447" t="s">
        <v>271</v>
      </c>
      <c r="I447" t="s">
        <v>10428</v>
      </c>
      <c r="J447" t="s">
        <v>166</v>
      </c>
      <c r="K447" t="s">
        <v>10429</v>
      </c>
      <c r="L447" t="s">
        <v>10430</v>
      </c>
      <c r="M447" t="s">
        <v>10431</v>
      </c>
      <c r="N447" t="s">
        <v>170</v>
      </c>
      <c r="AI447" t="s">
        <v>4418</v>
      </c>
      <c r="AJ447" t="s">
        <v>10432</v>
      </c>
      <c r="AK447" t="s">
        <v>7379</v>
      </c>
      <c r="AL447">
        <v>76.92</v>
      </c>
      <c r="AN447">
        <v>2007</v>
      </c>
      <c r="AO447" t="s">
        <v>174</v>
      </c>
      <c r="AP447" t="s">
        <v>4843</v>
      </c>
      <c r="AQ447" t="s">
        <v>10433</v>
      </c>
      <c r="AR447" t="s">
        <v>10434</v>
      </c>
      <c r="AS447">
        <v>79.33</v>
      </c>
      <c r="AU447">
        <v>2009</v>
      </c>
      <c r="AV447" t="s">
        <v>170</v>
      </c>
      <c r="BC447" t="s">
        <v>174</v>
      </c>
      <c r="BD447" t="s">
        <v>10435</v>
      </c>
      <c r="BE447" t="s">
        <v>10436</v>
      </c>
      <c r="BF447" t="s">
        <v>10437</v>
      </c>
      <c r="BG447">
        <v>79</v>
      </c>
      <c r="BI447">
        <v>2013</v>
      </c>
      <c r="BJ447">
        <v>2</v>
      </c>
      <c r="BL447">
        <v>9</v>
      </c>
      <c r="BN447" t="s">
        <v>174</v>
      </c>
      <c r="BO447" t="s">
        <v>10435</v>
      </c>
      <c r="BP447" t="s">
        <v>10436</v>
      </c>
      <c r="BQ447" t="s">
        <v>10438</v>
      </c>
      <c r="BR447">
        <v>90.75</v>
      </c>
      <c r="BS447">
        <v>8.47</v>
      </c>
      <c r="BT447">
        <v>2016</v>
      </c>
      <c r="BU447">
        <v>14</v>
      </c>
      <c r="BW447">
        <v>47</v>
      </c>
      <c r="BY447" t="s">
        <v>170</v>
      </c>
      <c r="CF447" t="s">
        <v>170</v>
      </c>
      <c r="CL447" t="s">
        <v>170</v>
      </c>
      <c r="CN447" t="s">
        <v>170</v>
      </c>
      <c r="CP447" t="s">
        <v>10439</v>
      </c>
      <c r="CQ447" t="s">
        <v>170</v>
      </c>
      <c r="CV447" t="s">
        <v>170</v>
      </c>
      <c r="CZ447" t="s">
        <v>170</v>
      </c>
      <c r="DB447" t="s">
        <v>378</v>
      </c>
      <c r="DC447" t="s">
        <v>326</v>
      </c>
      <c r="DD447" t="s">
        <v>170</v>
      </c>
      <c r="DF447" t="s">
        <v>170</v>
      </c>
      <c r="DL447" t="s">
        <v>170</v>
      </c>
      <c r="DN447" t="s">
        <v>170</v>
      </c>
      <c r="DP447" t="s">
        <v>10440</v>
      </c>
      <c r="DQ447" t="s">
        <v>202</v>
      </c>
      <c r="DR447" t="str">
        <f>HYPERLINK("https://nconnect.nicmar.ac.in/pdf/635_resume_1771943260.pdf/Y2FyZWVy","View Resume")</f>
        <v>0</v>
      </c>
      <c r="DS447" t="s">
        <v>1689</v>
      </c>
      <c r="DT447" t="s">
        <v>10441</v>
      </c>
      <c r="DU447" t="s">
        <v>10442</v>
      </c>
      <c r="DV447" t="s">
        <v>10443</v>
      </c>
      <c r="DW447" t="s">
        <v>207</v>
      </c>
      <c r="DX447" t="s">
        <v>4369</v>
      </c>
      <c r="DY447" t="s">
        <v>3452</v>
      </c>
      <c r="DZ447" t="s">
        <v>1689</v>
      </c>
    </row>
    <row r="448" spans="1:158">
      <c r="A448" t="s">
        <v>295</v>
      </c>
      <c r="B448" t="s">
        <v>211</v>
      </c>
      <c r="C448" t="s">
        <v>267</v>
      </c>
      <c r="D448" t="s">
        <v>296</v>
      </c>
      <c r="E448" t="s">
        <v>10444</v>
      </c>
      <c r="F448" t="s">
        <v>10445</v>
      </c>
      <c r="G448">
        <v>9665094245</v>
      </c>
      <c r="H448" t="s">
        <v>271</v>
      </c>
      <c r="I448" t="s">
        <v>10446</v>
      </c>
      <c r="J448" t="s">
        <v>166</v>
      </c>
      <c r="K448" t="s">
        <v>2378</v>
      </c>
      <c r="L448" t="s">
        <v>10447</v>
      </c>
      <c r="M448" t="s">
        <v>10448</v>
      </c>
      <c r="N448" t="s">
        <v>170</v>
      </c>
      <c r="AI448" t="s">
        <v>10449</v>
      </c>
      <c r="AJ448" t="s">
        <v>2384</v>
      </c>
      <c r="AK448" t="s">
        <v>1907</v>
      </c>
      <c r="AL448">
        <v>66.53</v>
      </c>
      <c r="AN448">
        <v>1996</v>
      </c>
      <c r="AO448" t="s">
        <v>174</v>
      </c>
      <c r="AP448" t="s">
        <v>10450</v>
      </c>
      <c r="AQ448" t="s">
        <v>2384</v>
      </c>
      <c r="AR448" t="s">
        <v>1335</v>
      </c>
      <c r="AS448">
        <v>73.17</v>
      </c>
      <c r="AU448">
        <v>1998</v>
      </c>
      <c r="AV448" t="s">
        <v>170</v>
      </c>
      <c r="BC448" t="s">
        <v>174</v>
      </c>
      <c r="BD448" t="s">
        <v>10451</v>
      </c>
      <c r="BE448" t="s">
        <v>1149</v>
      </c>
      <c r="BF448" t="s">
        <v>1335</v>
      </c>
      <c r="BG448">
        <v>62.3</v>
      </c>
      <c r="BI448">
        <v>2001</v>
      </c>
      <c r="BJ448">
        <v>19</v>
      </c>
      <c r="BK448" t="s">
        <v>808</v>
      </c>
      <c r="BL448">
        <v>52</v>
      </c>
      <c r="BN448" t="s">
        <v>174</v>
      </c>
      <c r="BO448" t="s">
        <v>10451</v>
      </c>
      <c r="BP448" t="s">
        <v>10452</v>
      </c>
      <c r="BQ448" t="s">
        <v>1266</v>
      </c>
      <c r="BR448">
        <v>73</v>
      </c>
      <c r="BT448">
        <v>2003</v>
      </c>
      <c r="BU448">
        <v>31</v>
      </c>
      <c r="BV448" t="s">
        <v>529</v>
      </c>
      <c r="BW448">
        <v>33</v>
      </c>
      <c r="BY448" t="s">
        <v>170</v>
      </c>
      <c r="CF448" t="s">
        <v>174</v>
      </c>
      <c r="CG448" t="s">
        <v>10453</v>
      </c>
      <c r="CH448" t="s">
        <v>5946</v>
      </c>
      <c r="CI448" t="s">
        <v>193</v>
      </c>
      <c r="CJ448">
        <v>2008</v>
      </c>
      <c r="CL448" t="s">
        <v>174</v>
      </c>
      <c r="CM448" t="s">
        <v>10454</v>
      </c>
      <c r="CN448" t="s">
        <v>174</v>
      </c>
      <c r="CO448" t="s">
        <v>10455</v>
      </c>
      <c r="CP448" t="s">
        <v>722</v>
      </c>
      <c r="CQ448" t="s">
        <v>174</v>
      </c>
      <c r="CR448">
        <v>1</v>
      </c>
      <c r="CS448">
        <v>16</v>
      </c>
      <c r="CT448">
        <v>39</v>
      </c>
      <c r="CU448" t="s">
        <v>10456</v>
      </c>
      <c r="CV448" t="s">
        <v>174</v>
      </c>
      <c r="CW448" t="s">
        <v>10457</v>
      </c>
      <c r="CX448" t="s">
        <v>193</v>
      </c>
      <c r="CY448">
        <v>2019</v>
      </c>
      <c r="CZ448" t="s">
        <v>174</v>
      </c>
      <c r="DA448" t="s">
        <v>10458</v>
      </c>
      <c r="DB448" t="s">
        <v>10459</v>
      </c>
      <c r="DC448" t="s">
        <v>2124</v>
      </c>
      <c r="DD448" t="s">
        <v>174</v>
      </c>
      <c r="DE448" t="s">
        <v>10460</v>
      </c>
      <c r="DF448" t="s">
        <v>174</v>
      </c>
      <c r="DG448" t="s">
        <v>174</v>
      </c>
      <c r="DH448" t="s">
        <v>174</v>
      </c>
      <c r="DI448" t="s">
        <v>174</v>
      </c>
      <c r="DJ448" t="s">
        <v>378</v>
      </c>
      <c r="DK448">
        <v>8</v>
      </c>
      <c r="DL448" t="s">
        <v>174</v>
      </c>
      <c r="DM448" t="s">
        <v>10461</v>
      </c>
      <c r="DN448" t="s">
        <v>170</v>
      </c>
      <c r="DP448" t="s">
        <v>10462</v>
      </c>
      <c r="DQ448" t="str">
        <f>HYPERLINK("https://nconnect.nicmar.ac.in/storage/profile/699dbdcc83d2e.png","Download")</f>
        <v>0</v>
      </c>
      <c r="DR448" t="str">
        <f>HYPERLINK("https://nconnect.nicmar.ac.in/pdf/477_resume_1771945236.pdf/Y2FyZWVy","View Resume")</f>
        <v>0</v>
      </c>
      <c r="DS448" t="s">
        <v>10463</v>
      </c>
      <c r="DT448" t="s">
        <v>10464</v>
      </c>
      <c r="DU448" t="s">
        <v>211</v>
      </c>
      <c r="DV448" t="s">
        <v>2129</v>
      </c>
      <c r="DW448" t="s">
        <v>246</v>
      </c>
      <c r="DX448" t="s">
        <v>5385</v>
      </c>
      <c r="DY448" t="s">
        <v>995</v>
      </c>
      <c r="DZ448" t="s">
        <v>10463</v>
      </c>
    </row>
    <row r="449" spans="1:158">
      <c r="A449" t="s">
        <v>210</v>
      </c>
      <c r="B449" t="s">
        <v>211</v>
      </c>
      <c r="C449" t="s">
        <v>212</v>
      </c>
      <c r="D449" t="s">
        <v>213</v>
      </c>
      <c r="E449" t="s">
        <v>10465</v>
      </c>
      <c r="F449" t="s">
        <v>10466</v>
      </c>
      <c r="G449">
        <v>9665613741</v>
      </c>
      <c r="H449" t="s">
        <v>271</v>
      </c>
      <c r="I449" t="s">
        <v>10467</v>
      </c>
      <c r="J449" t="s">
        <v>166</v>
      </c>
      <c r="K449" t="s">
        <v>2378</v>
      </c>
      <c r="L449" t="s">
        <v>10468</v>
      </c>
      <c r="M449" t="s">
        <v>10469</v>
      </c>
      <c r="N449" t="s">
        <v>170</v>
      </c>
      <c r="AI449" t="s">
        <v>10470</v>
      </c>
      <c r="AJ449" t="s">
        <v>10471</v>
      </c>
      <c r="AK449" t="s">
        <v>10472</v>
      </c>
      <c r="AL449">
        <v>72.66</v>
      </c>
      <c r="AN449">
        <v>2000</v>
      </c>
      <c r="AO449" t="s">
        <v>174</v>
      </c>
      <c r="AP449" t="s">
        <v>10473</v>
      </c>
      <c r="AQ449" t="s">
        <v>10471</v>
      </c>
      <c r="AR449" t="s">
        <v>10474</v>
      </c>
      <c r="AS449">
        <v>73.5</v>
      </c>
      <c r="AU449">
        <v>2002</v>
      </c>
      <c r="AV449" t="s">
        <v>170</v>
      </c>
      <c r="BC449" t="s">
        <v>174</v>
      </c>
      <c r="BD449" t="s">
        <v>10475</v>
      </c>
      <c r="BE449" t="s">
        <v>4489</v>
      </c>
      <c r="BF449" t="s">
        <v>486</v>
      </c>
      <c r="BG449">
        <v>65015</v>
      </c>
      <c r="BI449">
        <v>2006</v>
      </c>
      <c r="BJ449">
        <v>2</v>
      </c>
      <c r="BL449">
        <v>9</v>
      </c>
      <c r="BN449" t="s">
        <v>174</v>
      </c>
      <c r="BO449" t="s">
        <v>10476</v>
      </c>
      <c r="BP449" t="s">
        <v>6068</v>
      </c>
      <c r="BQ449" t="s">
        <v>213</v>
      </c>
      <c r="BR449">
        <v>63.1</v>
      </c>
      <c r="BT449">
        <v>2016</v>
      </c>
      <c r="BU449">
        <v>14</v>
      </c>
      <c r="BW449">
        <v>47</v>
      </c>
      <c r="BY449" t="s">
        <v>170</v>
      </c>
      <c r="CF449" t="s">
        <v>174</v>
      </c>
      <c r="CG449" t="s">
        <v>4144</v>
      </c>
      <c r="CH449" t="s">
        <v>10477</v>
      </c>
      <c r="CI449" t="s">
        <v>373</v>
      </c>
      <c r="CK449" t="s">
        <v>170</v>
      </c>
      <c r="CL449" t="s">
        <v>170</v>
      </c>
      <c r="CN449" t="s">
        <v>170</v>
      </c>
      <c r="CP449" t="s">
        <v>1528</v>
      </c>
      <c r="CQ449" t="s">
        <v>170</v>
      </c>
      <c r="CV449" t="s">
        <v>170</v>
      </c>
      <c r="CZ449" t="s">
        <v>170</v>
      </c>
      <c r="DC449" t="s">
        <v>10478</v>
      </c>
      <c r="DD449" t="s">
        <v>170</v>
      </c>
      <c r="DF449" t="s">
        <v>170</v>
      </c>
      <c r="DL449" t="s">
        <v>170</v>
      </c>
      <c r="DN449" t="s">
        <v>170</v>
      </c>
      <c r="DP449" t="s">
        <v>10479</v>
      </c>
      <c r="DQ449" t="s">
        <v>202</v>
      </c>
      <c r="DR449" t="str">
        <f>HYPERLINK("https://nconnect.nicmar.ac.in/pdf/639_resume_1771948905.pdf/Y2FyZWVy","View Resume")</f>
        <v>0</v>
      </c>
      <c r="DS449" t="s">
        <v>5501</v>
      </c>
      <c r="DT449" t="s">
        <v>10480</v>
      </c>
      <c r="DU449" t="s">
        <v>211</v>
      </c>
      <c r="DV449" t="s">
        <v>819</v>
      </c>
      <c r="DW449" t="s">
        <v>246</v>
      </c>
      <c r="DX449" t="s">
        <v>574</v>
      </c>
      <c r="DY449" t="s">
        <v>209</v>
      </c>
      <c r="DZ449" t="s">
        <v>5501</v>
      </c>
    </row>
    <row r="450" spans="1:158">
      <c r="A450" t="s">
        <v>210</v>
      </c>
      <c r="B450" t="s">
        <v>211</v>
      </c>
      <c r="C450" t="s">
        <v>212</v>
      </c>
      <c r="D450" t="s">
        <v>213</v>
      </c>
      <c r="E450" t="s">
        <v>10481</v>
      </c>
      <c r="F450" t="s">
        <v>10482</v>
      </c>
      <c r="G450">
        <v>8055178951</v>
      </c>
      <c r="H450" t="s">
        <v>164</v>
      </c>
      <c r="I450" t="s">
        <v>10483</v>
      </c>
      <c r="J450" t="s">
        <v>166</v>
      </c>
      <c r="K450" t="s">
        <v>218</v>
      </c>
      <c r="L450" t="s">
        <v>10484</v>
      </c>
      <c r="M450" t="s">
        <v>10485</v>
      </c>
      <c r="N450" t="s">
        <v>170</v>
      </c>
      <c r="AI450" t="s">
        <v>10486</v>
      </c>
      <c r="AJ450" t="s">
        <v>2129</v>
      </c>
      <c r="AK450" t="s">
        <v>10487</v>
      </c>
      <c r="AL450">
        <v>56</v>
      </c>
      <c r="AN450">
        <v>1999</v>
      </c>
      <c r="AO450" t="s">
        <v>170</v>
      </c>
      <c r="AV450" t="s">
        <v>174</v>
      </c>
      <c r="AW450" t="s">
        <v>1827</v>
      </c>
      <c r="AX450" t="s">
        <v>10488</v>
      </c>
      <c r="AY450" t="s">
        <v>486</v>
      </c>
      <c r="AZ450">
        <v>58.7</v>
      </c>
      <c r="BB450">
        <v>2002</v>
      </c>
      <c r="BC450" t="s">
        <v>174</v>
      </c>
      <c r="BD450" t="s">
        <v>3698</v>
      </c>
      <c r="BE450" t="s">
        <v>10489</v>
      </c>
      <c r="BF450" t="s">
        <v>486</v>
      </c>
      <c r="BG450">
        <v>62.14</v>
      </c>
      <c r="BI450">
        <v>2008</v>
      </c>
      <c r="BJ450">
        <v>2</v>
      </c>
      <c r="BL450">
        <v>9</v>
      </c>
      <c r="BN450" t="s">
        <v>174</v>
      </c>
      <c r="BO450" t="s">
        <v>3698</v>
      </c>
      <c r="BP450" t="s">
        <v>10489</v>
      </c>
      <c r="BQ450" t="s">
        <v>213</v>
      </c>
      <c r="BR450">
        <v>67</v>
      </c>
      <c r="BS450">
        <v>7.45</v>
      </c>
      <c r="BT450">
        <v>2013</v>
      </c>
      <c r="BU450">
        <v>14</v>
      </c>
      <c r="BW450">
        <v>47</v>
      </c>
      <c r="BY450" t="s">
        <v>170</v>
      </c>
      <c r="CF450" t="s">
        <v>170</v>
      </c>
      <c r="CL450" t="s">
        <v>170</v>
      </c>
      <c r="CN450" t="s">
        <v>174</v>
      </c>
      <c r="CO450" t="s">
        <v>10490</v>
      </c>
      <c r="CP450" t="s">
        <v>10491</v>
      </c>
      <c r="CQ450" t="s">
        <v>170</v>
      </c>
      <c r="CV450" t="s">
        <v>170</v>
      </c>
      <c r="CZ450" t="s">
        <v>170</v>
      </c>
      <c r="DB450" t="s">
        <v>10492</v>
      </c>
      <c r="DC450" t="s">
        <v>10493</v>
      </c>
      <c r="DD450" t="s">
        <v>174</v>
      </c>
      <c r="DE450" t="s">
        <v>10494</v>
      </c>
      <c r="DF450" t="s">
        <v>170</v>
      </c>
      <c r="DL450" t="s">
        <v>170</v>
      </c>
      <c r="DN450" t="s">
        <v>170</v>
      </c>
      <c r="DP450" t="s">
        <v>10495</v>
      </c>
      <c r="DQ450" t="s">
        <v>202</v>
      </c>
      <c r="DR450" t="str">
        <f>HYPERLINK("https://nconnect.nicmar.ac.in/pdf/640_resume_1771949211.pdf/Y2FyZWVy","View Resume")</f>
        <v>0</v>
      </c>
      <c r="DS450" t="s">
        <v>10496</v>
      </c>
      <c r="DT450" t="s">
        <v>10497</v>
      </c>
      <c r="DU450" t="s">
        <v>211</v>
      </c>
      <c r="DV450" t="s">
        <v>819</v>
      </c>
      <c r="DW450" t="s">
        <v>246</v>
      </c>
      <c r="DX450" t="s">
        <v>7410</v>
      </c>
      <c r="DY450" t="s">
        <v>209</v>
      </c>
      <c r="DZ450" t="s">
        <v>10366</v>
      </c>
      <c r="EA450" t="s">
        <v>10498</v>
      </c>
      <c r="EB450" t="s">
        <v>211</v>
      </c>
      <c r="EC450" t="s">
        <v>2129</v>
      </c>
      <c r="ED450" t="s">
        <v>246</v>
      </c>
      <c r="EE450" t="s">
        <v>2135</v>
      </c>
      <c r="EF450" t="s">
        <v>7410</v>
      </c>
      <c r="EG450" t="s">
        <v>575</v>
      </c>
      <c r="EH450" t="s">
        <v>10499</v>
      </c>
      <c r="EI450" t="s">
        <v>10500</v>
      </c>
      <c r="EJ450" t="s">
        <v>10501</v>
      </c>
      <c r="EK450" t="s">
        <v>207</v>
      </c>
      <c r="EL450" t="s">
        <v>3257</v>
      </c>
      <c r="EM450" t="s">
        <v>2202</v>
      </c>
      <c r="EN450" t="s">
        <v>3195</v>
      </c>
    </row>
    <row r="451" spans="1:158">
      <c r="A451" t="s">
        <v>356</v>
      </c>
      <c r="B451" t="s">
        <v>211</v>
      </c>
      <c r="C451" t="s">
        <v>267</v>
      </c>
      <c r="D451" t="s">
        <v>357</v>
      </c>
      <c r="E451" t="s">
        <v>10502</v>
      </c>
      <c r="F451" t="s">
        <v>10503</v>
      </c>
      <c r="G451">
        <v>9822682244</v>
      </c>
      <c r="H451" t="s">
        <v>271</v>
      </c>
      <c r="I451" t="s">
        <v>10504</v>
      </c>
      <c r="J451" t="s">
        <v>166</v>
      </c>
      <c r="K451" t="s">
        <v>4193</v>
      </c>
      <c r="L451" t="s">
        <v>10505</v>
      </c>
      <c r="M451" t="s">
        <v>10506</v>
      </c>
      <c r="N451" t="s">
        <v>174</v>
      </c>
      <c r="O451" t="s">
        <v>10507</v>
      </c>
      <c r="P451" t="s">
        <v>212</v>
      </c>
      <c r="AI451" t="s">
        <v>10508</v>
      </c>
      <c r="AJ451" t="s">
        <v>10509</v>
      </c>
      <c r="AK451" t="s">
        <v>10510</v>
      </c>
      <c r="AL451">
        <v>82.57</v>
      </c>
      <c r="AN451">
        <v>1995</v>
      </c>
      <c r="AO451" t="s">
        <v>174</v>
      </c>
      <c r="AP451" t="s">
        <v>10511</v>
      </c>
      <c r="AQ451" t="s">
        <v>10512</v>
      </c>
      <c r="AR451" t="s">
        <v>7379</v>
      </c>
      <c r="AS451">
        <v>78.67</v>
      </c>
      <c r="AU451">
        <v>1997</v>
      </c>
      <c r="AV451" t="s">
        <v>170</v>
      </c>
      <c r="BC451" t="s">
        <v>174</v>
      </c>
      <c r="BD451" t="s">
        <v>10513</v>
      </c>
      <c r="BE451" t="s">
        <v>10514</v>
      </c>
      <c r="BF451" t="s">
        <v>9051</v>
      </c>
      <c r="BG451">
        <v>80.0</v>
      </c>
      <c r="BI451">
        <v>2000</v>
      </c>
      <c r="BJ451">
        <v>19</v>
      </c>
      <c r="BL451">
        <v>52</v>
      </c>
      <c r="BN451" t="s">
        <v>174</v>
      </c>
      <c r="BO451" t="s">
        <v>10515</v>
      </c>
      <c r="BP451" t="s">
        <v>10516</v>
      </c>
      <c r="BQ451" t="s">
        <v>10517</v>
      </c>
      <c r="BR451">
        <v>70</v>
      </c>
      <c r="BT451">
        <v>2008</v>
      </c>
      <c r="BU451">
        <v>31</v>
      </c>
      <c r="BW451">
        <v>52</v>
      </c>
      <c r="BY451" t="s">
        <v>174</v>
      </c>
      <c r="BZ451" t="s">
        <v>10518</v>
      </c>
      <c r="CA451" t="s">
        <v>10519</v>
      </c>
      <c r="CB451" t="s">
        <v>10520</v>
      </c>
      <c r="CC451">
        <v>80</v>
      </c>
      <c r="CE451">
        <v>2021</v>
      </c>
      <c r="CF451" t="s">
        <v>174</v>
      </c>
      <c r="CG451" t="s">
        <v>371</v>
      </c>
      <c r="CH451" t="s">
        <v>10521</v>
      </c>
      <c r="CI451" t="s">
        <v>193</v>
      </c>
      <c r="CJ451">
        <v>2016</v>
      </c>
      <c r="CL451" t="s">
        <v>174</v>
      </c>
      <c r="CM451" t="s">
        <v>10522</v>
      </c>
      <c r="CN451" t="s">
        <v>174</v>
      </c>
      <c r="CO451" t="s">
        <v>10523</v>
      </c>
      <c r="CP451" t="s">
        <v>722</v>
      </c>
      <c r="CQ451" t="s">
        <v>170</v>
      </c>
      <c r="CV451" t="s">
        <v>170</v>
      </c>
      <c r="CZ451" t="s">
        <v>170</v>
      </c>
      <c r="DC451" t="s">
        <v>326</v>
      </c>
      <c r="DD451" t="s">
        <v>170</v>
      </c>
      <c r="DF451" t="s">
        <v>170</v>
      </c>
      <c r="DL451" t="s">
        <v>170</v>
      </c>
      <c r="DN451" t="s">
        <v>170</v>
      </c>
      <c r="DP451" t="s">
        <v>10524</v>
      </c>
      <c r="DQ451" t="str">
        <f>HYPERLINK("https://nconnect.nicmar.ac.in/storage/profile/699dcce7af806.png","Download")</f>
        <v>0</v>
      </c>
      <c r="DR451" t="str">
        <f>HYPERLINK("https://nconnect.nicmar.ac.in/pdf/632_resume_1772367435.pdf/Y2FyZWVy","View Resume")</f>
        <v>0</v>
      </c>
      <c r="DS451" t="s">
        <v>10525</v>
      </c>
      <c r="DT451" t="s">
        <v>3701</v>
      </c>
      <c r="DU451" t="s">
        <v>1390</v>
      </c>
      <c r="DV451" t="s">
        <v>819</v>
      </c>
      <c r="DW451" t="s">
        <v>246</v>
      </c>
      <c r="DX451" t="s">
        <v>419</v>
      </c>
      <c r="DY451" t="s">
        <v>209</v>
      </c>
      <c r="DZ451" t="s">
        <v>420</v>
      </c>
      <c r="EA451" t="s">
        <v>10526</v>
      </c>
      <c r="EB451" t="s">
        <v>508</v>
      </c>
      <c r="EC451" t="s">
        <v>819</v>
      </c>
      <c r="ED451" t="s">
        <v>246</v>
      </c>
      <c r="EE451" t="s">
        <v>2529</v>
      </c>
      <c r="EF451" t="s">
        <v>465</v>
      </c>
      <c r="EG451" t="s">
        <v>380</v>
      </c>
      <c r="EH451" t="s">
        <v>10527</v>
      </c>
      <c r="EI451" t="s">
        <v>508</v>
      </c>
      <c r="EJ451" t="s">
        <v>819</v>
      </c>
      <c r="EK451" t="s">
        <v>246</v>
      </c>
      <c r="EL451" t="s">
        <v>1387</v>
      </c>
      <c r="EM451" t="s">
        <v>2758</v>
      </c>
      <c r="EN451" t="s">
        <v>248</v>
      </c>
      <c r="EO451" t="s">
        <v>10528</v>
      </c>
      <c r="EP451" t="s">
        <v>1390</v>
      </c>
      <c r="EQ451" t="s">
        <v>819</v>
      </c>
      <c r="ER451" t="s">
        <v>246</v>
      </c>
      <c r="ES451" t="s">
        <v>758</v>
      </c>
      <c r="ET451" t="s">
        <v>1030</v>
      </c>
      <c r="EU451" t="s">
        <v>949</v>
      </c>
      <c r="EV451" t="s">
        <v>10529</v>
      </c>
      <c r="EW451" t="s">
        <v>537</v>
      </c>
      <c r="EX451" t="s">
        <v>819</v>
      </c>
      <c r="EY451" t="s">
        <v>246</v>
      </c>
      <c r="EZ451" t="s">
        <v>423</v>
      </c>
      <c r="FA451" t="s">
        <v>984</v>
      </c>
      <c r="FB451" t="s">
        <v>945</v>
      </c>
    </row>
    <row r="452" spans="1:158">
      <c r="A452" t="s">
        <v>1137</v>
      </c>
      <c r="B452" t="s">
        <v>211</v>
      </c>
      <c r="C452" t="s">
        <v>1138</v>
      </c>
      <c r="D452" t="s">
        <v>1139</v>
      </c>
      <c r="E452" t="s">
        <v>10530</v>
      </c>
      <c r="F452" t="s">
        <v>10531</v>
      </c>
      <c r="G452">
        <v>7758016807</v>
      </c>
      <c r="H452" t="s">
        <v>164</v>
      </c>
      <c r="I452" t="s">
        <v>10532</v>
      </c>
      <c r="J452" t="s">
        <v>166</v>
      </c>
      <c r="K452" t="s">
        <v>1067</v>
      </c>
      <c r="L452" t="s">
        <v>10533</v>
      </c>
      <c r="M452" t="s">
        <v>10534</v>
      </c>
      <c r="N452" t="s">
        <v>174</v>
      </c>
      <c r="O452" t="s">
        <v>10535</v>
      </c>
      <c r="P452" t="s">
        <v>10536</v>
      </c>
      <c r="AI452" t="s">
        <v>10537</v>
      </c>
      <c r="AJ452" t="s">
        <v>10538</v>
      </c>
      <c r="AK452" t="s">
        <v>10539</v>
      </c>
      <c r="AL452">
        <v>78.8</v>
      </c>
      <c r="AN452">
        <v>2006</v>
      </c>
      <c r="AO452" t="s">
        <v>174</v>
      </c>
      <c r="AP452" t="s">
        <v>10540</v>
      </c>
      <c r="AQ452" t="s">
        <v>10541</v>
      </c>
      <c r="AR452" t="s">
        <v>10542</v>
      </c>
      <c r="AS452">
        <v>62.5</v>
      </c>
      <c r="AU452">
        <v>2012</v>
      </c>
      <c r="AV452" t="s">
        <v>170</v>
      </c>
      <c r="BC452" t="s">
        <v>174</v>
      </c>
      <c r="BD452" t="s">
        <v>10543</v>
      </c>
      <c r="BE452" t="s">
        <v>10544</v>
      </c>
      <c r="BF452" t="s">
        <v>486</v>
      </c>
      <c r="BG452">
        <v>60.5</v>
      </c>
      <c r="BI452">
        <v>2012</v>
      </c>
      <c r="BJ452">
        <v>1</v>
      </c>
      <c r="BL452">
        <v>9</v>
      </c>
      <c r="BN452" t="s">
        <v>174</v>
      </c>
      <c r="BO452" t="s">
        <v>10545</v>
      </c>
      <c r="BP452" t="s">
        <v>10546</v>
      </c>
      <c r="BQ452" t="s">
        <v>5303</v>
      </c>
      <c r="BR452">
        <v>83</v>
      </c>
      <c r="BS452">
        <v>8.75</v>
      </c>
      <c r="BT452">
        <v>2015</v>
      </c>
      <c r="BU452">
        <v>24</v>
      </c>
      <c r="BW452">
        <v>35</v>
      </c>
      <c r="BY452" t="s">
        <v>170</v>
      </c>
      <c r="CF452" t="s">
        <v>174</v>
      </c>
      <c r="CG452" t="s">
        <v>1490</v>
      </c>
      <c r="CH452" t="s">
        <v>10547</v>
      </c>
      <c r="CI452" t="s">
        <v>193</v>
      </c>
      <c r="CJ452">
        <v>2022</v>
      </c>
      <c r="CL452" t="s">
        <v>174</v>
      </c>
      <c r="CM452" t="s">
        <v>10548</v>
      </c>
      <c r="CN452" t="s">
        <v>174</v>
      </c>
      <c r="CO452" t="s">
        <v>10549</v>
      </c>
      <c r="CP452" t="s">
        <v>10550</v>
      </c>
      <c r="DP452" t="s">
        <v>10551</v>
      </c>
      <c r="DQ452" t="str">
        <f>HYPERLINK("https://nconnect.nicmar.ac.in/storage/profile/699ab669cf2cc.png","Download")</f>
        <v>0</v>
      </c>
      <c r="DR452" t="str">
        <f>HYPERLINK("https://nconnect.nicmar.ac.in/pdf/645_resume_1771952619.pdf/Y2FyZWVy","View Resume")</f>
        <v>0</v>
      </c>
      <c r="DS452" t="s">
        <v>1388</v>
      </c>
      <c r="DT452" t="s">
        <v>5290</v>
      </c>
      <c r="DU452" t="s">
        <v>10552</v>
      </c>
      <c r="DV452" t="s">
        <v>10553</v>
      </c>
      <c r="DW452" t="s">
        <v>207</v>
      </c>
      <c r="DX452" t="s">
        <v>247</v>
      </c>
      <c r="DY452" t="s">
        <v>465</v>
      </c>
      <c r="DZ452" t="s">
        <v>1388</v>
      </c>
    </row>
    <row r="453" spans="1:158">
      <c r="A453" t="s">
        <v>540</v>
      </c>
      <c r="B453" t="s">
        <v>159</v>
      </c>
      <c r="C453" t="s">
        <v>472</v>
      </c>
      <c r="D453" t="s">
        <v>541</v>
      </c>
      <c r="E453" t="s">
        <v>10554</v>
      </c>
      <c r="F453" t="s">
        <v>10555</v>
      </c>
      <c r="G453">
        <v>9247585959</v>
      </c>
      <c r="H453" t="s">
        <v>164</v>
      </c>
      <c r="I453" t="s">
        <v>10556</v>
      </c>
      <c r="J453" t="s">
        <v>166</v>
      </c>
      <c r="K453" t="s">
        <v>361</v>
      </c>
      <c r="L453" t="s">
        <v>10557</v>
      </c>
      <c r="M453" t="s">
        <v>10558</v>
      </c>
      <c r="N453" t="s">
        <v>170</v>
      </c>
      <c r="AI453" t="s">
        <v>10559</v>
      </c>
      <c r="AJ453" t="s">
        <v>10560</v>
      </c>
      <c r="AK453" t="s">
        <v>1907</v>
      </c>
      <c r="AL453">
        <v>68.2</v>
      </c>
      <c r="AN453">
        <v>1985</v>
      </c>
      <c r="AO453" t="s">
        <v>170</v>
      </c>
      <c r="AV453" t="s">
        <v>174</v>
      </c>
      <c r="AW453" t="s">
        <v>10561</v>
      </c>
      <c r="AX453" t="s">
        <v>10562</v>
      </c>
      <c r="AY453" t="s">
        <v>486</v>
      </c>
      <c r="AZ453">
        <v>78.5</v>
      </c>
      <c r="BB453">
        <v>1988</v>
      </c>
      <c r="BC453" t="s">
        <v>174</v>
      </c>
      <c r="BD453" t="s">
        <v>4391</v>
      </c>
      <c r="BE453" t="s">
        <v>10563</v>
      </c>
      <c r="BF453" t="s">
        <v>486</v>
      </c>
      <c r="BG453">
        <v>72</v>
      </c>
      <c r="BI453">
        <v>1994</v>
      </c>
      <c r="BJ453">
        <v>1</v>
      </c>
      <c r="BL453">
        <v>9</v>
      </c>
      <c r="BN453" t="s">
        <v>174</v>
      </c>
      <c r="BO453" t="s">
        <v>10564</v>
      </c>
      <c r="BP453" t="s">
        <v>7275</v>
      </c>
      <c r="BQ453" t="s">
        <v>3978</v>
      </c>
      <c r="BR453">
        <v>82</v>
      </c>
      <c r="BT453">
        <v>2010</v>
      </c>
      <c r="BU453">
        <v>12</v>
      </c>
      <c r="BW453">
        <v>13</v>
      </c>
      <c r="BY453" t="s">
        <v>170</v>
      </c>
      <c r="CF453" t="s">
        <v>170</v>
      </c>
      <c r="CL453" t="s">
        <v>170</v>
      </c>
      <c r="CN453" t="s">
        <v>170</v>
      </c>
      <c r="CP453" t="s">
        <v>10565</v>
      </c>
      <c r="CQ453" t="s">
        <v>170</v>
      </c>
      <c r="CV453" t="s">
        <v>170</v>
      </c>
      <c r="CZ453" t="s">
        <v>170</v>
      </c>
      <c r="DB453" t="s">
        <v>10566</v>
      </c>
      <c r="DC453" t="s">
        <v>2124</v>
      </c>
      <c r="DD453" t="s">
        <v>170</v>
      </c>
      <c r="DF453" t="s">
        <v>170</v>
      </c>
      <c r="DL453" t="s">
        <v>170</v>
      </c>
      <c r="DN453" t="s">
        <v>170</v>
      </c>
      <c r="DP453" t="s">
        <v>10567</v>
      </c>
      <c r="DQ453" t="s">
        <v>202</v>
      </c>
      <c r="DR453" t="str">
        <f>HYPERLINK("https://nconnect.nicmar.ac.in/pdf/648_resume_1771989147.pdf/Y2FyZWVy","View Resume")</f>
        <v>0</v>
      </c>
      <c r="DS453" t="s">
        <v>2027</v>
      </c>
      <c r="DT453" t="s">
        <v>10568</v>
      </c>
      <c r="DU453" t="s">
        <v>351</v>
      </c>
      <c r="DV453" t="s">
        <v>8290</v>
      </c>
      <c r="DW453" t="s">
        <v>246</v>
      </c>
      <c r="DX453" t="s">
        <v>8099</v>
      </c>
      <c r="DY453" t="s">
        <v>1726</v>
      </c>
      <c r="DZ453" t="s">
        <v>420</v>
      </c>
      <c r="EA453" t="s">
        <v>3701</v>
      </c>
      <c r="EB453" t="s">
        <v>10569</v>
      </c>
      <c r="EC453" t="s">
        <v>1630</v>
      </c>
      <c r="ED453" t="s">
        <v>246</v>
      </c>
      <c r="EE453" t="s">
        <v>788</v>
      </c>
      <c r="EF453" t="s">
        <v>579</v>
      </c>
      <c r="EG453" t="s">
        <v>2927</v>
      </c>
      <c r="EH453" t="s">
        <v>10570</v>
      </c>
      <c r="EI453" t="s">
        <v>351</v>
      </c>
      <c r="EJ453" t="s">
        <v>10571</v>
      </c>
      <c r="EK453" t="s">
        <v>246</v>
      </c>
      <c r="EL453" t="s">
        <v>4687</v>
      </c>
      <c r="EM453" t="s">
        <v>1025</v>
      </c>
      <c r="EN453" t="s">
        <v>1689</v>
      </c>
    </row>
    <row r="454" spans="1:158">
      <c r="A454" t="s">
        <v>1779</v>
      </c>
      <c r="B454" t="s">
        <v>159</v>
      </c>
      <c r="C454" t="s">
        <v>160</v>
      </c>
      <c r="D454" t="s">
        <v>1780</v>
      </c>
      <c r="E454" t="s">
        <v>10572</v>
      </c>
      <c r="F454" t="s">
        <v>10573</v>
      </c>
      <c r="G454">
        <v>9422507858</v>
      </c>
      <c r="H454" t="s">
        <v>271</v>
      </c>
      <c r="I454" t="s">
        <v>10574</v>
      </c>
      <c r="J454" t="s">
        <v>217</v>
      </c>
      <c r="K454" t="s">
        <v>10575</v>
      </c>
      <c r="L454" t="s">
        <v>10576</v>
      </c>
      <c r="M454" t="s">
        <v>10577</v>
      </c>
      <c r="N454" t="s">
        <v>170</v>
      </c>
      <c r="AI454" t="s">
        <v>10578</v>
      </c>
      <c r="AJ454" t="s">
        <v>10579</v>
      </c>
      <c r="AK454" t="s">
        <v>10580</v>
      </c>
      <c r="AL454">
        <v>70</v>
      </c>
      <c r="AN454">
        <v>2016</v>
      </c>
      <c r="AO454" t="s">
        <v>174</v>
      </c>
      <c r="AP454" t="s">
        <v>10581</v>
      </c>
      <c r="AQ454" t="s">
        <v>10582</v>
      </c>
      <c r="AR454" t="s">
        <v>439</v>
      </c>
      <c r="AS454">
        <v>60</v>
      </c>
      <c r="AU454">
        <v>2018</v>
      </c>
      <c r="AV454" t="s">
        <v>170</v>
      </c>
      <c r="BC454" t="s">
        <v>174</v>
      </c>
      <c r="BD454" t="s">
        <v>10583</v>
      </c>
      <c r="BE454" t="s">
        <v>10584</v>
      </c>
      <c r="BF454" t="s">
        <v>1780</v>
      </c>
      <c r="BG454">
        <v>83</v>
      </c>
      <c r="BH454">
        <v>8.25</v>
      </c>
      <c r="BI454">
        <v>2023</v>
      </c>
      <c r="BJ454">
        <v>8</v>
      </c>
      <c r="BL454">
        <v>2</v>
      </c>
      <c r="BN454" t="s">
        <v>174</v>
      </c>
      <c r="BO454" t="s">
        <v>10583</v>
      </c>
      <c r="BP454" t="s">
        <v>10584</v>
      </c>
      <c r="BQ454" t="s">
        <v>10585</v>
      </c>
      <c r="BR454">
        <v>74</v>
      </c>
      <c r="BS454">
        <v>7.48</v>
      </c>
      <c r="BT454">
        <v>2025</v>
      </c>
      <c r="BU454">
        <v>31</v>
      </c>
      <c r="BV454" t="s">
        <v>10586</v>
      </c>
      <c r="BW454">
        <v>53</v>
      </c>
      <c r="BX454" t="s">
        <v>10587</v>
      </c>
      <c r="BY454" t="s">
        <v>170</v>
      </c>
      <c r="CF454" t="s">
        <v>170</v>
      </c>
      <c r="CL454" t="s">
        <v>174</v>
      </c>
      <c r="CM454" t="s">
        <v>10588</v>
      </c>
      <c r="CN454" t="s">
        <v>174</v>
      </c>
      <c r="CO454" t="s">
        <v>10589</v>
      </c>
      <c r="CP454" t="s">
        <v>10590</v>
      </c>
      <c r="CQ454" t="s">
        <v>170</v>
      </c>
      <c r="CV454" t="s">
        <v>170</v>
      </c>
      <c r="CZ454" t="s">
        <v>170</v>
      </c>
      <c r="DB454" t="s">
        <v>378</v>
      </c>
      <c r="DC454" t="s">
        <v>326</v>
      </c>
      <c r="DD454" t="s">
        <v>170</v>
      </c>
      <c r="DF454" t="s">
        <v>170</v>
      </c>
      <c r="DL454" t="s">
        <v>170</v>
      </c>
      <c r="DN454" t="s">
        <v>170</v>
      </c>
      <c r="DP454" t="s">
        <v>10591</v>
      </c>
      <c r="DQ454" t="str">
        <f>HYPERLINK("https://nconnect.nicmar.ac.in/storage/profile/699e74033ef8d.png","Download")</f>
        <v>0</v>
      </c>
      <c r="DR454" t="str">
        <f>HYPERLINK("https://nconnect.nicmar.ac.in/pdf/649_resume_1771993166.pdf/Y2FyZWVy","View Resume")</f>
        <v>0</v>
      </c>
      <c r="DS454" t="s">
        <v>1388</v>
      </c>
      <c r="DT454" t="s">
        <v>10592</v>
      </c>
      <c r="DU454" t="s">
        <v>10593</v>
      </c>
      <c r="DV454" t="s">
        <v>10594</v>
      </c>
      <c r="DW454" t="s">
        <v>246</v>
      </c>
      <c r="DX454" t="s">
        <v>996</v>
      </c>
      <c r="DY454" t="s">
        <v>6343</v>
      </c>
      <c r="DZ454" t="s">
        <v>1388</v>
      </c>
    </row>
    <row r="455" spans="1:158">
      <c r="A455" t="s">
        <v>266</v>
      </c>
      <c r="B455" t="s">
        <v>211</v>
      </c>
      <c r="C455" t="s">
        <v>267</v>
      </c>
      <c r="D455" t="s">
        <v>268</v>
      </c>
      <c r="E455" t="s">
        <v>10595</v>
      </c>
      <c r="F455" t="s">
        <v>10596</v>
      </c>
      <c r="G455">
        <v>9823225860</v>
      </c>
      <c r="H455" t="s">
        <v>164</v>
      </c>
      <c r="I455" t="s">
        <v>10597</v>
      </c>
      <c r="J455" t="s">
        <v>166</v>
      </c>
      <c r="K455" t="s">
        <v>2824</v>
      </c>
      <c r="L455" t="s">
        <v>10598</v>
      </c>
      <c r="M455" t="s">
        <v>10599</v>
      </c>
      <c r="N455" t="s">
        <v>170</v>
      </c>
      <c r="AI455" t="s">
        <v>10600</v>
      </c>
      <c r="AJ455" t="s">
        <v>10601</v>
      </c>
      <c r="AK455" t="s">
        <v>10602</v>
      </c>
      <c r="AL455">
        <v>82.28</v>
      </c>
      <c r="AN455">
        <v>1988</v>
      </c>
      <c r="AO455" t="s">
        <v>174</v>
      </c>
      <c r="AP455" t="s">
        <v>10603</v>
      </c>
      <c r="AQ455" t="s">
        <v>10601</v>
      </c>
      <c r="AR455" t="s">
        <v>10604</v>
      </c>
      <c r="AS455">
        <v>74.17</v>
      </c>
      <c r="AU455">
        <v>1990</v>
      </c>
      <c r="AV455" t="s">
        <v>170</v>
      </c>
      <c r="BC455" t="s">
        <v>174</v>
      </c>
      <c r="BD455" t="s">
        <v>10605</v>
      </c>
      <c r="BE455" t="s">
        <v>10606</v>
      </c>
      <c r="BF455" t="s">
        <v>10607</v>
      </c>
      <c r="BG455">
        <v>66.4</v>
      </c>
      <c r="BH455">
        <v>6.64</v>
      </c>
      <c r="BI455">
        <v>1997</v>
      </c>
      <c r="BJ455">
        <v>19</v>
      </c>
      <c r="BK455" t="s">
        <v>10608</v>
      </c>
      <c r="BL455">
        <v>53</v>
      </c>
      <c r="BM455" t="s">
        <v>10609</v>
      </c>
      <c r="BN455" t="s">
        <v>174</v>
      </c>
      <c r="BO455" t="s">
        <v>4116</v>
      </c>
      <c r="BP455" t="s">
        <v>10610</v>
      </c>
      <c r="BQ455" t="s">
        <v>296</v>
      </c>
      <c r="BR455">
        <v>58.75</v>
      </c>
      <c r="BT455">
        <v>2002</v>
      </c>
      <c r="BU455">
        <v>31</v>
      </c>
      <c r="BV455" t="s">
        <v>9085</v>
      </c>
      <c r="BW455">
        <v>33</v>
      </c>
      <c r="BY455" t="s">
        <v>174</v>
      </c>
      <c r="BZ455" t="s">
        <v>4116</v>
      </c>
      <c r="CA455" t="s">
        <v>10611</v>
      </c>
      <c r="CB455" t="s">
        <v>296</v>
      </c>
      <c r="CC455">
        <v>67.13</v>
      </c>
      <c r="CE455">
        <v>2010</v>
      </c>
      <c r="CF455" t="s">
        <v>174</v>
      </c>
      <c r="CG455" t="s">
        <v>10612</v>
      </c>
      <c r="CH455" t="s">
        <v>441</v>
      </c>
      <c r="CI455" t="s">
        <v>193</v>
      </c>
      <c r="CJ455">
        <v>2016</v>
      </c>
      <c r="CL455" t="s">
        <v>174</v>
      </c>
      <c r="CM455" t="s">
        <v>10613</v>
      </c>
      <c r="CN455" t="s">
        <v>174</v>
      </c>
      <c r="CO455" t="s">
        <v>10614</v>
      </c>
      <c r="CP455" t="s">
        <v>722</v>
      </c>
      <c r="CQ455" t="s">
        <v>174</v>
      </c>
      <c r="CR455" t="s">
        <v>378</v>
      </c>
      <c r="CS455" t="s">
        <v>378</v>
      </c>
      <c r="CT455">
        <v>6</v>
      </c>
      <c r="CU455" t="s">
        <v>10615</v>
      </c>
      <c r="CV455" t="s">
        <v>170</v>
      </c>
      <c r="CZ455" t="s">
        <v>170</v>
      </c>
      <c r="DB455" t="s">
        <v>10616</v>
      </c>
      <c r="DC455" t="s">
        <v>10617</v>
      </c>
      <c r="DD455" t="s">
        <v>174</v>
      </c>
      <c r="DE455" t="s">
        <v>10618</v>
      </c>
      <c r="DF455" t="s">
        <v>174</v>
      </c>
      <c r="DG455" t="s">
        <v>10619</v>
      </c>
      <c r="DH455" t="s">
        <v>10620</v>
      </c>
      <c r="DI455" t="s">
        <v>10621</v>
      </c>
      <c r="DJ455" t="s">
        <v>10622</v>
      </c>
      <c r="DK455">
        <v>9</v>
      </c>
      <c r="DL455" t="s">
        <v>170</v>
      </c>
      <c r="DN455" t="s">
        <v>170</v>
      </c>
      <c r="DP455" t="s">
        <v>10623</v>
      </c>
      <c r="DQ455" t="s">
        <v>202</v>
      </c>
      <c r="DR455" t="str">
        <f>HYPERLINK("https://nconnect.nicmar.ac.in/pdf/322_resume_1771998706.pdf/Y2FyZWVy","View Resume")</f>
        <v>0</v>
      </c>
      <c r="DS455" t="s">
        <v>4968</v>
      </c>
      <c r="DT455" t="s">
        <v>10624</v>
      </c>
      <c r="DU455" t="s">
        <v>537</v>
      </c>
      <c r="DV455" t="s">
        <v>819</v>
      </c>
      <c r="DW455" t="s">
        <v>246</v>
      </c>
      <c r="DX455" t="s">
        <v>247</v>
      </c>
      <c r="DY455" t="s">
        <v>209</v>
      </c>
      <c r="DZ455" t="s">
        <v>248</v>
      </c>
      <c r="EA455" t="s">
        <v>10625</v>
      </c>
      <c r="EB455" t="s">
        <v>508</v>
      </c>
      <c r="EC455" t="s">
        <v>819</v>
      </c>
      <c r="ED455" t="s">
        <v>246</v>
      </c>
      <c r="EE455" t="s">
        <v>3162</v>
      </c>
      <c r="EF455" t="s">
        <v>247</v>
      </c>
      <c r="EG455" t="s">
        <v>253</v>
      </c>
      <c r="EH455" t="s">
        <v>10626</v>
      </c>
      <c r="EI455" t="s">
        <v>508</v>
      </c>
      <c r="EJ455" t="s">
        <v>819</v>
      </c>
      <c r="EK455" t="s">
        <v>246</v>
      </c>
      <c r="EL455" t="s">
        <v>384</v>
      </c>
      <c r="EM455" t="s">
        <v>1987</v>
      </c>
      <c r="EN455" t="s">
        <v>865</v>
      </c>
      <c r="EO455" t="s">
        <v>10627</v>
      </c>
      <c r="EP455" t="s">
        <v>508</v>
      </c>
      <c r="EQ455" t="s">
        <v>9517</v>
      </c>
      <c r="ER455" t="s">
        <v>246</v>
      </c>
      <c r="ES455" t="s">
        <v>953</v>
      </c>
      <c r="ET455" t="s">
        <v>2319</v>
      </c>
      <c r="EU455" t="s">
        <v>355</v>
      </c>
      <c r="EV455" t="s">
        <v>10627</v>
      </c>
      <c r="EW455" t="s">
        <v>211</v>
      </c>
      <c r="EX455" t="s">
        <v>9517</v>
      </c>
      <c r="EY455" t="s">
        <v>246</v>
      </c>
      <c r="EZ455" t="s">
        <v>2202</v>
      </c>
      <c r="FA455" t="s">
        <v>8156</v>
      </c>
      <c r="FB455" t="s">
        <v>3829</v>
      </c>
    </row>
    <row r="456" spans="1:158">
      <c r="A456" t="s">
        <v>5428</v>
      </c>
      <c r="B456" t="s">
        <v>5429</v>
      </c>
      <c r="C456" t="s">
        <v>472</v>
      </c>
      <c r="D456" t="s">
        <v>473</v>
      </c>
      <c r="E456" t="s">
        <v>10628</v>
      </c>
      <c r="F456" t="s">
        <v>10629</v>
      </c>
      <c r="G456">
        <v>7306562622</v>
      </c>
      <c r="H456" t="s">
        <v>271</v>
      </c>
      <c r="I456" t="s">
        <v>10630</v>
      </c>
      <c r="J456" t="s">
        <v>166</v>
      </c>
      <c r="K456" t="s">
        <v>658</v>
      </c>
      <c r="L456" t="s">
        <v>10631</v>
      </c>
      <c r="M456" t="s">
        <v>10632</v>
      </c>
      <c r="N456" t="s">
        <v>170</v>
      </c>
      <c r="AI456" t="s">
        <v>10633</v>
      </c>
      <c r="AJ456" t="s">
        <v>10634</v>
      </c>
      <c r="AK456" t="s">
        <v>10635</v>
      </c>
      <c r="AL456">
        <v>72</v>
      </c>
      <c r="AN456">
        <v>2006</v>
      </c>
      <c r="AO456" t="s">
        <v>174</v>
      </c>
      <c r="AP456" t="s">
        <v>10636</v>
      </c>
      <c r="AQ456" t="s">
        <v>10637</v>
      </c>
      <c r="AR456" t="s">
        <v>10638</v>
      </c>
      <c r="AS456">
        <v>78</v>
      </c>
      <c r="AU456">
        <v>2008</v>
      </c>
      <c r="AV456" t="s">
        <v>170</v>
      </c>
      <c r="BC456" t="s">
        <v>174</v>
      </c>
      <c r="BD456" t="s">
        <v>2123</v>
      </c>
      <c r="BE456" t="s">
        <v>10639</v>
      </c>
      <c r="BF456" t="s">
        <v>486</v>
      </c>
      <c r="BG456">
        <v>89.5</v>
      </c>
      <c r="BH456">
        <v>8.95</v>
      </c>
      <c r="BI456">
        <v>2012</v>
      </c>
      <c r="BJ456">
        <v>1</v>
      </c>
      <c r="BL456">
        <v>9</v>
      </c>
      <c r="BN456" t="s">
        <v>174</v>
      </c>
      <c r="BO456" t="s">
        <v>7563</v>
      </c>
      <c r="BP456" t="s">
        <v>10640</v>
      </c>
      <c r="BQ456" t="s">
        <v>8665</v>
      </c>
      <c r="BR456">
        <v>76.41</v>
      </c>
      <c r="BT456">
        <v>2020</v>
      </c>
      <c r="BU456">
        <v>31</v>
      </c>
      <c r="BV456" t="s">
        <v>7750</v>
      </c>
      <c r="BW456">
        <v>24</v>
      </c>
      <c r="BY456" t="s">
        <v>170</v>
      </c>
      <c r="CF456" t="s">
        <v>170</v>
      </c>
      <c r="CI456" t="s">
        <v>373</v>
      </c>
      <c r="CK456" t="s">
        <v>170</v>
      </c>
      <c r="CL456" t="s">
        <v>174</v>
      </c>
      <c r="CM456" t="s">
        <v>10641</v>
      </c>
      <c r="CN456" t="s">
        <v>174</v>
      </c>
      <c r="CO456" t="s">
        <v>10642</v>
      </c>
      <c r="CP456" t="s">
        <v>10643</v>
      </c>
      <c r="CQ456" t="s">
        <v>170</v>
      </c>
      <c r="CV456" t="s">
        <v>170</v>
      </c>
      <c r="CZ456" t="s">
        <v>170</v>
      </c>
      <c r="DC456" t="s">
        <v>2879</v>
      </c>
      <c r="DD456" t="s">
        <v>174</v>
      </c>
      <c r="DE456" t="s">
        <v>10644</v>
      </c>
      <c r="DF456" t="s">
        <v>170</v>
      </c>
      <c r="DL456" t="s">
        <v>174</v>
      </c>
      <c r="DM456" t="s">
        <v>10645</v>
      </c>
      <c r="DN456" t="s">
        <v>170</v>
      </c>
      <c r="DP456" t="s">
        <v>10646</v>
      </c>
      <c r="DQ456" t="s">
        <v>202</v>
      </c>
      <c r="DR456" t="str">
        <f>HYPERLINK("https://nconnect.nicmar.ac.in/pdf/647_resume_1771999391.pdf/Y2FyZWVy","View Resume")</f>
        <v>0</v>
      </c>
      <c r="DS456" t="s">
        <v>2859</v>
      </c>
      <c r="DT456" t="s">
        <v>10647</v>
      </c>
      <c r="DU456" t="s">
        <v>10648</v>
      </c>
      <c r="DV456" t="s">
        <v>9984</v>
      </c>
      <c r="DW456" t="s">
        <v>207</v>
      </c>
      <c r="DX456" t="s">
        <v>905</v>
      </c>
      <c r="DY456" t="s">
        <v>209</v>
      </c>
      <c r="DZ456" t="s">
        <v>3195</v>
      </c>
      <c r="EA456" t="s">
        <v>10649</v>
      </c>
      <c r="EB456" t="s">
        <v>10650</v>
      </c>
      <c r="EC456" t="s">
        <v>1630</v>
      </c>
      <c r="ED456" t="s">
        <v>207</v>
      </c>
      <c r="EE456" t="s">
        <v>6604</v>
      </c>
      <c r="EF456" t="s">
        <v>905</v>
      </c>
      <c r="EG456" t="s">
        <v>4436</v>
      </c>
    </row>
    <row r="457" spans="1:158">
      <c r="A457" t="s">
        <v>587</v>
      </c>
      <c r="B457" t="s">
        <v>159</v>
      </c>
      <c r="C457" t="s">
        <v>267</v>
      </c>
      <c r="D457" t="s">
        <v>357</v>
      </c>
      <c r="E457" t="s">
        <v>10651</v>
      </c>
      <c r="F457" t="s">
        <v>10652</v>
      </c>
      <c r="G457">
        <v>9004657035</v>
      </c>
      <c r="H457" t="s">
        <v>271</v>
      </c>
      <c r="I457" t="s">
        <v>10653</v>
      </c>
      <c r="J457" t="s">
        <v>166</v>
      </c>
      <c r="K457" t="s">
        <v>6994</v>
      </c>
      <c r="L457" t="s">
        <v>10654</v>
      </c>
      <c r="M457" t="s">
        <v>10655</v>
      </c>
      <c r="N457" t="s">
        <v>170</v>
      </c>
      <c r="AI457" t="s">
        <v>10656</v>
      </c>
      <c r="AJ457" t="s">
        <v>10657</v>
      </c>
      <c r="AK457" t="s">
        <v>10658</v>
      </c>
      <c r="AL457">
        <v>59</v>
      </c>
      <c r="AM457" t="s">
        <v>10659</v>
      </c>
      <c r="AN457">
        <v>1985</v>
      </c>
      <c r="AO457" t="s">
        <v>174</v>
      </c>
      <c r="AP457" t="s">
        <v>10660</v>
      </c>
      <c r="AQ457" t="s">
        <v>10657</v>
      </c>
      <c r="AR457" t="s">
        <v>10254</v>
      </c>
      <c r="AS457">
        <v>66</v>
      </c>
      <c r="AT457">
        <v>9</v>
      </c>
      <c r="AU457">
        <v>1987</v>
      </c>
      <c r="AV457" t="s">
        <v>170</v>
      </c>
      <c r="BC457" t="s">
        <v>174</v>
      </c>
      <c r="BD457" t="s">
        <v>10661</v>
      </c>
      <c r="BE457" t="s">
        <v>1427</v>
      </c>
      <c r="BF457" t="s">
        <v>10254</v>
      </c>
      <c r="BG457">
        <v>63</v>
      </c>
      <c r="BH457">
        <v>9</v>
      </c>
      <c r="BI457">
        <v>1990</v>
      </c>
      <c r="BJ457">
        <v>19</v>
      </c>
      <c r="BK457" t="s">
        <v>10662</v>
      </c>
      <c r="BL457">
        <v>53</v>
      </c>
      <c r="BM457" t="s">
        <v>1335</v>
      </c>
      <c r="BN457" t="s">
        <v>174</v>
      </c>
      <c r="BO457" t="s">
        <v>555</v>
      </c>
      <c r="BP457" t="s">
        <v>569</v>
      </c>
      <c r="BQ457" t="s">
        <v>9711</v>
      </c>
      <c r="BR457">
        <v>60</v>
      </c>
      <c r="BS457">
        <v>9</v>
      </c>
      <c r="BT457">
        <v>1993</v>
      </c>
      <c r="BU457">
        <v>17</v>
      </c>
      <c r="BW457">
        <v>54</v>
      </c>
      <c r="BY457" t="s">
        <v>174</v>
      </c>
      <c r="BZ457" t="s">
        <v>5185</v>
      </c>
      <c r="CA457" t="s">
        <v>10663</v>
      </c>
      <c r="CB457" t="s">
        <v>10664</v>
      </c>
      <c r="CC457">
        <v>61</v>
      </c>
      <c r="CD457">
        <v>9</v>
      </c>
      <c r="CE457">
        <v>2012</v>
      </c>
      <c r="CF457" t="s">
        <v>174</v>
      </c>
      <c r="CG457" t="s">
        <v>9711</v>
      </c>
      <c r="CH457" t="s">
        <v>10665</v>
      </c>
      <c r="CI457" t="s">
        <v>193</v>
      </c>
      <c r="CJ457">
        <v>2016</v>
      </c>
      <c r="CL457" t="s">
        <v>170</v>
      </c>
      <c r="CN457" t="s">
        <v>174</v>
      </c>
      <c r="CO457" t="s">
        <v>10666</v>
      </c>
      <c r="CP457" t="s">
        <v>670</v>
      </c>
      <c r="CQ457" t="s">
        <v>170</v>
      </c>
      <c r="CV457" t="s">
        <v>170</v>
      </c>
      <c r="CZ457" t="s">
        <v>170</v>
      </c>
      <c r="DC457" t="s">
        <v>2124</v>
      </c>
      <c r="DD457" t="s">
        <v>174</v>
      </c>
      <c r="DE457" t="s">
        <v>10667</v>
      </c>
      <c r="DF457" t="s">
        <v>174</v>
      </c>
      <c r="DG457">
        <v>2</v>
      </c>
      <c r="DH457">
        <v>0</v>
      </c>
      <c r="DI457">
        <v>0</v>
      </c>
      <c r="DJ457">
        <v>0</v>
      </c>
      <c r="DK457">
        <v>7</v>
      </c>
      <c r="DL457" t="s">
        <v>174</v>
      </c>
      <c r="DM457" t="s">
        <v>10668</v>
      </c>
      <c r="DN457" t="s">
        <v>170</v>
      </c>
      <c r="DP457" t="s">
        <v>10669</v>
      </c>
      <c r="DQ457" t="s">
        <v>202</v>
      </c>
      <c r="DR457" t="str">
        <f>HYPERLINK("https://nconnect.nicmar.ac.in/pdf/654_resume_1772001058.pdf/Y2FyZWVy","View Resume")</f>
        <v>0</v>
      </c>
      <c r="DS457" t="s">
        <v>10670</v>
      </c>
      <c r="DT457" t="s">
        <v>10671</v>
      </c>
      <c r="DU457" t="s">
        <v>10672</v>
      </c>
      <c r="DV457" t="s">
        <v>10673</v>
      </c>
      <c r="DW457" t="s">
        <v>246</v>
      </c>
      <c r="DX457" t="s">
        <v>6952</v>
      </c>
      <c r="DY457" t="s">
        <v>209</v>
      </c>
      <c r="DZ457" t="s">
        <v>10670</v>
      </c>
    </row>
    <row r="458" spans="1:158">
      <c r="A458" t="s">
        <v>295</v>
      </c>
      <c r="B458" t="s">
        <v>211</v>
      </c>
      <c r="C458" t="s">
        <v>267</v>
      </c>
      <c r="D458" t="s">
        <v>296</v>
      </c>
      <c r="E458" t="s">
        <v>10674</v>
      </c>
      <c r="F458" t="s">
        <v>10675</v>
      </c>
      <c r="G458">
        <v>9881864696</v>
      </c>
      <c r="H458" t="s">
        <v>164</v>
      </c>
      <c r="I458" t="s">
        <v>10676</v>
      </c>
      <c r="J458" t="s">
        <v>217</v>
      </c>
      <c r="K458" t="s">
        <v>6523</v>
      </c>
      <c r="L458" t="s">
        <v>10677</v>
      </c>
      <c r="M458" t="s">
        <v>10678</v>
      </c>
      <c r="N458" t="s">
        <v>170</v>
      </c>
      <c r="AI458" t="s">
        <v>10679</v>
      </c>
      <c r="AJ458" t="s">
        <v>10680</v>
      </c>
      <c r="AK458" t="s">
        <v>10681</v>
      </c>
      <c r="AL458">
        <v>47.0</v>
      </c>
      <c r="AN458">
        <v>2000</v>
      </c>
      <c r="AO458" t="s">
        <v>174</v>
      </c>
      <c r="AP458" t="s">
        <v>10682</v>
      </c>
      <c r="AQ458" t="s">
        <v>10680</v>
      </c>
      <c r="AR458" t="s">
        <v>2220</v>
      </c>
      <c r="AS458">
        <v>48</v>
      </c>
      <c r="AU458">
        <v>2004</v>
      </c>
      <c r="AV458" t="s">
        <v>170</v>
      </c>
      <c r="BC458" t="s">
        <v>174</v>
      </c>
      <c r="BD458" t="s">
        <v>10683</v>
      </c>
      <c r="BE458" t="s">
        <v>10684</v>
      </c>
      <c r="BF458" t="s">
        <v>10685</v>
      </c>
      <c r="BG458">
        <v>65</v>
      </c>
      <c r="BI458">
        <v>2010</v>
      </c>
      <c r="BJ458">
        <v>19</v>
      </c>
      <c r="BK458" t="s">
        <v>1563</v>
      </c>
      <c r="BL458">
        <v>53</v>
      </c>
      <c r="BM458" t="s">
        <v>5398</v>
      </c>
      <c r="BN458" t="s">
        <v>174</v>
      </c>
      <c r="BO458" t="s">
        <v>10686</v>
      </c>
      <c r="BP458" t="s">
        <v>10687</v>
      </c>
      <c r="BQ458" t="s">
        <v>1185</v>
      </c>
      <c r="BR458">
        <v>64</v>
      </c>
      <c r="BT458">
        <v>2015</v>
      </c>
      <c r="BU458">
        <v>31</v>
      </c>
      <c r="BV458" t="s">
        <v>529</v>
      </c>
      <c r="BW458">
        <v>33</v>
      </c>
      <c r="BY458" t="s">
        <v>170</v>
      </c>
      <c r="CF458" t="s">
        <v>174</v>
      </c>
      <c r="CG458" t="s">
        <v>10688</v>
      </c>
      <c r="CH458" t="s">
        <v>10689</v>
      </c>
      <c r="CI458" t="s">
        <v>193</v>
      </c>
      <c r="CJ458">
        <v>2025</v>
      </c>
      <c r="CL458" t="s">
        <v>170</v>
      </c>
      <c r="CN458" t="s">
        <v>174</v>
      </c>
      <c r="CO458" t="s">
        <v>10690</v>
      </c>
      <c r="CP458" t="s">
        <v>10691</v>
      </c>
      <c r="CQ458" t="s">
        <v>174</v>
      </c>
      <c r="CR458" t="s">
        <v>170</v>
      </c>
      <c r="CS458" t="s">
        <v>170</v>
      </c>
      <c r="CT458">
        <v>4</v>
      </c>
      <c r="CU458" t="s">
        <v>10692</v>
      </c>
      <c r="CV458" t="s">
        <v>170</v>
      </c>
      <c r="CZ458" t="s">
        <v>170</v>
      </c>
      <c r="DB458" t="s">
        <v>10693</v>
      </c>
      <c r="DC458" t="s">
        <v>10694</v>
      </c>
      <c r="DD458" t="s">
        <v>174</v>
      </c>
      <c r="DE458" t="s">
        <v>10695</v>
      </c>
      <c r="DF458" t="s">
        <v>174</v>
      </c>
      <c r="DG458" t="s">
        <v>10696</v>
      </c>
      <c r="DH458" t="s">
        <v>10697</v>
      </c>
      <c r="DI458" t="s">
        <v>170</v>
      </c>
      <c r="DJ458" t="s">
        <v>3130</v>
      </c>
      <c r="DK458">
        <v>0</v>
      </c>
      <c r="DL458" t="s">
        <v>170</v>
      </c>
      <c r="DN458" t="s">
        <v>170</v>
      </c>
      <c r="DP458" t="s">
        <v>10698</v>
      </c>
      <c r="DQ458" t="s">
        <v>202</v>
      </c>
      <c r="DR458" t="str">
        <f>HYPERLINK("https://nconnect.nicmar.ac.in/pdf/656_resume_1772001683.pdf/Y2FyZWVy","View Resume")</f>
        <v>0</v>
      </c>
      <c r="DS458" t="s">
        <v>985</v>
      </c>
      <c r="DT458" t="s">
        <v>10699</v>
      </c>
      <c r="DU458" t="s">
        <v>10700</v>
      </c>
      <c r="DV458" t="s">
        <v>819</v>
      </c>
      <c r="DW458" t="s">
        <v>246</v>
      </c>
      <c r="DX458" t="s">
        <v>1502</v>
      </c>
      <c r="DY458" t="s">
        <v>209</v>
      </c>
      <c r="DZ458" t="s">
        <v>985</v>
      </c>
    </row>
    <row r="459" spans="1:158">
      <c r="A459" t="s">
        <v>585</v>
      </c>
      <c r="B459" t="s">
        <v>211</v>
      </c>
      <c r="C459" t="s">
        <v>472</v>
      </c>
      <c r="D459" t="s">
        <v>586</v>
      </c>
      <c r="E459" t="s">
        <v>10701</v>
      </c>
      <c r="F459" t="s">
        <v>10702</v>
      </c>
      <c r="G459">
        <v>9096281953</v>
      </c>
      <c r="H459" t="s">
        <v>271</v>
      </c>
      <c r="I459" t="s">
        <v>10703</v>
      </c>
      <c r="J459" t="s">
        <v>957</v>
      </c>
      <c r="K459" t="s">
        <v>763</v>
      </c>
      <c r="L459" t="s">
        <v>10704</v>
      </c>
      <c r="M459" t="s">
        <v>10705</v>
      </c>
      <c r="N459" t="s">
        <v>170</v>
      </c>
      <c r="O459" t="s">
        <v>10706</v>
      </c>
      <c r="P459" t="s">
        <v>10707</v>
      </c>
      <c r="AI459" t="s">
        <v>10708</v>
      </c>
      <c r="AJ459" t="s">
        <v>962</v>
      </c>
      <c r="AK459" t="s">
        <v>1250</v>
      </c>
      <c r="AL459">
        <v>70</v>
      </c>
      <c r="AN459">
        <v>2000</v>
      </c>
      <c r="AO459" t="s">
        <v>174</v>
      </c>
      <c r="AP459" t="s">
        <v>10709</v>
      </c>
      <c r="AQ459" t="s">
        <v>962</v>
      </c>
      <c r="AR459" t="s">
        <v>439</v>
      </c>
      <c r="AS459">
        <v>72</v>
      </c>
      <c r="AU459">
        <v>2002</v>
      </c>
      <c r="AV459" t="s">
        <v>174</v>
      </c>
      <c r="AW459" t="s">
        <v>10710</v>
      </c>
      <c r="AX459" t="s">
        <v>10711</v>
      </c>
      <c r="AY459" t="s">
        <v>10712</v>
      </c>
      <c r="AZ459">
        <v>74.99</v>
      </c>
      <c r="BB459">
        <v>2005</v>
      </c>
      <c r="BC459" t="s">
        <v>174</v>
      </c>
      <c r="BD459" t="s">
        <v>10713</v>
      </c>
      <c r="BE459" t="s">
        <v>10714</v>
      </c>
      <c r="BF459" t="s">
        <v>10712</v>
      </c>
      <c r="BG459">
        <v>69</v>
      </c>
      <c r="BH459">
        <v>7</v>
      </c>
      <c r="BI459">
        <v>2017</v>
      </c>
      <c r="BJ459">
        <v>1</v>
      </c>
      <c r="BL459">
        <v>9</v>
      </c>
      <c r="BN459" t="s">
        <v>174</v>
      </c>
      <c r="BO459" t="s">
        <v>1519</v>
      </c>
      <c r="BP459" t="s">
        <v>10715</v>
      </c>
      <c r="BQ459" t="s">
        <v>969</v>
      </c>
      <c r="BR459">
        <v>83</v>
      </c>
      <c r="BS459">
        <v>8.3</v>
      </c>
      <c r="BT459">
        <v>2021</v>
      </c>
      <c r="BU459">
        <v>31</v>
      </c>
      <c r="BV459" t="s">
        <v>10716</v>
      </c>
      <c r="BW459">
        <v>53</v>
      </c>
      <c r="BX459" t="s">
        <v>10717</v>
      </c>
      <c r="BY459" t="s">
        <v>170</v>
      </c>
      <c r="BZ459" t="s">
        <v>10718</v>
      </c>
      <c r="CA459" t="s">
        <v>10719</v>
      </c>
      <c r="CB459" t="s">
        <v>1269</v>
      </c>
      <c r="CE459">
        <v>2026</v>
      </c>
      <c r="CF459" t="s">
        <v>174</v>
      </c>
      <c r="CG459" t="s">
        <v>10720</v>
      </c>
      <c r="CH459" t="s">
        <v>10721</v>
      </c>
      <c r="CI459" t="s">
        <v>373</v>
      </c>
      <c r="CK459" t="s">
        <v>170</v>
      </c>
      <c r="CL459" t="s">
        <v>170</v>
      </c>
      <c r="CN459" t="s">
        <v>174</v>
      </c>
      <c r="CO459" t="s">
        <v>10722</v>
      </c>
      <c r="CP459" t="s">
        <v>10723</v>
      </c>
      <c r="CQ459" t="s">
        <v>174</v>
      </c>
      <c r="CR459" t="s">
        <v>2624</v>
      </c>
      <c r="CS459">
        <v>1</v>
      </c>
      <c r="CV459" t="s">
        <v>170</v>
      </c>
      <c r="CW459" t="s">
        <v>10724</v>
      </c>
      <c r="CZ459" t="s">
        <v>170</v>
      </c>
      <c r="DB459" t="s">
        <v>10725</v>
      </c>
      <c r="DC459" t="s">
        <v>2367</v>
      </c>
      <c r="DD459" t="s">
        <v>174</v>
      </c>
      <c r="DE459" t="s">
        <v>10726</v>
      </c>
      <c r="DF459" t="s">
        <v>170</v>
      </c>
      <c r="DI459" t="s">
        <v>10727</v>
      </c>
      <c r="DJ459" t="s">
        <v>10728</v>
      </c>
      <c r="DL459" t="s">
        <v>174</v>
      </c>
      <c r="DM459" t="s">
        <v>10729</v>
      </c>
      <c r="DN459" t="s">
        <v>174</v>
      </c>
      <c r="DO459" t="s">
        <v>10730</v>
      </c>
      <c r="DP459" t="s">
        <v>10731</v>
      </c>
      <c r="DQ459" t="s">
        <v>202</v>
      </c>
      <c r="DR459" t="str">
        <f>HYPERLINK("https://nconnect.nicmar.ac.in/pdf/650_resume_1771996505.pdf/Y2FyZWVy","View Resume")</f>
        <v>0</v>
      </c>
      <c r="DS459" t="s">
        <v>259</v>
      </c>
      <c r="DT459" t="s">
        <v>10732</v>
      </c>
      <c r="DU459" t="s">
        <v>211</v>
      </c>
      <c r="DV459" t="s">
        <v>819</v>
      </c>
      <c r="DW459" t="s">
        <v>246</v>
      </c>
      <c r="DX459" t="s">
        <v>1544</v>
      </c>
      <c r="DY459" t="s">
        <v>10733</v>
      </c>
      <c r="DZ459" t="s">
        <v>259</v>
      </c>
    </row>
    <row r="460" spans="1:158">
      <c r="A460" t="s">
        <v>3909</v>
      </c>
      <c r="B460" t="s">
        <v>211</v>
      </c>
      <c r="C460" t="s">
        <v>472</v>
      </c>
      <c r="D460" t="s">
        <v>3910</v>
      </c>
      <c r="E460" t="s">
        <v>10701</v>
      </c>
      <c r="F460" t="s">
        <v>10702</v>
      </c>
      <c r="G460">
        <v>9096281953</v>
      </c>
      <c r="H460" t="s">
        <v>271</v>
      </c>
      <c r="I460" t="s">
        <v>10703</v>
      </c>
      <c r="J460" t="s">
        <v>957</v>
      </c>
      <c r="K460" t="s">
        <v>763</v>
      </c>
      <c r="L460" t="s">
        <v>10704</v>
      </c>
      <c r="M460" t="s">
        <v>10705</v>
      </c>
      <c r="N460" t="s">
        <v>170</v>
      </c>
      <c r="O460" t="s">
        <v>10706</v>
      </c>
      <c r="P460" t="s">
        <v>10707</v>
      </c>
      <c r="AI460" t="s">
        <v>10708</v>
      </c>
      <c r="AJ460" t="s">
        <v>962</v>
      </c>
      <c r="AK460" t="s">
        <v>1250</v>
      </c>
      <c r="AL460">
        <v>70</v>
      </c>
      <c r="AN460">
        <v>2000</v>
      </c>
      <c r="AO460" t="s">
        <v>174</v>
      </c>
      <c r="AP460" t="s">
        <v>10709</v>
      </c>
      <c r="AQ460" t="s">
        <v>962</v>
      </c>
      <c r="AR460" t="s">
        <v>439</v>
      </c>
      <c r="AS460">
        <v>72</v>
      </c>
      <c r="AU460">
        <v>2002</v>
      </c>
      <c r="AV460" t="s">
        <v>174</v>
      </c>
      <c r="AW460" t="s">
        <v>10710</v>
      </c>
      <c r="AX460" t="s">
        <v>10711</v>
      </c>
      <c r="AY460" t="s">
        <v>10712</v>
      </c>
      <c r="AZ460">
        <v>74.99</v>
      </c>
      <c r="BB460">
        <v>2005</v>
      </c>
      <c r="BC460" t="s">
        <v>174</v>
      </c>
      <c r="BD460" t="s">
        <v>10713</v>
      </c>
      <c r="BE460" t="s">
        <v>10714</v>
      </c>
      <c r="BF460" t="s">
        <v>10712</v>
      </c>
      <c r="BG460">
        <v>69</v>
      </c>
      <c r="BH460">
        <v>7</v>
      </c>
      <c r="BI460">
        <v>2017</v>
      </c>
      <c r="BJ460">
        <v>1</v>
      </c>
      <c r="BL460">
        <v>9</v>
      </c>
      <c r="BN460" t="s">
        <v>174</v>
      </c>
      <c r="BO460" t="s">
        <v>1519</v>
      </c>
      <c r="BP460" t="s">
        <v>10715</v>
      </c>
      <c r="BQ460" t="s">
        <v>969</v>
      </c>
      <c r="BR460">
        <v>83</v>
      </c>
      <c r="BS460">
        <v>8.3</v>
      </c>
      <c r="BT460">
        <v>2021</v>
      </c>
      <c r="BU460">
        <v>31</v>
      </c>
      <c r="BV460" t="s">
        <v>10716</v>
      </c>
      <c r="BW460">
        <v>53</v>
      </c>
      <c r="BX460" t="s">
        <v>10717</v>
      </c>
      <c r="BY460" t="s">
        <v>170</v>
      </c>
      <c r="BZ460" t="s">
        <v>10718</v>
      </c>
      <c r="CA460" t="s">
        <v>10719</v>
      </c>
      <c r="CB460" t="s">
        <v>1269</v>
      </c>
      <c r="CE460">
        <v>2026</v>
      </c>
      <c r="CF460" t="s">
        <v>174</v>
      </c>
      <c r="CG460" t="s">
        <v>10720</v>
      </c>
      <c r="CH460" t="s">
        <v>10721</v>
      </c>
      <c r="CI460" t="s">
        <v>373</v>
      </c>
      <c r="CK460" t="s">
        <v>170</v>
      </c>
      <c r="CL460" t="s">
        <v>170</v>
      </c>
      <c r="CN460" t="s">
        <v>174</v>
      </c>
      <c r="CO460" t="s">
        <v>10722</v>
      </c>
      <c r="CP460" t="s">
        <v>10723</v>
      </c>
      <c r="CQ460" t="s">
        <v>174</v>
      </c>
      <c r="CR460" t="s">
        <v>2624</v>
      </c>
      <c r="CS460">
        <v>1</v>
      </c>
      <c r="CV460" t="s">
        <v>170</v>
      </c>
      <c r="CW460" t="s">
        <v>10724</v>
      </c>
      <c r="CZ460" t="s">
        <v>170</v>
      </c>
      <c r="DB460" t="s">
        <v>10725</v>
      </c>
      <c r="DC460" t="s">
        <v>2367</v>
      </c>
      <c r="DD460" t="s">
        <v>174</v>
      </c>
      <c r="DE460" t="s">
        <v>10726</v>
      </c>
      <c r="DF460" t="s">
        <v>170</v>
      </c>
      <c r="DI460" t="s">
        <v>10727</v>
      </c>
      <c r="DJ460" t="s">
        <v>10728</v>
      </c>
      <c r="DL460" t="s">
        <v>174</v>
      </c>
      <c r="DM460" t="s">
        <v>10729</v>
      </c>
      <c r="DN460" t="s">
        <v>174</v>
      </c>
      <c r="DO460" t="s">
        <v>10730</v>
      </c>
      <c r="DP460" t="s">
        <v>10734</v>
      </c>
      <c r="DQ460" t="s">
        <v>202</v>
      </c>
      <c r="DR460" t="str">
        <f>HYPERLINK("https://nconnect.nicmar.ac.in/pdf/650_resume_1771996505.pdf/Y2FyZWVy","View Resume")</f>
        <v>0</v>
      </c>
      <c r="DS460" t="s">
        <v>259</v>
      </c>
      <c r="DT460" t="s">
        <v>10732</v>
      </c>
      <c r="DU460" t="s">
        <v>211</v>
      </c>
      <c r="DV460" t="s">
        <v>819</v>
      </c>
      <c r="DW460" t="s">
        <v>246</v>
      </c>
      <c r="DX460" t="s">
        <v>1544</v>
      </c>
      <c r="DY460" t="s">
        <v>10733</v>
      </c>
      <c r="DZ460" t="s">
        <v>259</v>
      </c>
    </row>
    <row r="461" spans="1:158">
      <c r="A461" t="s">
        <v>582</v>
      </c>
      <c r="B461" t="s">
        <v>211</v>
      </c>
      <c r="C461" t="s">
        <v>472</v>
      </c>
      <c r="D461" t="s">
        <v>583</v>
      </c>
      <c r="E461" t="s">
        <v>10701</v>
      </c>
      <c r="F461" t="s">
        <v>10702</v>
      </c>
      <c r="G461">
        <v>9096281953</v>
      </c>
      <c r="H461" t="s">
        <v>271</v>
      </c>
      <c r="I461" t="s">
        <v>10703</v>
      </c>
      <c r="J461" t="s">
        <v>957</v>
      </c>
      <c r="K461" t="s">
        <v>763</v>
      </c>
      <c r="L461" t="s">
        <v>10704</v>
      </c>
      <c r="M461" t="s">
        <v>10705</v>
      </c>
      <c r="N461" t="s">
        <v>170</v>
      </c>
      <c r="O461" t="s">
        <v>10706</v>
      </c>
      <c r="P461" t="s">
        <v>10707</v>
      </c>
      <c r="AI461" t="s">
        <v>10708</v>
      </c>
      <c r="AJ461" t="s">
        <v>962</v>
      </c>
      <c r="AK461" t="s">
        <v>1250</v>
      </c>
      <c r="AL461">
        <v>70</v>
      </c>
      <c r="AN461">
        <v>2000</v>
      </c>
      <c r="AO461" t="s">
        <v>174</v>
      </c>
      <c r="AP461" t="s">
        <v>10709</v>
      </c>
      <c r="AQ461" t="s">
        <v>962</v>
      </c>
      <c r="AR461" t="s">
        <v>439</v>
      </c>
      <c r="AS461">
        <v>72</v>
      </c>
      <c r="AU461">
        <v>2002</v>
      </c>
      <c r="AV461" t="s">
        <v>174</v>
      </c>
      <c r="AW461" t="s">
        <v>10710</v>
      </c>
      <c r="AX461" t="s">
        <v>10711</v>
      </c>
      <c r="AY461" t="s">
        <v>10712</v>
      </c>
      <c r="AZ461">
        <v>74.99</v>
      </c>
      <c r="BB461">
        <v>2005</v>
      </c>
      <c r="BC461" t="s">
        <v>174</v>
      </c>
      <c r="BD461" t="s">
        <v>10713</v>
      </c>
      <c r="BE461" t="s">
        <v>10714</v>
      </c>
      <c r="BF461" t="s">
        <v>10712</v>
      </c>
      <c r="BG461">
        <v>69</v>
      </c>
      <c r="BH461">
        <v>7</v>
      </c>
      <c r="BI461">
        <v>2017</v>
      </c>
      <c r="BJ461">
        <v>1</v>
      </c>
      <c r="BL461">
        <v>9</v>
      </c>
      <c r="BN461" t="s">
        <v>174</v>
      </c>
      <c r="BO461" t="s">
        <v>1519</v>
      </c>
      <c r="BP461" t="s">
        <v>10715</v>
      </c>
      <c r="BQ461" t="s">
        <v>969</v>
      </c>
      <c r="BR461">
        <v>83</v>
      </c>
      <c r="BS461">
        <v>8.3</v>
      </c>
      <c r="BT461">
        <v>2021</v>
      </c>
      <c r="BU461">
        <v>31</v>
      </c>
      <c r="BV461" t="s">
        <v>10716</v>
      </c>
      <c r="BW461">
        <v>53</v>
      </c>
      <c r="BX461" t="s">
        <v>10717</v>
      </c>
      <c r="BY461" t="s">
        <v>170</v>
      </c>
      <c r="BZ461" t="s">
        <v>10718</v>
      </c>
      <c r="CA461" t="s">
        <v>10719</v>
      </c>
      <c r="CB461" t="s">
        <v>1269</v>
      </c>
      <c r="CE461">
        <v>2026</v>
      </c>
      <c r="CF461" t="s">
        <v>174</v>
      </c>
      <c r="CG461" t="s">
        <v>10720</v>
      </c>
      <c r="CH461" t="s">
        <v>10721</v>
      </c>
      <c r="CI461" t="s">
        <v>373</v>
      </c>
      <c r="CK461" t="s">
        <v>170</v>
      </c>
      <c r="CL461" t="s">
        <v>170</v>
      </c>
      <c r="CN461" t="s">
        <v>174</v>
      </c>
      <c r="CO461" t="s">
        <v>10722</v>
      </c>
      <c r="CP461" t="s">
        <v>10723</v>
      </c>
      <c r="CQ461" t="s">
        <v>174</v>
      </c>
      <c r="CR461" t="s">
        <v>2624</v>
      </c>
      <c r="CS461">
        <v>1</v>
      </c>
      <c r="CV461" t="s">
        <v>170</v>
      </c>
      <c r="CW461" t="s">
        <v>10724</v>
      </c>
      <c r="CZ461" t="s">
        <v>170</v>
      </c>
      <c r="DB461" t="s">
        <v>10725</v>
      </c>
      <c r="DC461" t="s">
        <v>2367</v>
      </c>
      <c r="DD461" t="s">
        <v>174</v>
      </c>
      <c r="DE461" t="s">
        <v>10726</v>
      </c>
      <c r="DF461" t="s">
        <v>170</v>
      </c>
      <c r="DI461" t="s">
        <v>10727</v>
      </c>
      <c r="DJ461" t="s">
        <v>10728</v>
      </c>
      <c r="DL461" t="s">
        <v>174</v>
      </c>
      <c r="DM461" t="s">
        <v>10729</v>
      </c>
      <c r="DN461" t="s">
        <v>174</v>
      </c>
      <c r="DO461" t="s">
        <v>10730</v>
      </c>
      <c r="DP461" t="s">
        <v>10734</v>
      </c>
      <c r="DQ461" t="s">
        <v>202</v>
      </c>
      <c r="DR461" t="str">
        <f>HYPERLINK("https://nconnect.nicmar.ac.in/pdf/650_resume_1771996505.pdf/Y2FyZWVy","View Resume")</f>
        <v>0</v>
      </c>
      <c r="DS461" t="s">
        <v>259</v>
      </c>
      <c r="DT461" t="s">
        <v>10732</v>
      </c>
      <c r="DU461" t="s">
        <v>211</v>
      </c>
      <c r="DV461" t="s">
        <v>819</v>
      </c>
      <c r="DW461" t="s">
        <v>246</v>
      </c>
      <c r="DX461" t="s">
        <v>1544</v>
      </c>
      <c r="DY461" t="s">
        <v>10733</v>
      </c>
      <c r="DZ461" t="s">
        <v>259</v>
      </c>
    </row>
    <row r="462" spans="1:158">
      <c r="A462" t="s">
        <v>295</v>
      </c>
      <c r="B462" t="s">
        <v>211</v>
      </c>
      <c r="C462" t="s">
        <v>267</v>
      </c>
      <c r="D462" t="s">
        <v>296</v>
      </c>
      <c r="E462" t="s">
        <v>10735</v>
      </c>
      <c r="F462" t="s">
        <v>10736</v>
      </c>
      <c r="G462">
        <v>9847777371</v>
      </c>
      <c r="H462" t="s">
        <v>164</v>
      </c>
      <c r="I462" t="s">
        <v>10737</v>
      </c>
      <c r="J462" t="s">
        <v>166</v>
      </c>
      <c r="K462" t="s">
        <v>10738</v>
      </c>
      <c r="L462" t="s">
        <v>10739</v>
      </c>
      <c r="M462" t="s">
        <v>10740</v>
      </c>
      <c r="N462" t="s">
        <v>170</v>
      </c>
      <c r="AI462" t="s">
        <v>10741</v>
      </c>
      <c r="AJ462" t="s">
        <v>10742</v>
      </c>
      <c r="AK462" t="s">
        <v>9042</v>
      </c>
      <c r="AL462">
        <v>55</v>
      </c>
      <c r="AN462">
        <v>2001</v>
      </c>
      <c r="AO462" t="s">
        <v>174</v>
      </c>
      <c r="AP462" t="s">
        <v>10743</v>
      </c>
      <c r="AQ462" t="s">
        <v>10744</v>
      </c>
      <c r="AR462" t="s">
        <v>1335</v>
      </c>
      <c r="AS462">
        <v>55</v>
      </c>
      <c r="AT462">
        <v>6</v>
      </c>
      <c r="AU462">
        <v>2003</v>
      </c>
      <c r="AV462" t="s">
        <v>170</v>
      </c>
      <c r="BC462" t="s">
        <v>174</v>
      </c>
      <c r="BD462" t="s">
        <v>10745</v>
      </c>
      <c r="BE462" t="s">
        <v>10746</v>
      </c>
      <c r="BF462" t="s">
        <v>1335</v>
      </c>
      <c r="BG462">
        <v>55</v>
      </c>
      <c r="BH462">
        <v>6</v>
      </c>
      <c r="BI462">
        <v>2006</v>
      </c>
      <c r="BJ462">
        <v>19</v>
      </c>
      <c r="BK462" t="s">
        <v>3799</v>
      </c>
      <c r="BL462">
        <v>24</v>
      </c>
      <c r="BN462" t="s">
        <v>174</v>
      </c>
      <c r="BO462" t="s">
        <v>10745</v>
      </c>
      <c r="BP462" t="s">
        <v>10747</v>
      </c>
      <c r="BQ462" t="s">
        <v>10748</v>
      </c>
      <c r="BR462">
        <v>63.4</v>
      </c>
      <c r="BT462">
        <v>2009</v>
      </c>
      <c r="BU462">
        <v>31</v>
      </c>
      <c r="BV462" t="s">
        <v>8113</v>
      </c>
      <c r="BW462">
        <v>24</v>
      </c>
      <c r="BY462" t="s">
        <v>170</v>
      </c>
      <c r="CF462" t="s">
        <v>174</v>
      </c>
      <c r="CG462" t="s">
        <v>10749</v>
      </c>
      <c r="CH462" t="s">
        <v>10750</v>
      </c>
      <c r="CI462" t="s">
        <v>193</v>
      </c>
      <c r="CJ462">
        <v>2017</v>
      </c>
      <c r="CL462" t="s">
        <v>170</v>
      </c>
      <c r="CM462" t="s">
        <v>10751</v>
      </c>
      <c r="CN462" t="s">
        <v>174</v>
      </c>
      <c r="CO462" t="s">
        <v>10752</v>
      </c>
      <c r="CP462" t="s">
        <v>10753</v>
      </c>
      <c r="CQ462" t="s">
        <v>174</v>
      </c>
      <c r="CR462">
        <v>4</v>
      </c>
      <c r="CS462">
        <v>3</v>
      </c>
      <c r="CT462">
        <v>3</v>
      </c>
      <c r="CU462" t="s">
        <v>10754</v>
      </c>
      <c r="CV462" t="s">
        <v>174</v>
      </c>
      <c r="CW462" t="s">
        <v>10755</v>
      </c>
      <c r="CX462" t="s">
        <v>193</v>
      </c>
      <c r="CY462">
        <v>2024</v>
      </c>
      <c r="CZ462" t="s">
        <v>174</v>
      </c>
      <c r="DA462" t="s">
        <v>10756</v>
      </c>
      <c r="DC462" t="s">
        <v>6761</v>
      </c>
      <c r="DD462" t="s">
        <v>170</v>
      </c>
      <c r="DF462" t="s">
        <v>170</v>
      </c>
      <c r="DL462" t="s">
        <v>170</v>
      </c>
      <c r="DN462" t="s">
        <v>170</v>
      </c>
      <c r="DP462" t="s">
        <v>10757</v>
      </c>
      <c r="DQ462" t="str">
        <f>HYPERLINK("https://nconnect.nicmar.ac.in/storage/profile/699e8ebb38ede.png","Download")</f>
        <v>0</v>
      </c>
      <c r="DR462" t="str">
        <f>HYPERLINK("https://nconnect.nicmar.ac.in/pdf/655_resume_1772003356.pdf/Y2FyZWVy","View Resume")</f>
        <v>0</v>
      </c>
      <c r="DS462" t="s">
        <v>5178</v>
      </c>
      <c r="DT462" t="s">
        <v>10758</v>
      </c>
      <c r="DU462" t="s">
        <v>10759</v>
      </c>
      <c r="DV462" t="s">
        <v>1812</v>
      </c>
      <c r="DW462" t="s">
        <v>246</v>
      </c>
      <c r="DX462" t="s">
        <v>247</v>
      </c>
      <c r="DY462" t="s">
        <v>209</v>
      </c>
      <c r="DZ462" t="s">
        <v>380</v>
      </c>
      <c r="EA462" t="s">
        <v>10760</v>
      </c>
      <c r="EB462" t="s">
        <v>10759</v>
      </c>
      <c r="EC462" t="s">
        <v>10761</v>
      </c>
      <c r="ED462" t="s">
        <v>246</v>
      </c>
      <c r="EE462" t="s">
        <v>1589</v>
      </c>
      <c r="EF462" t="s">
        <v>252</v>
      </c>
      <c r="EG462" t="s">
        <v>9402</v>
      </c>
    </row>
    <row r="463" spans="1:158">
      <c r="A463" t="s">
        <v>295</v>
      </c>
      <c r="B463" t="s">
        <v>211</v>
      </c>
      <c r="C463" t="s">
        <v>267</v>
      </c>
      <c r="D463" t="s">
        <v>296</v>
      </c>
      <c r="E463" t="s">
        <v>10762</v>
      </c>
      <c r="F463" t="s">
        <v>10763</v>
      </c>
      <c r="G463">
        <v>8329896244</v>
      </c>
      <c r="H463" t="s">
        <v>164</v>
      </c>
      <c r="I463" t="s">
        <v>10764</v>
      </c>
      <c r="J463" t="s">
        <v>166</v>
      </c>
      <c r="K463" t="s">
        <v>434</v>
      </c>
      <c r="L463" t="s">
        <v>10765</v>
      </c>
      <c r="M463" t="s">
        <v>10766</v>
      </c>
      <c r="N463" t="s">
        <v>170</v>
      </c>
      <c r="AI463" t="s">
        <v>10767</v>
      </c>
      <c r="AJ463" t="s">
        <v>10768</v>
      </c>
      <c r="AK463" t="s">
        <v>10769</v>
      </c>
      <c r="AL463">
        <v>69.71</v>
      </c>
      <c r="AN463">
        <v>1995</v>
      </c>
      <c r="AO463" t="s">
        <v>174</v>
      </c>
      <c r="AP463" t="s">
        <v>10770</v>
      </c>
      <c r="AQ463" t="s">
        <v>10768</v>
      </c>
      <c r="AR463" t="s">
        <v>10771</v>
      </c>
      <c r="AS463">
        <v>39.66</v>
      </c>
      <c r="AU463">
        <v>1997</v>
      </c>
      <c r="AV463" t="s">
        <v>174</v>
      </c>
      <c r="AW463" t="s">
        <v>10772</v>
      </c>
      <c r="AX463" t="s">
        <v>10773</v>
      </c>
      <c r="AY463" t="s">
        <v>10774</v>
      </c>
      <c r="AZ463">
        <v>65</v>
      </c>
      <c r="BB463">
        <v>2001</v>
      </c>
      <c r="BC463" t="s">
        <v>174</v>
      </c>
      <c r="BD463" t="s">
        <v>1909</v>
      </c>
      <c r="BE463" t="s">
        <v>10775</v>
      </c>
      <c r="BF463" t="s">
        <v>10776</v>
      </c>
      <c r="BG463">
        <v>63.62</v>
      </c>
      <c r="BI463">
        <v>2010</v>
      </c>
      <c r="BJ463">
        <v>19</v>
      </c>
      <c r="BK463" t="s">
        <v>10777</v>
      </c>
      <c r="BL463">
        <v>33</v>
      </c>
      <c r="BN463" t="s">
        <v>174</v>
      </c>
      <c r="BO463" t="s">
        <v>1909</v>
      </c>
      <c r="BP463" t="s">
        <v>10778</v>
      </c>
      <c r="BQ463" t="s">
        <v>10779</v>
      </c>
      <c r="BR463">
        <v>60.25</v>
      </c>
      <c r="BT463">
        <v>2012</v>
      </c>
      <c r="BU463">
        <v>31</v>
      </c>
      <c r="BV463" t="s">
        <v>10780</v>
      </c>
      <c r="BW463">
        <v>33</v>
      </c>
      <c r="BY463" t="s">
        <v>170</v>
      </c>
      <c r="CF463" t="s">
        <v>174</v>
      </c>
      <c r="CG463" t="s">
        <v>3731</v>
      </c>
      <c r="CH463" t="s">
        <v>10781</v>
      </c>
      <c r="CI463" t="s">
        <v>193</v>
      </c>
      <c r="CJ463">
        <v>2022</v>
      </c>
      <c r="CL463" t="s">
        <v>174</v>
      </c>
      <c r="CN463" t="s">
        <v>170</v>
      </c>
      <c r="CP463" t="s">
        <v>722</v>
      </c>
      <c r="CQ463" t="s">
        <v>174</v>
      </c>
      <c r="CR463" t="s">
        <v>2681</v>
      </c>
      <c r="CS463" t="s">
        <v>2681</v>
      </c>
      <c r="CT463">
        <v>3</v>
      </c>
      <c r="CU463" t="s">
        <v>10782</v>
      </c>
      <c r="CV463" t="s">
        <v>170</v>
      </c>
      <c r="CZ463" t="s">
        <v>170</v>
      </c>
      <c r="DB463" t="s">
        <v>10783</v>
      </c>
      <c r="DC463" t="s">
        <v>5346</v>
      </c>
      <c r="DD463" t="s">
        <v>174</v>
      </c>
      <c r="DE463" t="s">
        <v>10784</v>
      </c>
      <c r="DF463" t="s">
        <v>174</v>
      </c>
      <c r="DG463" t="s">
        <v>10785</v>
      </c>
      <c r="DH463" t="s">
        <v>2681</v>
      </c>
      <c r="DI463" t="s">
        <v>10786</v>
      </c>
      <c r="DJ463" t="s">
        <v>10787</v>
      </c>
      <c r="DK463">
        <v>8</v>
      </c>
      <c r="DL463" t="s">
        <v>170</v>
      </c>
      <c r="DN463" t="s">
        <v>170</v>
      </c>
      <c r="DP463" t="s">
        <v>10788</v>
      </c>
      <c r="DQ463" t="s">
        <v>202</v>
      </c>
      <c r="DR463" t="str">
        <f>HYPERLINK("https://nconnect.nicmar.ac.in/pdf/616_resume_1772004064.pdf/Y2FyZWVy","View Resume")</f>
        <v>0</v>
      </c>
      <c r="DS463" t="s">
        <v>10366</v>
      </c>
      <c r="DT463" t="s">
        <v>10789</v>
      </c>
      <c r="DU463" t="s">
        <v>211</v>
      </c>
      <c r="DV463" t="s">
        <v>819</v>
      </c>
      <c r="DW463" t="s">
        <v>246</v>
      </c>
      <c r="DX463" t="s">
        <v>580</v>
      </c>
      <c r="DY463" t="s">
        <v>209</v>
      </c>
      <c r="DZ463" t="s">
        <v>10366</v>
      </c>
    </row>
    <row r="464" spans="1:158">
      <c r="A464" t="s">
        <v>1137</v>
      </c>
      <c r="B464" t="s">
        <v>211</v>
      </c>
      <c r="C464" t="s">
        <v>1138</v>
      </c>
      <c r="D464" t="s">
        <v>1139</v>
      </c>
      <c r="E464" t="s">
        <v>10790</v>
      </c>
      <c r="F464" t="s">
        <v>10791</v>
      </c>
      <c r="G464">
        <v>9903875022</v>
      </c>
      <c r="H464" t="s">
        <v>164</v>
      </c>
      <c r="I464" t="s">
        <v>10792</v>
      </c>
      <c r="J464" t="s">
        <v>166</v>
      </c>
      <c r="K464" t="s">
        <v>658</v>
      </c>
      <c r="L464" t="s">
        <v>10793</v>
      </c>
      <c r="M464" t="s">
        <v>10794</v>
      </c>
      <c r="N464" t="s">
        <v>170</v>
      </c>
      <c r="AI464" t="s">
        <v>10795</v>
      </c>
      <c r="AJ464" t="s">
        <v>1175</v>
      </c>
      <c r="AK464" t="s">
        <v>439</v>
      </c>
      <c r="AL464">
        <v>70</v>
      </c>
      <c r="AN464">
        <v>2007</v>
      </c>
      <c r="AO464" t="s">
        <v>174</v>
      </c>
      <c r="AP464" t="s">
        <v>10795</v>
      </c>
      <c r="AQ464" t="s">
        <v>1177</v>
      </c>
      <c r="AR464" t="s">
        <v>439</v>
      </c>
      <c r="AS464">
        <v>69</v>
      </c>
      <c r="AU464">
        <v>2009</v>
      </c>
      <c r="AV464" t="s">
        <v>170</v>
      </c>
      <c r="BC464" t="s">
        <v>174</v>
      </c>
      <c r="BD464" t="s">
        <v>10796</v>
      </c>
      <c r="BE464" t="s">
        <v>10797</v>
      </c>
      <c r="BF464" t="s">
        <v>1780</v>
      </c>
      <c r="BG464">
        <v>67</v>
      </c>
      <c r="BI464">
        <v>2015</v>
      </c>
      <c r="BJ464">
        <v>8</v>
      </c>
      <c r="BL464">
        <v>2</v>
      </c>
      <c r="BN464" t="s">
        <v>174</v>
      </c>
      <c r="BO464" t="s">
        <v>1795</v>
      </c>
      <c r="BP464" t="s">
        <v>1795</v>
      </c>
      <c r="BQ464" t="s">
        <v>5303</v>
      </c>
      <c r="BR464">
        <v>81</v>
      </c>
      <c r="BT464">
        <v>2020</v>
      </c>
      <c r="BU464">
        <v>31</v>
      </c>
      <c r="BV464" t="s">
        <v>10798</v>
      </c>
      <c r="BW464">
        <v>53</v>
      </c>
      <c r="BX464" t="s">
        <v>5303</v>
      </c>
      <c r="BY464" t="s">
        <v>170</v>
      </c>
      <c r="CF464" t="s">
        <v>170</v>
      </c>
      <c r="CL464" t="s">
        <v>170</v>
      </c>
      <c r="CN464" t="s">
        <v>174</v>
      </c>
      <c r="CO464" t="s">
        <v>10799</v>
      </c>
      <c r="CP464" t="s">
        <v>10800</v>
      </c>
      <c r="CQ464" t="s">
        <v>170</v>
      </c>
      <c r="CV464" t="s">
        <v>170</v>
      </c>
      <c r="CZ464" t="s">
        <v>170</v>
      </c>
      <c r="DB464" t="s">
        <v>10801</v>
      </c>
      <c r="DC464" t="s">
        <v>10802</v>
      </c>
      <c r="DD464" t="s">
        <v>174</v>
      </c>
      <c r="DE464" t="s">
        <v>10803</v>
      </c>
      <c r="DF464" t="s">
        <v>174</v>
      </c>
      <c r="DG464" t="s">
        <v>10804</v>
      </c>
      <c r="DH464" t="s">
        <v>378</v>
      </c>
      <c r="DI464" t="s">
        <v>10805</v>
      </c>
      <c r="DJ464" t="s">
        <v>378</v>
      </c>
      <c r="DK464">
        <v>9</v>
      </c>
      <c r="DL464" t="s">
        <v>170</v>
      </c>
      <c r="DN464" t="s">
        <v>170</v>
      </c>
      <c r="DP464" t="s">
        <v>10806</v>
      </c>
      <c r="DQ464" t="str">
        <f>HYPERLINK("https://nconnect.nicmar.ac.in/storage/profile/699e7e88726dd.png","Download")</f>
        <v>0</v>
      </c>
      <c r="DR464" t="str">
        <f>HYPERLINK("https://nconnect.nicmar.ac.in/pdf/651_resume_1772004088.pdf/Y2FyZWVy","View Resume")</f>
        <v>0</v>
      </c>
      <c r="DS464" t="s">
        <v>7580</v>
      </c>
      <c r="DT464" t="s">
        <v>10807</v>
      </c>
      <c r="DU464" t="s">
        <v>211</v>
      </c>
      <c r="DV464" t="s">
        <v>2729</v>
      </c>
      <c r="DW464" t="s">
        <v>246</v>
      </c>
      <c r="DX464" t="s">
        <v>423</v>
      </c>
      <c r="DY464" t="s">
        <v>209</v>
      </c>
      <c r="DZ464" t="s">
        <v>898</v>
      </c>
      <c r="EA464" t="s">
        <v>10808</v>
      </c>
      <c r="EB464" t="s">
        <v>10809</v>
      </c>
      <c r="EC464" t="s">
        <v>2729</v>
      </c>
      <c r="ED464" t="s">
        <v>207</v>
      </c>
      <c r="EE464" t="s">
        <v>1718</v>
      </c>
      <c r="EF464" t="s">
        <v>423</v>
      </c>
      <c r="EG464" t="s">
        <v>430</v>
      </c>
      <c r="EH464" t="s">
        <v>10810</v>
      </c>
      <c r="EI464" t="s">
        <v>10811</v>
      </c>
      <c r="EJ464" t="s">
        <v>10812</v>
      </c>
      <c r="EK464" t="s">
        <v>207</v>
      </c>
      <c r="EL464" t="s">
        <v>2320</v>
      </c>
      <c r="EM464" t="s">
        <v>1634</v>
      </c>
      <c r="EN464" t="s">
        <v>380</v>
      </c>
      <c r="EO464" t="s">
        <v>10813</v>
      </c>
      <c r="EP464" t="s">
        <v>6235</v>
      </c>
      <c r="EQ464" t="s">
        <v>2729</v>
      </c>
      <c r="ER464" t="s">
        <v>207</v>
      </c>
      <c r="ES464" t="s">
        <v>3202</v>
      </c>
      <c r="ET464" t="s">
        <v>1725</v>
      </c>
      <c r="EU464" t="s">
        <v>3195</v>
      </c>
    </row>
    <row r="465" spans="1:158">
      <c r="A465" t="s">
        <v>10814</v>
      </c>
      <c r="B465" t="s">
        <v>537</v>
      </c>
      <c r="C465" t="s">
        <v>212</v>
      </c>
      <c r="D465" t="s">
        <v>1472</v>
      </c>
      <c r="E465" t="s">
        <v>10815</v>
      </c>
      <c r="F465" t="s">
        <v>10816</v>
      </c>
      <c r="G465">
        <v>9922460820</v>
      </c>
      <c r="H465" t="s">
        <v>164</v>
      </c>
      <c r="I465" t="s">
        <v>10817</v>
      </c>
      <c r="J465" t="s">
        <v>166</v>
      </c>
      <c r="K465" t="s">
        <v>831</v>
      </c>
      <c r="L465" t="s">
        <v>10818</v>
      </c>
      <c r="M465" t="s">
        <v>10819</v>
      </c>
      <c r="N465" t="s">
        <v>170</v>
      </c>
      <c r="AI465" t="s">
        <v>10820</v>
      </c>
      <c r="AJ465" t="s">
        <v>10821</v>
      </c>
      <c r="AK465" t="s">
        <v>439</v>
      </c>
      <c r="AL465">
        <v>71.71</v>
      </c>
      <c r="AN465">
        <v>1987</v>
      </c>
      <c r="AO465" t="s">
        <v>174</v>
      </c>
      <c r="AP465" t="s">
        <v>10822</v>
      </c>
      <c r="AQ465" t="s">
        <v>10821</v>
      </c>
      <c r="AR465" t="s">
        <v>439</v>
      </c>
      <c r="AS465">
        <v>51.33</v>
      </c>
      <c r="AU465">
        <v>1989</v>
      </c>
      <c r="AV465" t="s">
        <v>170</v>
      </c>
      <c r="BC465" t="s">
        <v>174</v>
      </c>
      <c r="BD465" t="s">
        <v>8658</v>
      </c>
      <c r="BE465" t="s">
        <v>10823</v>
      </c>
      <c r="BF465" t="s">
        <v>486</v>
      </c>
      <c r="BG465">
        <v>67.33</v>
      </c>
      <c r="BI465">
        <v>1995</v>
      </c>
      <c r="BJ465">
        <v>2</v>
      </c>
      <c r="BL465">
        <v>9</v>
      </c>
      <c r="BN465" t="s">
        <v>174</v>
      </c>
      <c r="BO465" t="s">
        <v>10824</v>
      </c>
      <c r="BP465" t="s">
        <v>10825</v>
      </c>
      <c r="BQ465" t="s">
        <v>10826</v>
      </c>
      <c r="BR465">
        <v>73.25</v>
      </c>
      <c r="BT465">
        <v>1997</v>
      </c>
      <c r="BU465">
        <v>31</v>
      </c>
      <c r="BV465" t="s">
        <v>10827</v>
      </c>
      <c r="BW465">
        <v>9</v>
      </c>
      <c r="BY465" t="s">
        <v>170</v>
      </c>
      <c r="CF465" t="s">
        <v>174</v>
      </c>
      <c r="CG465" t="s">
        <v>10828</v>
      </c>
      <c r="CH465" t="s">
        <v>10829</v>
      </c>
      <c r="CI465" t="s">
        <v>193</v>
      </c>
      <c r="CJ465">
        <v>2015</v>
      </c>
      <c r="CL465" t="s">
        <v>174</v>
      </c>
      <c r="CM465" t="s">
        <v>10830</v>
      </c>
      <c r="CN465" t="s">
        <v>174</v>
      </c>
      <c r="CO465" t="s">
        <v>10831</v>
      </c>
      <c r="CP465" t="s">
        <v>10832</v>
      </c>
      <c r="CQ465" t="s">
        <v>174</v>
      </c>
      <c r="CR465">
        <v>2</v>
      </c>
      <c r="CS465">
        <v>10</v>
      </c>
      <c r="CT465">
        <v>18</v>
      </c>
      <c r="CU465" t="s">
        <v>10833</v>
      </c>
      <c r="CV465" t="s">
        <v>170</v>
      </c>
      <c r="CZ465" t="s">
        <v>174</v>
      </c>
      <c r="DA465" t="s">
        <v>10834</v>
      </c>
      <c r="DB465" t="s">
        <v>10835</v>
      </c>
      <c r="DC465" t="s">
        <v>10836</v>
      </c>
      <c r="DD465" t="s">
        <v>174</v>
      </c>
      <c r="DE465" t="s">
        <v>10837</v>
      </c>
      <c r="DF465" t="s">
        <v>170</v>
      </c>
      <c r="DL465" t="s">
        <v>174</v>
      </c>
      <c r="DM465" t="s">
        <v>10838</v>
      </c>
      <c r="DN465" t="s">
        <v>170</v>
      </c>
      <c r="DP465" t="s">
        <v>10839</v>
      </c>
      <c r="DQ465" t="str">
        <f>HYPERLINK("https://nconnect.nicmar.ac.in/storage/profile/699ea59915f44.png","Download")</f>
        <v>0</v>
      </c>
      <c r="DR465" t="str">
        <f>HYPERLINK("https://nconnect.nicmar.ac.in/pdf/615_resume_1772005010.pdf/Y2FyZWVy","View Resume")</f>
        <v>0</v>
      </c>
      <c r="DS465" t="s">
        <v>10840</v>
      </c>
      <c r="DT465" t="s">
        <v>10841</v>
      </c>
      <c r="DU465" t="s">
        <v>10842</v>
      </c>
      <c r="DV465" t="s">
        <v>1427</v>
      </c>
      <c r="DW465" t="s">
        <v>246</v>
      </c>
      <c r="DX465" t="s">
        <v>5566</v>
      </c>
      <c r="DY465" t="s">
        <v>209</v>
      </c>
      <c r="DZ465" t="s">
        <v>7622</v>
      </c>
      <c r="EA465" t="s">
        <v>10843</v>
      </c>
      <c r="EB465" t="s">
        <v>537</v>
      </c>
      <c r="EC465" t="s">
        <v>2840</v>
      </c>
      <c r="ED465" t="s">
        <v>246</v>
      </c>
      <c r="EE465" t="s">
        <v>428</v>
      </c>
      <c r="EF465" t="s">
        <v>5566</v>
      </c>
      <c r="EG465" t="s">
        <v>1027</v>
      </c>
      <c r="EH465" t="s">
        <v>10844</v>
      </c>
      <c r="EI465" t="s">
        <v>508</v>
      </c>
      <c r="EJ465" t="s">
        <v>1427</v>
      </c>
      <c r="EK465" t="s">
        <v>246</v>
      </c>
      <c r="EL465" t="s">
        <v>1099</v>
      </c>
      <c r="EM465" t="s">
        <v>428</v>
      </c>
      <c r="EN465" t="s">
        <v>4375</v>
      </c>
      <c r="EO465" t="s">
        <v>10845</v>
      </c>
      <c r="EP465" t="s">
        <v>211</v>
      </c>
      <c r="EQ465" t="s">
        <v>1427</v>
      </c>
      <c r="ER465" t="s">
        <v>246</v>
      </c>
      <c r="ES465" t="s">
        <v>10846</v>
      </c>
      <c r="ET465" t="s">
        <v>2207</v>
      </c>
      <c r="EU465" t="s">
        <v>535</v>
      </c>
      <c r="EV465" t="s">
        <v>10847</v>
      </c>
      <c r="EW465" t="s">
        <v>211</v>
      </c>
      <c r="EX465" t="s">
        <v>333</v>
      </c>
      <c r="EY465" t="s">
        <v>246</v>
      </c>
      <c r="EZ465" t="s">
        <v>10848</v>
      </c>
      <c r="FA465" t="s">
        <v>342</v>
      </c>
      <c r="FB465" t="s">
        <v>10849</v>
      </c>
    </row>
    <row r="466" spans="1:158">
      <c r="A466" t="s">
        <v>293</v>
      </c>
      <c r="B466" t="s">
        <v>211</v>
      </c>
      <c r="C466" t="s">
        <v>212</v>
      </c>
      <c r="D466" t="s">
        <v>294</v>
      </c>
      <c r="E466" t="s">
        <v>10850</v>
      </c>
      <c r="F466" t="s">
        <v>10851</v>
      </c>
      <c r="G466">
        <v>9356203682</v>
      </c>
      <c r="H466" t="s">
        <v>271</v>
      </c>
      <c r="I466" t="s">
        <v>10852</v>
      </c>
      <c r="J466" t="s">
        <v>217</v>
      </c>
      <c r="K466" t="s">
        <v>218</v>
      </c>
      <c r="L466" t="s">
        <v>10853</v>
      </c>
      <c r="M466" t="s">
        <v>10854</v>
      </c>
      <c r="N466" t="s">
        <v>170</v>
      </c>
      <c r="AI466" t="s">
        <v>10855</v>
      </c>
      <c r="AJ466" t="s">
        <v>2384</v>
      </c>
      <c r="AK466" t="s">
        <v>10856</v>
      </c>
      <c r="AL466">
        <v>86.4</v>
      </c>
      <c r="AN466">
        <v>2016</v>
      </c>
      <c r="AO466" t="s">
        <v>174</v>
      </c>
      <c r="AP466" t="s">
        <v>10857</v>
      </c>
      <c r="AQ466" t="s">
        <v>2384</v>
      </c>
      <c r="AR466" t="s">
        <v>10858</v>
      </c>
      <c r="AS466">
        <v>65.8</v>
      </c>
      <c r="AU466">
        <v>2018</v>
      </c>
      <c r="AV466" t="s">
        <v>170</v>
      </c>
      <c r="BC466" t="s">
        <v>174</v>
      </c>
      <c r="BD466" t="s">
        <v>441</v>
      </c>
      <c r="BE466" t="s">
        <v>10857</v>
      </c>
      <c r="BF466" t="s">
        <v>10859</v>
      </c>
      <c r="BG466">
        <v>87.42</v>
      </c>
      <c r="BI466">
        <v>2021</v>
      </c>
      <c r="BJ466">
        <v>19</v>
      </c>
      <c r="BK466" t="s">
        <v>1563</v>
      </c>
      <c r="BL466">
        <v>53</v>
      </c>
      <c r="BM466" t="s">
        <v>443</v>
      </c>
      <c r="BN466" t="s">
        <v>174</v>
      </c>
      <c r="BO466" t="s">
        <v>441</v>
      </c>
      <c r="BP466" t="s">
        <v>10860</v>
      </c>
      <c r="BQ466" t="s">
        <v>10861</v>
      </c>
      <c r="BR466">
        <v>83.83</v>
      </c>
      <c r="BS466">
        <v>9.67</v>
      </c>
      <c r="BT466">
        <v>2023</v>
      </c>
      <c r="BU466">
        <v>31</v>
      </c>
      <c r="BV466" t="s">
        <v>1009</v>
      </c>
      <c r="BW466">
        <v>53</v>
      </c>
      <c r="BX466" t="s">
        <v>443</v>
      </c>
      <c r="BY466" t="s">
        <v>174</v>
      </c>
      <c r="BZ466" t="s">
        <v>10862</v>
      </c>
      <c r="CA466" t="s">
        <v>10863</v>
      </c>
      <c r="CB466" t="s">
        <v>443</v>
      </c>
      <c r="CC466">
        <v>67.6</v>
      </c>
      <c r="CE466">
        <v>2025</v>
      </c>
      <c r="CF466" t="s">
        <v>170</v>
      </c>
      <c r="CJ466">
        <v>2026</v>
      </c>
      <c r="CL466" t="s">
        <v>174</v>
      </c>
      <c r="CM466" t="s">
        <v>10864</v>
      </c>
      <c r="CN466" t="s">
        <v>174</v>
      </c>
      <c r="CO466" t="s">
        <v>10865</v>
      </c>
      <c r="CP466" t="s">
        <v>10866</v>
      </c>
      <c r="CQ466" t="s">
        <v>170</v>
      </c>
      <c r="CV466" t="s">
        <v>170</v>
      </c>
      <c r="CZ466" t="s">
        <v>170</v>
      </c>
      <c r="DB466" t="s">
        <v>10867</v>
      </c>
      <c r="DC466" t="s">
        <v>10868</v>
      </c>
      <c r="DD466" t="s">
        <v>174</v>
      </c>
      <c r="DE466" t="s">
        <v>10869</v>
      </c>
      <c r="DF466" t="s">
        <v>174</v>
      </c>
      <c r="DG466">
        <v>2</v>
      </c>
      <c r="DH466">
        <v>0</v>
      </c>
      <c r="DI466">
        <v>4</v>
      </c>
      <c r="DJ466" t="s">
        <v>10870</v>
      </c>
      <c r="DK466">
        <v>9</v>
      </c>
      <c r="DL466" t="s">
        <v>170</v>
      </c>
      <c r="DN466" t="s">
        <v>170</v>
      </c>
      <c r="DP466" t="s">
        <v>10871</v>
      </c>
      <c r="DQ466" t="s">
        <v>202</v>
      </c>
      <c r="DR466" t="str">
        <f>HYPERLINK("https://nconnect.nicmar.ac.in/pdf/534_resume_1771831411.pdf/Y2FyZWVy","View Resume")</f>
        <v>0</v>
      </c>
      <c r="DS466" t="s">
        <v>865</v>
      </c>
      <c r="DT466" t="s">
        <v>10872</v>
      </c>
      <c r="DU466" t="s">
        <v>211</v>
      </c>
      <c r="DV466" t="s">
        <v>6010</v>
      </c>
      <c r="DW466" t="s">
        <v>246</v>
      </c>
      <c r="DX466" t="s">
        <v>901</v>
      </c>
      <c r="DY466" t="s">
        <v>209</v>
      </c>
      <c r="DZ466" t="s">
        <v>265</v>
      </c>
      <c r="EA466" t="s">
        <v>10873</v>
      </c>
      <c r="EB466" t="s">
        <v>211</v>
      </c>
      <c r="EC466" t="s">
        <v>9231</v>
      </c>
      <c r="ED466" t="s">
        <v>246</v>
      </c>
      <c r="EE466" t="s">
        <v>995</v>
      </c>
      <c r="EF466" t="s">
        <v>901</v>
      </c>
      <c r="EG466" t="s">
        <v>430</v>
      </c>
    </row>
    <row r="467" spans="1:158">
      <c r="A467" t="s">
        <v>471</v>
      </c>
      <c r="B467" t="s">
        <v>211</v>
      </c>
      <c r="C467" t="s">
        <v>472</v>
      </c>
      <c r="D467" t="s">
        <v>473</v>
      </c>
      <c r="E467" t="s">
        <v>10874</v>
      </c>
      <c r="F467" t="s">
        <v>10875</v>
      </c>
      <c r="G467">
        <v>7588238909</v>
      </c>
      <c r="H467" t="s">
        <v>164</v>
      </c>
      <c r="I467" t="s">
        <v>10876</v>
      </c>
      <c r="J467" t="s">
        <v>166</v>
      </c>
      <c r="K467" t="s">
        <v>4193</v>
      </c>
      <c r="L467" t="s">
        <v>10877</v>
      </c>
      <c r="M467" t="s">
        <v>10878</v>
      </c>
      <c r="N467" t="s">
        <v>170</v>
      </c>
      <c r="AI467" t="s">
        <v>10879</v>
      </c>
      <c r="AJ467" t="s">
        <v>2384</v>
      </c>
      <c r="AK467" t="s">
        <v>439</v>
      </c>
      <c r="AL467">
        <v>83.8</v>
      </c>
      <c r="AN467">
        <v>2012</v>
      </c>
      <c r="AO467" t="s">
        <v>174</v>
      </c>
      <c r="AP467" t="s">
        <v>10880</v>
      </c>
      <c r="AQ467" t="s">
        <v>2384</v>
      </c>
      <c r="AR467" t="s">
        <v>439</v>
      </c>
      <c r="AS467">
        <v>67</v>
      </c>
      <c r="AU467">
        <v>2014</v>
      </c>
      <c r="AV467" t="s">
        <v>170</v>
      </c>
      <c r="BC467" t="s">
        <v>174</v>
      </c>
      <c r="BD467" t="s">
        <v>4953</v>
      </c>
      <c r="BE467" t="s">
        <v>10881</v>
      </c>
      <c r="BF467" t="s">
        <v>486</v>
      </c>
      <c r="BG467">
        <v>72.6</v>
      </c>
      <c r="BI467">
        <v>2018</v>
      </c>
      <c r="BJ467">
        <v>2</v>
      </c>
      <c r="BL467">
        <v>9</v>
      </c>
      <c r="BN467" t="s">
        <v>174</v>
      </c>
      <c r="BO467" t="s">
        <v>1522</v>
      </c>
      <c r="BP467" t="s">
        <v>5698</v>
      </c>
      <c r="BQ467" t="s">
        <v>2102</v>
      </c>
      <c r="BR467">
        <v>86</v>
      </c>
      <c r="BS467">
        <v>8.6</v>
      </c>
      <c r="BT467">
        <v>2020</v>
      </c>
      <c r="BU467">
        <v>12</v>
      </c>
      <c r="BW467">
        <v>15</v>
      </c>
      <c r="BY467" t="s">
        <v>174</v>
      </c>
      <c r="BZ467" t="s">
        <v>10882</v>
      </c>
      <c r="CA467" t="s">
        <v>10883</v>
      </c>
      <c r="CB467" t="s">
        <v>10884</v>
      </c>
      <c r="CC467">
        <v>80</v>
      </c>
      <c r="CE467">
        <v>2022</v>
      </c>
      <c r="CF467" t="s">
        <v>174</v>
      </c>
      <c r="CG467" t="s">
        <v>3978</v>
      </c>
      <c r="CH467" t="s">
        <v>8697</v>
      </c>
      <c r="CI467" t="s">
        <v>193</v>
      </c>
      <c r="CJ467">
        <v>2024</v>
      </c>
      <c r="CL467" t="s">
        <v>170</v>
      </c>
      <c r="CN467" t="s">
        <v>174</v>
      </c>
      <c r="CO467" t="s">
        <v>10885</v>
      </c>
      <c r="CP467" t="s">
        <v>10886</v>
      </c>
      <c r="CQ467" t="s">
        <v>174</v>
      </c>
      <c r="CR467">
        <v>7</v>
      </c>
      <c r="CS467">
        <v>1</v>
      </c>
      <c r="CT467">
        <v>1</v>
      </c>
      <c r="CU467" t="s">
        <v>10887</v>
      </c>
      <c r="CV467" t="s">
        <v>170</v>
      </c>
      <c r="CZ467" t="s">
        <v>170</v>
      </c>
      <c r="DC467" t="s">
        <v>2124</v>
      </c>
      <c r="DD467" t="s">
        <v>174</v>
      </c>
      <c r="DE467" t="s">
        <v>10888</v>
      </c>
      <c r="DF467" t="s">
        <v>170</v>
      </c>
      <c r="DG467" t="s">
        <v>10889</v>
      </c>
      <c r="DI467" t="s">
        <v>10890</v>
      </c>
      <c r="DL467" t="s">
        <v>174</v>
      </c>
      <c r="DM467" t="s">
        <v>10885</v>
      </c>
      <c r="DN467" t="s">
        <v>174</v>
      </c>
      <c r="DO467" t="s">
        <v>10891</v>
      </c>
      <c r="DP467" t="s">
        <v>10892</v>
      </c>
      <c r="DQ467" t="str">
        <f>HYPERLINK("https://nconnect.nicmar.ac.in/storage/profile/699d541a017e7.png","Download")</f>
        <v>0</v>
      </c>
      <c r="DR467" t="str">
        <f>HYPERLINK("https://nconnect.nicmar.ac.in/pdf/613_resume_1772005478.pdf/Y2FyZWVy","View Resume")</f>
        <v>0</v>
      </c>
      <c r="DS467" t="s">
        <v>4013</v>
      </c>
      <c r="DT467" t="s">
        <v>552</v>
      </c>
      <c r="DU467" t="s">
        <v>211</v>
      </c>
      <c r="DV467" t="s">
        <v>10893</v>
      </c>
      <c r="DW467" t="s">
        <v>246</v>
      </c>
      <c r="DX467" t="s">
        <v>995</v>
      </c>
      <c r="DY467" t="s">
        <v>209</v>
      </c>
      <c r="DZ467" t="s">
        <v>1027</v>
      </c>
      <c r="EA467" t="s">
        <v>10894</v>
      </c>
      <c r="EB467" t="s">
        <v>211</v>
      </c>
      <c r="EC467" t="s">
        <v>5015</v>
      </c>
      <c r="ED467" t="s">
        <v>246</v>
      </c>
      <c r="EE467" t="s">
        <v>905</v>
      </c>
      <c r="EF467" t="s">
        <v>995</v>
      </c>
      <c r="EG467" t="s">
        <v>2054</v>
      </c>
      <c r="EH467" t="s">
        <v>10895</v>
      </c>
      <c r="EI467" t="s">
        <v>8246</v>
      </c>
      <c r="EJ467" t="s">
        <v>333</v>
      </c>
      <c r="EK467" t="s">
        <v>207</v>
      </c>
      <c r="EL467" t="s">
        <v>2320</v>
      </c>
      <c r="EM467" t="s">
        <v>1463</v>
      </c>
      <c r="EN467" t="s">
        <v>949</v>
      </c>
    </row>
    <row r="468" spans="1:158">
      <c r="A468" t="s">
        <v>210</v>
      </c>
      <c r="B468" t="s">
        <v>211</v>
      </c>
      <c r="C468" t="s">
        <v>212</v>
      </c>
      <c r="D468" t="s">
        <v>213</v>
      </c>
      <c r="E468" t="s">
        <v>10896</v>
      </c>
      <c r="F468" t="s">
        <v>10897</v>
      </c>
      <c r="G468">
        <v>9423284282</v>
      </c>
      <c r="H468" t="s">
        <v>164</v>
      </c>
      <c r="I468" t="s">
        <v>10898</v>
      </c>
      <c r="J468" t="s">
        <v>166</v>
      </c>
      <c r="K468" t="s">
        <v>4193</v>
      </c>
      <c r="L468" t="s">
        <v>10899</v>
      </c>
      <c r="M468" t="s">
        <v>10900</v>
      </c>
      <c r="N468" t="s">
        <v>170</v>
      </c>
      <c r="AI468" t="s">
        <v>10901</v>
      </c>
      <c r="AJ468" t="s">
        <v>10902</v>
      </c>
      <c r="AK468" t="s">
        <v>3878</v>
      </c>
      <c r="AL468">
        <v>94.91</v>
      </c>
      <c r="AN468">
        <v>2010</v>
      </c>
      <c r="AO468" t="s">
        <v>170</v>
      </c>
      <c r="AV468" t="s">
        <v>174</v>
      </c>
      <c r="AW468" t="s">
        <v>486</v>
      </c>
      <c r="AX468" t="s">
        <v>10903</v>
      </c>
      <c r="AY468" t="s">
        <v>486</v>
      </c>
      <c r="AZ468">
        <v>90.56</v>
      </c>
      <c r="BB468">
        <v>2013</v>
      </c>
      <c r="BC468" t="s">
        <v>174</v>
      </c>
      <c r="BD468" t="s">
        <v>441</v>
      </c>
      <c r="BE468" t="s">
        <v>10904</v>
      </c>
      <c r="BF468" t="s">
        <v>486</v>
      </c>
      <c r="BG468">
        <v>77</v>
      </c>
      <c r="BH468">
        <v>7.7</v>
      </c>
      <c r="BI468">
        <v>2016</v>
      </c>
      <c r="BJ468">
        <v>2</v>
      </c>
      <c r="BL468">
        <v>9</v>
      </c>
      <c r="BN468" t="s">
        <v>174</v>
      </c>
      <c r="BO468" t="s">
        <v>441</v>
      </c>
      <c r="BP468" t="s">
        <v>10904</v>
      </c>
      <c r="BQ468" t="s">
        <v>213</v>
      </c>
      <c r="BR468">
        <v>83.6</v>
      </c>
      <c r="BS468">
        <v>8.36</v>
      </c>
      <c r="BT468">
        <v>2021</v>
      </c>
      <c r="BU468">
        <v>14</v>
      </c>
      <c r="BW468">
        <v>47</v>
      </c>
      <c r="BY468" t="s">
        <v>174</v>
      </c>
      <c r="BZ468" t="s">
        <v>3882</v>
      </c>
      <c r="CA468" t="s">
        <v>10905</v>
      </c>
      <c r="CB468" t="s">
        <v>10906</v>
      </c>
      <c r="CC468">
        <v>66.17</v>
      </c>
      <c r="CE468">
        <v>2021</v>
      </c>
      <c r="CF468" t="s">
        <v>174</v>
      </c>
      <c r="CG468" t="s">
        <v>213</v>
      </c>
      <c r="CH468" t="s">
        <v>10904</v>
      </c>
      <c r="CI468" t="s">
        <v>373</v>
      </c>
      <c r="CK468" t="s">
        <v>170</v>
      </c>
      <c r="CL468" t="s">
        <v>174</v>
      </c>
      <c r="CM468" t="s">
        <v>10907</v>
      </c>
      <c r="CN468" t="s">
        <v>174</v>
      </c>
      <c r="CO468" t="s">
        <v>10908</v>
      </c>
      <c r="CP468" t="s">
        <v>10909</v>
      </c>
      <c r="CQ468" t="s">
        <v>174</v>
      </c>
      <c r="CR468">
        <v>0</v>
      </c>
      <c r="CS468">
        <v>1</v>
      </c>
      <c r="CT468">
        <v>4</v>
      </c>
      <c r="CU468" t="s">
        <v>10910</v>
      </c>
      <c r="CV468" t="s">
        <v>170</v>
      </c>
      <c r="CZ468" t="s">
        <v>170</v>
      </c>
      <c r="DB468" t="s">
        <v>378</v>
      </c>
      <c r="DC468" t="s">
        <v>326</v>
      </c>
      <c r="DD468" t="s">
        <v>174</v>
      </c>
      <c r="DE468" t="s">
        <v>10911</v>
      </c>
      <c r="DF468" t="s">
        <v>174</v>
      </c>
      <c r="DG468">
        <v>1</v>
      </c>
      <c r="DH468">
        <v>0</v>
      </c>
      <c r="DI468">
        <v>2</v>
      </c>
      <c r="DJ468">
        <v>1</v>
      </c>
      <c r="DK468">
        <v>7</v>
      </c>
      <c r="DL468" t="s">
        <v>174</v>
      </c>
      <c r="DM468" t="s">
        <v>10908</v>
      </c>
      <c r="DN468" t="s">
        <v>174</v>
      </c>
      <c r="DO468" t="s">
        <v>10912</v>
      </c>
      <c r="DP468" t="s">
        <v>10913</v>
      </c>
      <c r="DQ468" t="str">
        <f>HYPERLINK("https://nconnect.nicmar.ac.in/storage/profile/699e998b6112a.png","Download")</f>
        <v>0</v>
      </c>
      <c r="DR468" t="str">
        <f>HYPERLINK("https://nconnect.nicmar.ac.in/pdf/660_resume_1772006217.pdf/Y2FyZWVy","View Resume")</f>
        <v>0</v>
      </c>
      <c r="DS468" t="s">
        <v>8945</v>
      </c>
      <c r="DT468" t="s">
        <v>10914</v>
      </c>
      <c r="DU468" t="s">
        <v>10911</v>
      </c>
      <c r="DV468" t="s">
        <v>819</v>
      </c>
      <c r="DW468" t="s">
        <v>207</v>
      </c>
      <c r="DX468" t="s">
        <v>2523</v>
      </c>
      <c r="DY468" t="s">
        <v>209</v>
      </c>
      <c r="DZ468" t="s">
        <v>8945</v>
      </c>
    </row>
    <row r="469" spans="1:158">
      <c r="A469" t="s">
        <v>5302</v>
      </c>
      <c r="B469" t="s">
        <v>508</v>
      </c>
      <c r="C469" t="s">
        <v>160</v>
      </c>
      <c r="D469" t="s">
        <v>5303</v>
      </c>
      <c r="E469" t="s">
        <v>10915</v>
      </c>
      <c r="F469" t="s">
        <v>10916</v>
      </c>
      <c r="G469">
        <v>8788009364</v>
      </c>
      <c r="H469" t="s">
        <v>271</v>
      </c>
      <c r="I469" t="s">
        <v>10917</v>
      </c>
      <c r="J469" t="s">
        <v>166</v>
      </c>
      <c r="K469" t="s">
        <v>2824</v>
      </c>
      <c r="L469" t="s">
        <v>10918</v>
      </c>
      <c r="M469" t="s">
        <v>10919</v>
      </c>
      <c r="N469" t="s">
        <v>170</v>
      </c>
      <c r="AI469" t="s">
        <v>10920</v>
      </c>
      <c r="AJ469" t="s">
        <v>4864</v>
      </c>
      <c r="AK469" t="s">
        <v>439</v>
      </c>
      <c r="AL469">
        <v>73.6</v>
      </c>
      <c r="AN469">
        <v>1997</v>
      </c>
      <c r="AO469" t="s">
        <v>174</v>
      </c>
      <c r="AP469" t="s">
        <v>10921</v>
      </c>
      <c r="AQ469" t="s">
        <v>4864</v>
      </c>
      <c r="AR469" t="s">
        <v>1258</v>
      </c>
      <c r="AS469">
        <v>73.0</v>
      </c>
      <c r="AU469">
        <v>1999</v>
      </c>
      <c r="AV469" t="s">
        <v>170</v>
      </c>
      <c r="BC469" t="s">
        <v>174</v>
      </c>
      <c r="BD469" t="s">
        <v>10922</v>
      </c>
      <c r="BE469" t="s">
        <v>10923</v>
      </c>
      <c r="BF469" t="s">
        <v>10924</v>
      </c>
      <c r="BG469">
        <v>69.95</v>
      </c>
      <c r="BI469">
        <v>2004</v>
      </c>
      <c r="BJ469">
        <v>8</v>
      </c>
      <c r="BL469">
        <v>2</v>
      </c>
      <c r="BN469" t="s">
        <v>174</v>
      </c>
      <c r="BO469" t="s">
        <v>10922</v>
      </c>
      <c r="BP469" t="s">
        <v>10923</v>
      </c>
      <c r="BQ469" t="s">
        <v>1490</v>
      </c>
      <c r="BR469">
        <v>95</v>
      </c>
      <c r="BT469">
        <v>2010</v>
      </c>
      <c r="BU469">
        <v>24</v>
      </c>
      <c r="BW469">
        <v>35</v>
      </c>
      <c r="BY469" t="s">
        <v>170</v>
      </c>
      <c r="BZ469" t="s">
        <v>10922</v>
      </c>
      <c r="CA469" t="s">
        <v>10923</v>
      </c>
      <c r="CF469" t="s">
        <v>174</v>
      </c>
      <c r="CG469" t="s">
        <v>10925</v>
      </c>
      <c r="CH469" t="s">
        <v>10922</v>
      </c>
      <c r="CI469" t="s">
        <v>193</v>
      </c>
      <c r="CJ469">
        <v>2022</v>
      </c>
      <c r="CL469" t="s">
        <v>170</v>
      </c>
      <c r="CN469" t="s">
        <v>174</v>
      </c>
      <c r="CO469" t="s">
        <v>10926</v>
      </c>
      <c r="CP469" t="s">
        <v>10927</v>
      </c>
      <c r="CQ469" t="s">
        <v>174</v>
      </c>
      <c r="CR469">
        <v>3</v>
      </c>
      <c r="CS469">
        <v>7</v>
      </c>
      <c r="CT469">
        <v>9</v>
      </c>
      <c r="CU469" t="s">
        <v>10928</v>
      </c>
      <c r="CV469" t="s">
        <v>174</v>
      </c>
      <c r="CW469" t="s">
        <v>10929</v>
      </c>
      <c r="CX469" t="s">
        <v>193</v>
      </c>
      <c r="CY469">
        <v>2025</v>
      </c>
      <c r="CZ469" t="s">
        <v>174</v>
      </c>
      <c r="DA469" t="s">
        <v>10930</v>
      </c>
      <c r="DB469" t="s">
        <v>10931</v>
      </c>
      <c r="DC469" t="s">
        <v>10932</v>
      </c>
      <c r="DD469" t="s">
        <v>174</v>
      </c>
      <c r="DE469" t="s">
        <v>10933</v>
      </c>
      <c r="DF469" t="s">
        <v>174</v>
      </c>
      <c r="DG469" t="s">
        <v>10934</v>
      </c>
      <c r="DH469" t="s">
        <v>10935</v>
      </c>
      <c r="DI469" t="s">
        <v>378</v>
      </c>
      <c r="DJ469" t="s">
        <v>378</v>
      </c>
      <c r="DK469">
        <v>8</v>
      </c>
      <c r="DL469" t="s">
        <v>174</v>
      </c>
      <c r="DM469" t="s">
        <v>10936</v>
      </c>
      <c r="DN469" t="s">
        <v>174</v>
      </c>
      <c r="DO469" t="s">
        <v>10937</v>
      </c>
      <c r="DP469" t="s">
        <v>10938</v>
      </c>
      <c r="DQ469" t="str">
        <f>HYPERLINK("https://nconnect.nicmar.ac.in/storage/profile/699e7d1f4b788.png","Download")</f>
        <v>0</v>
      </c>
      <c r="DR469" t="str">
        <f>HYPERLINK("https://nconnect.nicmar.ac.in/pdf/622_resume_1772008248.pdf/Y2FyZWVy","View Resume")</f>
        <v>0</v>
      </c>
      <c r="DS469" t="s">
        <v>10939</v>
      </c>
      <c r="DT469" t="s">
        <v>6861</v>
      </c>
      <c r="DU469" t="s">
        <v>508</v>
      </c>
      <c r="DV469" t="s">
        <v>4679</v>
      </c>
      <c r="DW469" t="s">
        <v>246</v>
      </c>
      <c r="DX469" t="s">
        <v>825</v>
      </c>
      <c r="DY469" t="s">
        <v>209</v>
      </c>
      <c r="DZ469" t="s">
        <v>698</v>
      </c>
      <c r="EA469" t="s">
        <v>10940</v>
      </c>
      <c r="EB469" t="s">
        <v>508</v>
      </c>
      <c r="EC469" t="s">
        <v>2129</v>
      </c>
      <c r="ED469" t="s">
        <v>246</v>
      </c>
      <c r="EE469" t="s">
        <v>2523</v>
      </c>
      <c r="EF469" t="s">
        <v>825</v>
      </c>
      <c r="EG469" t="s">
        <v>978</v>
      </c>
      <c r="EH469" t="s">
        <v>10940</v>
      </c>
      <c r="EI469" t="s">
        <v>211</v>
      </c>
      <c r="EJ469" t="s">
        <v>2129</v>
      </c>
      <c r="EK469" t="s">
        <v>246</v>
      </c>
      <c r="EL469" t="s">
        <v>2135</v>
      </c>
      <c r="EM469" t="s">
        <v>428</v>
      </c>
      <c r="EN469" t="s">
        <v>4127</v>
      </c>
      <c r="EO469" t="s">
        <v>10941</v>
      </c>
      <c r="EP469" t="s">
        <v>351</v>
      </c>
      <c r="EQ469" t="s">
        <v>2129</v>
      </c>
      <c r="ER469" t="s">
        <v>207</v>
      </c>
      <c r="ES469" t="s">
        <v>4975</v>
      </c>
      <c r="ET469" t="s">
        <v>3257</v>
      </c>
      <c r="EU469" t="s">
        <v>698</v>
      </c>
      <c r="EV469" t="s">
        <v>10942</v>
      </c>
      <c r="EW469" t="s">
        <v>1807</v>
      </c>
      <c r="EX469" t="s">
        <v>2129</v>
      </c>
      <c r="EY469" t="s">
        <v>207</v>
      </c>
      <c r="EZ469" t="s">
        <v>1099</v>
      </c>
      <c r="FA469" t="s">
        <v>264</v>
      </c>
      <c r="FB469" t="s">
        <v>575</v>
      </c>
    </row>
    <row r="470" spans="1:158">
      <c r="A470" t="s">
        <v>210</v>
      </c>
      <c r="B470" t="s">
        <v>211</v>
      </c>
      <c r="C470" t="s">
        <v>212</v>
      </c>
      <c r="D470" t="s">
        <v>213</v>
      </c>
      <c r="E470" t="s">
        <v>10943</v>
      </c>
      <c r="F470" t="s">
        <v>10944</v>
      </c>
      <c r="G470">
        <v>8910464268</v>
      </c>
      <c r="H470" t="s">
        <v>164</v>
      </c>
      <c r="I470" t="s">
        <v>10945</v>
      </c>
      <c r="J470" t="s">
        <v>166</v>
      </c>
      <c r="K470" t="s">
        <v>389</v>
      </c>
      <c r="L470" t="s">
        <v>10946</v>
      </c>
      <c r="M470" t="s">
        <v>10947</v>
      </c>
      <c r="N470" t="s">
        <v>170</v>
      </c>
      <c r="AI470" t="s">
        <v>10948</v>
      </c>
      <c r="AJ470" t="s">
        <v>10949</v>
      </c>
      <c r="AK470" t="s">
        <v>10950</v>
      </c>
      <c r="AL470">
        <v>88.5</v>
      </c>
      <c r="AN470">
        <v>2006</v>
      </c>
      <c r="AO470" t="s">
        <v>174</v>
      </c>
      <c r="AP470" t="s">
        <v>10948</v>
      </c>
      <c r="AQ470" t="s">
        <v>10951</v>
      </c>
      <c r="AR470" t="s">
        <v>10952</v>
      </c>
      <c r="AS470">
        <v>77.4</v>
      </c>
      <c r="AU470">
        <v>2008</v>
      </c>
      <c r="AV470" t="s">
        <v>170</v>
      </c>
      <c r="BC470" t="s">
        <v>174</v>
      </c>
      <c r="BD470" t="s">
        <v>10953</v>
      </c>
      <c r="BE470" t="s">
        <v>10954</v>
      </c>
      <c r="BF470" t="s">
        <v>10955</v>
      </c>
      <c r="BG470">
        <v>68.8</v>
      </c>
      <c r="BH470">
        <v>7.63</v>
      </c>
      <c r="BI470">
        <v>2012</v>
      </c>
      <c r="BJ470">
        <v>1</v>
      </c>
      <c r="BL470">
        <v>9</v>
      </c>
      <c r="BN470" t="s">
        <v>174</v>
      </c>
      <c r="BO470" t="s">
        <v>421</v>
      </c>
      <c r="BP470" t="s">
        <v>10956</v>
      </c>
      <c r="BQ470" t="s">
        <v>10957</v>
      </c>
      <c r="BR470">
        <v>89</v>
      </c>
      <c r="BS470">
        <v>8.99</v>
      </c>
      <c r="BT470">
        <v>2019</v>
      </c>
      <c r="BU470">
        <v>14</v>
      </c>
      <c r="BW470">
        <v>47</v>
      </c>
      <c r="BY470" t="s">
        <v>170</v>
      </c>
      <c r="CF470" t="s">
        <v>174</v>
      </c>
      <c r="CG470" t="s">
        <v>10958</v>
      </c>
      <c r="CH470" t="s">
        <v>8042</v>
      </c>
      <c r="CI470" t="s">
        <v>193</v>
      </c>
      <c r="CJ470">
        <v>2025</v>
      </c>
      <c r="CL470" t="s">
        <v>170</v>
      </c>
      <c r="CN470" t="s">
        <v>174</v>
      </c>
      <c r="CO470" t="s">
        <v>10959</v>
      </c>
      <c r="CP470" t="s">
        <v>10960</v>
      </c>
      <c r="CQ470" t="s">
        <v>174</v>
      </c>
      <c r="CR470" t="s">
        <v>10961</v>
      </c>
      <c r="CS470" t="s">
        <v>677</v>
      </c>
      <c r="CT470" t="s">
        <v>679</v>
      </c>
      <c r="CU470" t="s">
        <v>10962</v>
      </c>
      <c r="CV470" t="s">
        <v>170</v>
      </c>
      <c r="CZ470" t="s">
        <v>170</v>
      </c>
      <c r="DB470" t="s">
        <v>2681</v>
      </c>
      <c r="DC470" t="s">
        <v>10963</v>
      </c>
      <c r="DD470" t="s">
        <v>170</v>
      </c>
      <c r="DF470" t="s">
        <v>170</v>
      </c>
      <c r="DL470" t="s">
        <v>174</v>
      </c>
      <c r="DM470" t="s">
        <v>10964</v>
      </c>
      <c r="DN470" t="s">
        <v>170</v>
      </c>
      <c r="DP470" t="s">
        <v>10965</v>
      </c>
      <c r="DQ470" t="s">
        <v>202</v>
      </c>
      <c r="DR470" t="str">
        <f>HYPERLINK("https://nconnect.nicmar.ac.in/pdf/487_resume_1772009160.pdf/Y2FyZWVy","View Resume")</f>
        <v>0</v>
      </c>
      <c r="DS470" t="s">
        <v>5376</v>
      </c>
      <c r="DT470" t="s">
        <v>10966</v>
      </c>
      <c r="DU470" t="s">
        <v>10967</v>
      </c>
      <c r="DV470" t="s">
        <v>5450</v>
      </c>
      <c r="DW470" t="s">
        <v>246</v>
      </c>
      <c r="DX470" t="s">
        <v>2434</v>
      </c>
      <c r="DY470" t="s">
        <v>209</v>
      </c>
      <c r="DZ470" t="s">
        <v>430</v>
      </c>
      <c r="EA470" t="s">
        <v>10968</v>
      </c>
      <c r="EB470" t="s">
        <v>10969</v>
      </c>
      <c r="EC470" t="s">
        <v>10970</v>
      </c>
      <c r="ED470" t="s">
        <v>207</v>
      </c>
      <c r="EE470" t="s">
        <v>264</v>
      </c>
      <c r="EF470" t="s">
        <v>429</v>
      </c>
      <c r="EG470" t="s">
        <v>1216</v>
      </c>
    </row>
    <row r="471" spans="1:158">
      <c r="A471" t="s">
        <v>295</v>
      </c>
      <c r="B471" t="s">
        <v>211</v>
      </c>
      <c r="C471" t="s">
        <v>267</v>
      </c>
      <c r="D471" t="s">
        <v>296</v>
      </c>
      <c r="E471" t="s">
        <v>10971</v>
      </c>
      <c r="F471" t="s">
        <v>10972</v>
      </c>
      <c r="G471">
        <v>7387360861</v>
      </c>
      <c r="H471" t="s">
        <v>271</v>
      </c>
      <c r="I471" t="s">
        <v>10973</v>
      </c>
      <c r="J471" t="s">
        <v>166</v>
      </c>
      <c r="K471" t="s">
        <v>831</v>
      </c>
      <c r="L471" t="s">
        <v>10974</v>
      </c>
      <c r="M471" t="s">
        <v>10975</v>
      </c>
      <c r="N471" t="s">
        <v>170</v>
      </c>
      <c r="AI471" t="s">
        <v>10976</v>
      </c>
      <c r="AJ471" t="s">
        <v>5015</v>
      </c>
      <c r="AK471" t="s">
        <v>10977</v>
      </c>
      <c r="AL471">
        <v>67.6</v>
      </c>
      <c r="AN471">
        <v>2000</v>
      </c>
      <c r="AO471" t="s">
        <v>174</v>
      </c>
      <c r="AP471" t="s">
        <v>10978</v>
      </c>
      <c r="AQ471" t="s">
        <v>5015</v>
      </c>
      <c r="AR471" t="s">
        <v>2220</v>
      </c>
      <c r="AS471">
        <v>60</v>
      </c>
      <c r="AU471">
        <v>2002</v>
      </c>
      <c r="AV471" t="s">
        <v>170</v>
      </c>
      <c r="BC471" t="s">
        <v>174</v>
      </c>
      <c r="BD471" t="s">
        <v>4953</v>
      </c>
      <c r="BE471" t="s">
        <v>10979</v>
      </c>
      <c r="BF471" t="s">
        <v>10980</v>
      </c>
      <c r="BG471">
        <v>68.1</v>
      </c>
      <c r="BI471">
        <v>2005</v>
      </c>
      <c r="BJ471">
        <v>19</v>
      </c>
      <c r="BL471">
        <v>53</v>
      </c>
      <c r="BM471" t="s">
        <v>10980</v>
      </c>
      <c r="BN471" t="s">
        <v>174</v>
      </c>
      <c r="BO471" t="s">
        <v>10981</v>
      </c>
      <c r="BP471" t="s">
        <v>10982</v>
      </c>
      <c r="BQ471" t="s">
        <v>370</v>
      </c>
      <c r="BR471">
        <v>63.8</v>
      </c>
      <c r="BT471">
        <v>2007</v>
      </c>
      <c r="BU471">
        <v>31</v>
      </c>
      <c r="BW471">
        <v>53</v>
      </c>
      <c r="BX471" t="s">
        <v>370</v>
      </c>
      <c r="BY471" t="s">
        <v>174</v>
      </c>
      <c r="BZ471" t="s">
        <v>1909</v>
      </c>
      <c r="CA471" t="s">
        <v>10983</v>
      </c>
      <c r="CB471" t="s">
        <v>296</v>
      </c>
      <c r="CC471">
        <v>75</v>
      </c>
      <c r="CE471">
        <v>2012</v>
      </c>
      <c r="CF471" t="s">
        <v>174</v>
      </c>
      <c r="CG471" t="s">
        <v>10984</v>
      </c>
      <c r="CH471" t="s">
        <v>10985</v>
      </c>
      <c r="CI471" t="s">
        <v>193</v>
      </c>
      <c r="CJ471">
        <v>2023</v>
      </c>
      <c r="CL471" t="s">
        <v>174</v>
      </c>
      <c r="CM471" t="s">
        <v>10986</v>
      </c>
      <c r="CN471" t="s">
        <v>174</v>
      </c>
      <c r="CO471" t="s">
        <v>10987</v>
      </c>
      <c r="CP471" t="s">
        <v>4933</v>
      </c>
      <c r="CQ471" t="s">
        <v>174</v>
      </c>
      <c r="CR471">
        <v>0</v>
      </c>
      <c r="CS471">
        <v>1</v>
      </c>
      <c r="CT471">
        <v>37</v>
      </c>
      <c r="CU471" t="s">
        <v>10988</v>
      </c>
      <c r="CV471" t="s">
        <v>174</v>
      </c>
      <c r="CW471" t="s">
        <v>10989</v>
      </c>
      <c r="CX471" t="s">
        <v>193</v>
      </c>
      <c r="CY471">
        <v>2021</v>
      </c>
      <c r="CZ471" t="s">
        <v>170</v>
      </c>
      <c r="DB471" t="s">
        <v>10990</v>
      </c>
      <c r="DC471" t="s">
        <v>10991</v>
      </c>
      <c r="DD471" t="s">
        <v>174</v>
      </c>
      <c r="DE471" t="s">
        <v>10992</v>
      </c>
      <c r="DF471" t="s">
        <v>174</v>
      </c>
      <c r="DG471">
        <v>5</v>
      </c>
      <c r="DH471">
        <v>1</v>
      </c>
      <c r="DI471">
        <v>0</v>
      </c>
      <c r="DJ471" t="s">
        <v>3130</v>
      </c>
      <c r="DK471">
        <v>9</v>
      </c>
      <c r="DL471" t="s">
        <v>174</v>
      </c>
      <c r="DM471" t="s">
        <v>10993</v>
      </c>
      <c r="DN471" t="s">
        <v>170</v>
      </c>
      <c r="DP471" t="s">
        <v>10994</v>
      </c>
      <c r="DQ471" t="s">
        <v>202</v>
      </c>
      <c r="DR471" t="str">
        <f>HYPERLINK("https://nconnect.nicmar.ac.in/pdf/653_resume_1772009292.pdf/Y2FyZWVy","View Resume")</f>
        <v>0</v>
      </c>
      <c r="DS471" t="s">
        <v>10239</v>
      </c>
      <c r="DT471" t="s">
        <v>10995</v>
      </c>
      <c r="DU471" t="s">
        <v>508</v>
      </c>
      <c r="DV471" t="s">
        <v>819</v>
      </c>
      <c r="DW471" t="s">
        <v>246</v>
      </c>
      <c r="DX471" t="s">
        <v>3389</v>
      </c>
      <c r="DY471" t="s">
        <v>209</v>
      </c>
      <c r="DZ471" t="s">
        <v>1388</v>
      </c>
      <c r="EA471" t="s">
        <v>10996</v>
      </c>
      <c r="EB471" t="s">
        <v>508</v>
      </c>
      <c r="EC471" t="s">
        <v>819</v>
      </c>
      <c r="ED471" t="s">
        <v>246</v>
      </c>
      <c r="EE471" t="s">
        <v>758</v>
      </c>
      <c r="EF471" t="s">
        <v>4269</v>
      </c>
      <c r="EG471" t="s">
        <v>865</v>
      </c>
      <c r="EH471" t="s">
        <v>10997</v>
      </c>
      <c r="EI471" t="s">
        <v>1283</v>
      </c>
      <c r="EJ471" t="s">
        <v>819</v>
      </c>
      <c r="EK471" t="s">
        <v>246</v>
      </c>
      <c r="EL471" t="s">
        <v>1347</v>
      </c>
      <c r="EM471" t="s">
        <v>758</v>
      </c>
      <c r="EN471" t="s">
        <v>3110</v>
      </c>
      <c r="EO471" t="s">
        <v>10998</v>
      </c>
      <c r="EP471" t="s">
        <v>211</v>
      </c>
      <c r="EQ471" t="s">
        <v>819</v>
      </c>
      <c r="ER471" t="s">
        <v>246</v>
      </c>
      <c r="ES471" t="s">
        <v>3257</v>
      </c>
      <c r="ET471" t="s">
        <v>1347</v>
      </c>
      <c r="EU471" t="s">
        <v>242</v>
      </c>
    </row>
    <row r="472" spans="1:158">
      <c r="A472" t="s">
        <v>3913</v>
      </c>
      <c r="B472" t="s">
        <v>537</v>
      </c>
      <c r="C472" t="s">
        <v>1138</v>
      </c>
      <c r="D472" t="s">
        <v>3914</v>
      </c>
      <c r="E472" t="s">
        <v>10999</v>
      </c>
      <c r="F472" t="s">
        <v>11000</v>
      </c>
      <c r="G472">
        <v>9967011229</v>
      </c>
      <c r="H472" t="s">
        <v>271</v>
      </c>
      <c r="I472" t="s">
        <v>11001</v>
      </c>
      <c r="J472" t="s">
        <v>166</v>
      </c>
      <c r="K472" t="s">
        <v>7379</v>
      </c>
      <c r="L472" t="s">
        <v>11002</v>
      </c>
      <c r="M472" t="s">
        <v>11003</v>
      </c>
      <c r="N472" t="s">
        <v>170</v>
      </c>
      <c r="AI472" t="s">
        <v>11004</v>
      </c>
      <c r="AJ472" t="s">
        <v>2384</v>
      </c>
      <c r="AK472" t="s">
        <v>439</v>
      </c>
      <c r="AL472">
        <v>88.14</v>
      </c>
      <c r="AN472">
        <v>1994</v>
      </c>
      <c r="AO472" t="s">
        <v>174</v>
      </c>
      <c r="AP472" t="s">
        <v>11005</v>
      </c>
      <c r="AQ472" t="s">
        <v>2384</v>
      </c>
      <c r="AR472" t="s">
        <v>439</v>
      </c>
      <c r="AS472">
        <v>78</v>
      </c>
      <c r="AU472">
        <v>1996</v>
      </c>
      <c r="AV472" t="s">
        <v>170</v>
      </c>
      <c r="BC472" t="s">
        <v>170</v>
      </c>
      <c r="BD472" t="s">
        <v>11006</v>
      </c>
      <c r="BE472" t="s">
        <v>11007</v>
      </c>
      <c r="BF472" t="s">
        <v>1780</v>
      </c>
      <c r="BG472">
        <v>63.23</v>
      </c>
      <c r="BI472">
        <v>2001</v>
      </c>
      <c r="BJ472">
        <v>8</v>
      </c>
      <c r="BL472">
        <v>2</v>
      </c>
      <c r="BN472" t="s">
        <v>174</v>
      </c>
      <c r="BO472" t="s">
        <v>11008</v>
      </c>
      <c r="BP472" t="s">
        <v>11008</v>
      </c>
      <c r="BQ472" t="s">
        <v>713</v>
      </c>
      <c r="BR472">
        <v>70.4</v>
      </c>
      <c r="BT472">
        <v>2003</v>
      </c>
      <c r="BU472">
        <v>31</v>
      </c>
      <c r="BV472" t="s">
        <v>1179</v>
      </c>
      <c r="BW472">
        <v>53</v>
      </c>
      <c r="BY472" t="s">
        <v>170</v>
      </c>
      <c r="CE472">
        <v>2003</v>
      </c>
      <c r="CF472" t="s">
        <v>170</v>
      </c>
      <c r="CL472" t="s">
        <v>170</v>
      </c>
      <c r="CN472" t="s">
        <v>174</v>
      </c>
      <c r="CO472" t="s">
        <v>11009</v>
      </c>
      <c r="CP472" t="s">
        <v>11010</v>
      </c>
      <c r="CQ472" t="s">
        <v>170</v>
      </c>
      <c r="CV472" t="s">
        <v>170</v>
      </c>
      <c r="CZ472" t="s">
        <v>170</v>
      </c>
      <c r="DB472" t="s">
        <v>378</v>
      </c>
      <c r="DC472" t="s">
        <v>2977</v>
      </c>
      <c r="DD472" t="s">
        <v>174</v>
      </c>
      <c r="DE472" t="s">
        <v>11011</v>
      </c>
      <c r="DF472" t="s">
        <v>170</v>
      </c>
      <c r="DL472" t="s">
        <v>170</v>
      </c>
      <c r="DN472" t="s">
        <v>170</v>
      </c>
      <c r="DP472" t="s">
        <v>11012</v>
      </c>
      <c r="DQ472" t="s">
        <v>202</v>
      </c>
      <c r="DR472" t="str">
        <f>HYPERLINK("https://nconnect.nicmar.ac.in/pdf/638_resume_1772009423.pdf/Y2FyZWVy","View Resume")</f>
        <v>0</v>
      </c>
      <c r="DS472" t="s">
        <v>11013</v>
      </c>
      <c r="DT472" t="s">
        <v>11014</v>
      </c>
      <c r="DU472" t="s">
        <v>11015</v>
      </c>
      <c r="DV472" t="s">
        <v>333</v>
      </c>
      <c r="DW472" t="s">
        <v>207</v>
      </c>
      <c r="DX472" t="s">
        <v>1386</v>
      </c>
      <c r="DY472" t="s">
        <v>2758</v>
      </c>
      <c r="DZ472" t="s">
        <v>420</v>
      </c>
      <c r="EA472" t="s">
        <v>11016</v>
      </c>
      <c r="EB472" t="s">
        <v>11017</v>
      </c>
      <c r="EC472" t="s">
        <v>333</v>
      </c>
      <c r="ED472" t="s">
        <v>207</v>
      </c>
      <c r="EE472" t="s">
        <v>4349</v>
      </c>
      <c r="EF472" t="s">
        <v>1322</v>
      </c>
      <c r="EG472" t="s">
        <v>2527</v>
      </c>
      <c r="EH472" t="s">
        <v>11018</v>
      </c>
      <c r="EI472" t="s">
        <v>11019</v>
      </c>
      <c r="EJ472" t="s">
        <v>333</v>
      </c>
      <c r="EK472" t="s">
        <v>207</v>
      </c>
      <c r="EL472" t="s">
        <v>6053</v>
      </c>
      <c r="EM472" t="s">
        <v>1136</v>
      </c>
      <c r="EN472" t="s">
        <v>6990</v>
      </c>
      <c r="EO472" t="s">
        <v>11020</v>
      </c>
      <c r="EP472" t="s">
        <v>11021</v>
      </c>
      <c r="EQ472" t="s">
        <v>11022</v>
      </c>
      <c r="ER472" t="s">
        <v>207</v>
      </c>
      <c r="ES472" t="s">
        <v>11023</v>
      </c>
      <c r="ET472" t="s">
        <v>342</v>
      </c>
      <c r="EU472" t="s">
        <v>698</v>
      </c>
    </row>
    <row r="473" spans="1:158">
      <c r="A473" t="s">
        <v>1779</v>
      </c>
      <c r="B473" t="s">
        <v>159</v>
      </c>
      <c r="C473" t="s">
        <v>160</v>
      </c>
      <c r="D473" t="s">
        <v>1780</v>
      </c>
      <c r="E473" t="s">
        <v>10999</v>
      </c>
      <c r="F473" t="s">
        <v>11000</v>
      </c>
      <c r="G473">
        <v>9967011229</v>
      </c>
      <c r="H473" t="s">
        <v>271</v>
      </c>
      <c r="I473" t="s">
        <v>11001</v>
      </c>
      <c r="J473" t="s">
        <v>166</v>
      </c>
      <c r="K473" t="s">
        <v>7379</v>
      </c>
      <c r="L473" t="s">
        <v>11002</v>
      </c>
      <c r="M473" t="s">
        <v>11003</v>
      </c>
      <c r="N473" t="s">
        <v>170</v>
      </c>
      <c r="AI473" t="s">
        <v>11004</v>
      </c>
      <c r="AJ473" t="s">
        <v>2384</v>
      </c>
      <c r="AK473" t="s">
        <v>439</v>
      </c>
      <c r="AL473">
        <v>88.14</v>
      </c>
      <c r="AN473">
        <v>1994</v>
      </c>
      <c r="AO473" t="s">
        <v>174</v>
      </c>
      <c r="AP473" t="s">
        <v>11005</v>
      </c>
      <c r="AQ473" t="s">
        <v>2384</v>
      </c>
      <c r="AR473" t="s">
        <v>439</v>
      </c>
      <c r="AS473">
        <v>78</v>
      </c>
      <c r="AU473">
        <v>1996</v>
      </c>
      <c r="AV473" t="s">
        <v>170</v>
      </c>
      <c r="BC473" t="s">
        <v>170</v>
      </c>
      <c r="BD473" t="s">
        <v>11006</v>
      </c>
      <c r="BE473" t="s">
        <v>11007</v>
      </c>
      <c r="BF473" t="s">
        <v>1780</v>
      </c>
      <c r="BG473">
        <v>63.23</v>
      </c>
      <c r="BI473">
        <v>2001</v>
      </c>
      <c r="BJ473">
        <v>8</v>
      </c>
      <c r="BL473">
        <v>2</v>
      </c>
      <c r="BN473" t="s">
        <v>174</v>
      </c>
      <c r="BO473" t="s">
        <v>11008</v>
      </c>
      <c r="BP473" t="s">
        <v>11008</v>
      </c>
      <c r="BQ473" t="s">
        <v>713</v>
      </c>
      <c r="BR473">
        <v>70.4</v>
      </c>
      <c r="BT473">
        <v>2003</v>
      </c>
      <c r="BU473">
        <v>31</v>
      </c>
      <c r="BV473" t="s">
        <v>1179</v>
      </c>
      <c r="BW473">
        <v>53</v>
      </c>
      <c r="BY473" t="s">
        <v>170</v>
      </c>
      <c r="CE473">
        <v>2003</v>
      </c>
      <c r="CF473" t="s">
        <v>170</v>
      </c>
      <c r="CL473" t="s">
        <v>170</v>
      </c>
      <c r="CN473" t="s">
        <v>174</v>
      </c>
      <c r="CO473" t="s">
        <v>11009</v>
      </c>
      <c r="CP473" t="s">
        <v>11010</v>
      </c>
      <c r="CQ473" t="s">
        <v>170</v>
      </c>
      <c r="CV473" t="s">
        <v>170</v>
      </c>
      <c r="CZ473" t="s">
        <v>170</v>
      </c>
      <c r="DB473" t="s">
        <v>378</v>
      </c>
      <c r="DC473" t="s">
        <v>2977</v>
      </c>
      <c r="DD473" t="s">
        <v>174</v>
      </c>
      <c r="DE473" t="s">
        <v>11011</v>
      </c>
      <c r="DF473" t="s">
        <v>170</v>
      </c>
      <c r="DL473" t="s">
        <v>170</v>
      </c>
      <c r="DN473" t="s">
        <v>170</v>
      </c>
      <c r="DP473" t="s">
        <v>11024</v>
      </c>
      <c r="DQ473" t="s">
        <v>202</v>
      </c>
      <c r="DR473" t="str">
        <f>HYPERLINK("https://nconnect.nicmar.ac.in/pdf/638_resume_1772009423.pdf/Y2FyZWVy","View Resume")</f>
        <v>0</v>
      </c>
      <c r="DS473" t="s">
        <v>11013</v>
      </c>
      <c r="DT473" t="s">
        <v>11014</v>
      </c>
      <c r="DU473" t="s">
        <v>11015</v>
      </c>
      <c r="DV473" t="s">
        <v>333</v>
      </c>
      <c r="DW473" t="s">
        <v>207</v>
      </c>
      <c r="DX473" t="s">
        <v>1386</v>
      </c>
      <c r="DY473" t="s">
        <v>2758</v>
      </c>
      <c r="DZ473" t="s">
        <v>420</v>
      </c>
      <c r="EA473" t="s">
        <v>11016</v>
      </c>
      <c r="EB473" t="s">
        <v>11017</v>
      </c>
      <c r="EC473" t="s">
        <v>333</v>
      </c>
      <c r="ED473" t="s">
        <v>207</v>
      </c>
      <c r="EE473" t="s">
        <v>4349</v>
      </c>
      <c r="EF473" t="s">
        <v>1322</v>
      </c>
      <c r="EG473" t="s">
        <v>2527</v>
      </c>
      <c r="EH473" t="s">
        <v>11018</v>
      </c>
      <c r="EI473" t="s">
        <v>11019</v>
      </c>
      <c r="EJ473" t="s">
        <v>333</v>
      </c>
      <c r="EK473" t="s">
        <v>207</v>
      </c>
      <c r="EL473" t="s">
        <v>6053</v>
      </c>
      <c r="EM473" t="s">
        <v>1136</v>
      </c>
      <c r="EN473" t="s">
        <v>6990</v>
      </c>
      <c r="EO473" t="s">
        <v>11020</v>
      </c>
      <c r="EP473" t="s">
        <v>11021</v>
      </c>
      <c r="EQ473" t="s">
        <v>11022</v>
      </c>
      <c r="ER473" t="s">
        <v>207</v>
      </c>
      <c r="ES473" t="s">
        <v>11023</v>
      </c>
      <c r="ET473" t="s">
        <v>342</v>
      </c>
      <c r="EU473" t="s">
        <v>698</v>
      </c>
    </row>
    <row r="474" spans="1:158">
      <c r="A474" t="s">
        <v>158</v>
      </c>
      <c r="B474" t="s">
        <v>159</v>
      </c>
      <c r="C474" t="s">
        <v>160</v>
      </c>
      <c r="D474" t="s">
        <v>161</v>
      </c>
      <c r="E474" t="s">
        <v>10999</v>
      </c>
      <c r="F474" t="s">
        <v>11000</v>
      </c>
      <c r="G474">
        <v>9967011229</v>
      </c>
      <c r="H474" t="s">
        <v>271</v>
      </c>
      <c r="I474" t="s">
        <v>11001</v>
      </c>
      <c r="J474" t="s">
        <v>166</v>
      </c>
      <c r="K474" t="s">
        <v>7379</v>
      </c>
      <c r="L474" t="s">
        <v>11002</v>
      </c>
      <c r="M474" t="s">
        <v>11003</v>
      </c>
      <c r="N474" t="s">
        <v>170</v>
      </c>
      <c r="AI474" t="s">
        <v>11004</v>
      </c>
      <c r="AJ474" t="s">
        <v>2384</v>
      </c>
      <c r="AK474" t="s">
        <v>439</v>
      </c>
      <c r="AL474">
        <v>88.14</v>
      </c>
      <c r="AN474">
        <v>1994</v>
      </c>
      <c r="AO474" t="s">
        <v>174</v>
      </c>
      <c r="AP474" t="s">
        <v>11005</v>
      </c>
      <c r="AQ474" t="s">
        <v>2384</v>
      </c>
      <c r="AR474" t="s">
        <v>439</v>
      </c>
      <c r="AS474">
        <v>78</v>
      </c>
      <c r="AU474">
        <v>1996</v>
      </c>
      <c r="AV474" t="s">
        <v>170</v>
      </c>
      <c r="BC474" t="s">
        <v>170</v>
      </c>
      <c r="BD474" t="s">
        <v>11006</v>
      </c>
      <c r="BE474" t="s">
        <v>11007</v>
      </c>
      <c r="BF474" t="s">
        <v>1780</v>
      </c>
      <c r="BG474">
        <v>63.23</v>
      </c>
      <c r="BI474">
        <v>2001</v>
      </c>
      <c r="BJ474">
        <v>8</v>
      </c>
      <c r="BL474">
        <v>2</v>
      </c>
      <c r="BN474" t="s">
        <v>174</v>
      </c>
      <c r="BO474" t="s">
        <v>11008</v>
      </c>
      <c r="BP474" t="s">
        <v>11008</v>
      </c>
      <c r="BQ474" t="s">
        <v>713</v>
      </c>
      <c r="BR474">
        <v>70.4</v>
      </c>
      <c r="BT474">
        <v>2003</v>
      </c>
      <c r="BU474">
        <v>31</v>
      </c>
      <c r="BV474" t="s">
        <v>1179</v>
      </c>
      <c r="BW474">
        <v>53</v>
      </c>
      <c r="BY474" t="s">
        <v>170</v>
      </c>
      <c r="CE474">
        <v>2003</v>
      </c>
      <c r="CF474" t="s">
        <v>170</v>
      </c>
      <c r="CL474" t="s">
        <v>170</v>
      </c>
      <c r="CN474" t="s">
        <v>174</v>
      </c>
      <c r="CO474" t="s">
        <v>11009</v>
      </c>
      <c r="CP474" t="s">
        <v>11010</v>
      </c>
      <c r="CQ474" t="s">
        <v>170</v>
      </c>
      <c r="CV474" t="s">
        <v>170</v>
      </c>
      <c r="CZ474" t="s">
        <v>170</v>
      </c>
      <c r="DB474" t="s">
        <v>378</v>
      </c>
      <c r="DC474" t="s">
        <v>2977</v>
      </c>
      <c r="DD474" t="s">
        <v>174</v>
      </c>
      <c r="DE474" t="s">
        <v>11011</v>
      </c>
      <c r="DF474" t="s">
        <v>170</v>
      </c>
      <c r="DL474" t="s">
        <v>170</v>
      </c>
      <c r="DN474" t="s">
        <v>170</v>
      </c>
      <c r="DP474" t="s">
        <v>11024</v>
      </c>
      <c r="DQ474" t="s">
        <v>202</v>
      </c>
      <c r="DR474" t="str">
        <f>HYPERLINK("https://nconnect.nicmar.ac.in/pdf/638_resume_1772009423.pdf/Y2FyZWVy","View Resume")</f>
        <v>0</v>
      </c>
      <c r="DS474" t="s">
        <v>11013</v>
      </c>
      <c r="DT474" t="s">
        <v>11014</v>
      </c>
      <c r="DU474" t="s">
        <v>11015</v>
      </c>
      <c r="DV474" t="s">
        <v>333</v>
      </c>
      <c r="DW474" t="s">
        <v>207</v>
      </c>
      <c r="DX474" t="s">
        <v>1386</v>
      </c>
      <c r="DY474" t="s">
        <v>2758</v>
      </c>
      <c r="DZ474" t="s">
        <v>420</v>
      </c>
      <c r="EA474" t="s">
        <v>11016</v>
      </c>
      <c r="EB474" t="s">
        <v>11017</v>
      </c>
      <c r="EC474" t="s">
        <v>333</v>
      </c>
      <c r="ED474" t="s">
        <v>207</v>
      </c>
      <c r="EE474" t="s">
        <v>4349</v>
      </c>
      <c r="EF474" t="s">
        <v>1322</v>
      </c>
      <c r="EG474" t="s">
        <v>2527</v>
      </c>
      <c r="EH474" t="s">
        <v>11018</v>
      </c>
      <c r="EI474" t="s">
        <v>11019</v>
      </c>
      <c r="EJ474" t="s">
        <v>333</v>
      </c>
      <c r="EK474" t="s">
        <v>207</v>
      </c>
      <c r="EL474" t="s">
        <v>6053</v>
      </c>
      <c r="EM474" t="s">
        <v>1136</v>
      </c>
      <c r="EN474" t="s">
        <v>6990</v>
      </c>
      <c r="EO474" t="s">
        <v>11020</v>
      </c>
      <c r="EP474" t="s">
        <v>11021</v>
      </c>
      <c r="EQ474" t="s">
        <v>11022</v>
      </c>
      <c r="ER474" t="s">
        <v>207</v>
      </c>
      <c r="ES474" t="s">
        <v>11023</v>
      </c>
      <c r="ET474" t="s">
        <v>342</v>
      </c>
      <c r="EU474" t="s">
        <v>698</v>
      </c>
    </row>
    <row r="475" spans="1:158">
      <c r="A475" t="s">
        <v>582</v>
      </c>
      <c r="B475" t="s">
        <v>211</v>
      </c>
      <c r="C475" t="s">
        <v>472</v>
      </c>
      <c r="D475" t="s">
        <v>583</v>
      </c>
      <c r="E475" t="s">
        <v>11025</v>
      </c>
      <c r="F475" t="s">
        <v>11026</v>
      </c>
      <c r="G475">
        <v>8248272400</v>
      </c>
      <c r="H475" t="s">
        <v>164</v>
      </c>
      <c r="I475" t="s">
        <v>11027</v>
      </c>
      <c r="J475" t="s">
        <v>166</v>
      </c>
      <c r="K475" t="s">
        <v>1995</v>
      </c>
      <c r="L475" t="s">
        <v>11028</v>
      </c>
      <c r="M475" t="s">
        <v>11029</v>
      </c>
      <c r="N475" t="s">
        <v>170</v>
      </c>
      <c r="AI475" t="s">
        <v>11030</v>
      </c>
      <c r="AJ475" t="s">
        <v>11031</v>
      </c>
      <c r="AK475" t="s">
        <v>11032</v>
      </c>
      <c r="AL475">
        <v>79.8</v>
      </c>
      <c r="AM475">
        <v>8.4</v>
      </c>
      <c r="AN475">
        <v>2011</v>
      </c>
      <c r="AO475" t="s">
        <v>174</v>
      </c>
      <c r="AP475" t="s">
        <v>11033</v>
      </c>
      <c r="AQ475" t="s">
        <v>11034</v>
      </c>
      <c r="AR475" t="s">
        <v>11035</v>
      </c>
      <c r="AS475">
        <v>78</v>
      </c>
      <c r="AU475">
        <v>2013</v>
      </c>
      <c r="AV475" t="s">
        <v>170</v>
      </c>
      <c r="BC475" t="s">
        <v>174</v>
      </c>
      <c r="BD475" t="s">
        <v>11036</v>
      </c>
      <c r="BE475" t="s">
        <v>11037</v>
      </c>
      <c r="BF475" t="s">
        <v>11038</v>
      </c>
      <c r="BG475">
        <v>89.7</v>
      </c>
      <c r="BH475">
        <v>8.97</v>
      </c>
      <c r="BI475">
        <v>2018</v>
      </c>
      <c r="BJ475">
        <v>1</v>
      </c>
      <c r="BL475">
        <v>9</v>
      </c>
      <c r="BN475" t="s">
        <v>174</v>
      </c>
      <c r="BO475" t="s">
        <v>11039</v>
      </c>
      <c r="BP475" t="s">
        <v>11040</v>
      </c>
      <c r="BQ475" t="s">
        <v>11041</v>
      </c>
      <c r="BR475">
        <v>92.7</v>
      </c>
      <c r="BS475">
        <v>9.27</v>
      </c>
      <c r="BT475">
        <v>2026</v>
      </c>
      <c r="BU475">
        <v>31</v>
      </c>
      <c r="BV475" t="s">
        <v>11042</v>
      </c>
      <c r="BW475">
        <v>53</v>
      </c>
      <c r="BX475" t="s">
        <v>11042</v>
      </c>
      <c r="BY475" t="s">
        <v>170</v>
      </c>
      <c r="CF475" t="s">
        <v>174</v>
      </c>
      <c r="CG475" t="s">
        <v>11043</v>
      </c>
      <c r="CH475" t="s">
        <v>11044</v>
      </c>
      <c r="CI475" t="s">
        <v>193</v>
      </c>
      <c r="CJ475">
        <v>2026</v>
      </c>
      <c r="CL475" t="s">
        <v>170</v>
      </c>
      <c r="CN475" t="s">
        <v>174</v>
      </c>
      <c r="CO475" t="s">
        <v>11045</v>
      </c>
      <c r="CP475" t="s">
        <v>11046</v>
      </c>
      <c r="CQ475" t="s">
        <v>174</v>
      </c>
      <c r="CR475" t="s">
        <v>2454</v>
      </c>
      <c r="CS475" t="s">
        <v>2454</v>
      </c>
      <c r="CT475">
        <v>3</v>
      </c>
      <c r="CU475" t="s">
        <v>11047</v>
      </c>
      <c r="CV475" t="s">
        <v>170</v>
      </c>
      <c r="CZ475" t="s">
        <v>170</v>
      </c>
      <c r="DB475" t="s">
        <v>11048</v>
      </c>
      <c r="DC475" t="s">
        <v>1378</v>
      </c>
      <c r="DD475" t="s">
        <v>170</v>
      </c>
      <c r="DF475" t="s">
        <v>170</v>
      </c>
      <c r="DL475" t="s">
        <v>174</v>
      </c>
      <c r="DM475" t="s">
        <v>11049</v>
      </c>
      <c r="DN475" t="s">
        <v>170</v>
      </c>
      <c r="DP475" t="s">
        <v>11050</v>
      </c>
      <c r="DQ475" t="s">
        <v>202</v>
      </c>
      <c r="DR475" t="str">
        <f>HYPERLINK("https://nconnect.nicmar.ac.in/pdf/629_resume_1772010403.pdf/Y2FyZWVy","View Resume")</f>
        <v>0</v>
      </c>
      <c r="DS475" t="s">
        <v>292</v>
      </c>
    </row>
    <row r="476" spans="1:158">
      <c r="A476" t="s">
        <v>356</v>
      </c>
      <c r="B476" t="s">
        <v>211</v>
      </c>
      <c r="C476" t="s">
        <v>267</v>
      </c>
      <c r="D476" t="s">
        <v>357</v>
      </c>
      <c r="E476" t="s">
        <v>11051</v>
      </c>
      <c r="F476" t="s">
        <v>11052</v>
      </c>
      <c r="G476">
        <v>9096848827</v>
      </c>
      <c r="H476" t="s">
        <v>271</v>
      </c>
      <c r="I476" t="s">
        <v>11053</v>
      </c>
      <c r="J476" t="s">
        <v>166</v>
      </c>
      <c r="K476" t="s">
        <v>11054</v>
      </c>
      <c r="L476" t="s">
        <v>11055</v>
      </c>
      <c r="M476" t="s">
        <v>11056</v>
      </c>
      <c r="N476" t="s">
        <v>170</v>
      </c>
      <c r="AI476" t="s">
        <v>11057</v>
      </c>
      <c r="AJ476" t="s">
        <v>2384</v>
      </c>
      <c r="AK476" t="s">
        <v>439</v>
      </c>
      <c r="AL476">
        <v>76.13</v>
      </c>
      <c r="AN476">
        <v>2005</v>
      </c>
      <c r="AO476" t="s">
        <v>174</v>
      </c>
      <c r="AP476" t="s">
        <v>11058</v>
      </c>
      <c r="AQ476" t="s">
        <v>2384</v>
      </c>
      <c r="AR476" t="s">
        <v>439</v>
      </c>
      <c r="AS476">
        <v>82.67</v>
      </c>
      <c r="AU476">
        <v>2007</v>
      </c>
      <c r="AV476" t="s">
        <v>170</v>
      </c>
      <c r="BC476" t="s">
        <v>174</v>
      </c>
      <c r="BD476" t="s">
        <v>11059</v>
      </c>
      <c r="BE476" t="s">
        <v>11060</v>
      </c>
      <c r="BF476" t="s">
        <v>1006</v>
      </c>
      <c r="BG476">
        <v>72</v>
      </c>
      <c r="BI476">
        <v>2011</v>
      </c>
      <c r="BJ476">
        <v>19</v>
      </c>
      <c r="BK476" t="s">
        <v>11061</v>
      </c>
      <c r="BL476">
        <v>11</v>
      </c>
      <c r="BN476" t="s">
        <v>174</v>
      </c>
      <c r="BO476" t="s">
        <v>11062</v>
      </c>
      <c r="BP476" t="s">
        <v>11063</v>
      </c>
      <c r="BQ476" t="s">
        <v>405</v>
      </c>
      <c r="BR476">
        <v>78</v>
      </c>
      <c r="BS476">
        <v>7.8</v>
      </c>
      <c r="BT476">
        <v>2014</v>
      </c>
      <c r="BU476">
        <v>31</v>
      </c>
      <c r="BV476" t="s">
        <v>11064</v>
      </c>
      <c r="BW476">
        <v>53</v>
      </c>
      <c r="BX476" t="s">
        <v>2571</v>
      </c>
      <c r="BY476" t="s">
        <v>170</v>
      </c>
      <c r="CF476" t="s">
        <v>174</v>
      </c>
      <c r="CG476" t="s">
        <v>405</v>
      </c>
      <c r="CH476" t="s">
        <v>11065</v>
      </c>
      <c r="CI476" t="s">
        <v>193</v>
      </c>
      <c r="CJ476">
        <v>2024</v>
      </c>
      <c r="CL476" t="s">
        <v>170</v>
      </c>
      <c r="CN476" t="s">
        <v>170</v>
      </c>
      <c r="CP476" t="s">
        <v>11066</v>
      </c>
      <c r="CQ476" t="s">
        <v>174</v>
      </c>
      <c r="CR476">
        <v>2</v>
      </c>
      <c r="CS476">
        <v>4</v>
      </c>
      <c r="CT476">
        <v>8</v>
      </c>
      <c r="CU476" t="s">
        <v>2365</v>
      </c>
      <c r="CV476" t="s">
        <v>170</v>
      </c>
      <c r="CZ476" t="s">
        <v>170</v>
      </c>
      <c r="DB476" t="s">
        <v>11067</v>
      </c>
      <c r="DC476" t="s">
        <v>11068</v>
      </c>
      <c r="DD476" t="s">
        <v>174</v>
      </c>
      <c r="DE476" t="s">
        <v>11069</v>
      </c>
      <c r="DF476" t="s">
        <v>170</v>
      </c>
      <c r="DL476" t="s">
        <v>170</v>
      </c>
      <c r="DN476" t="s">
        <v>170</v>
      </c>
      <c r="DP476" t="s">
        <v>11070</v>
      </c>
      <c r="DQ476" t="str">
        <f>HYPERLINK("https://nconnect.nicmar.ac.in/storage/profile/699ec2c4133c9.png","Download")</f>
        <v>0</v>
      </c>
      <c r="DR476" t="str">
        <f>HYPERLINK("https://nconnect.nicmar.ac.in/pdf/331_resume_1772011959.pdf/Y2FyZWVy","View Resume")</f>
        <v>0</v>
      </c>
      <c r="DS476" t="s">
        <v>1133</v>
      </c>
      <c r="DT476" t="s">
        <v>11071</v>
      </c>
      <c r="DU476" t="s">
        <v>211</v>
      </c>
      <c r="DV476" t="s">
        <v>819</v>
      </c>
      <c r="DW476" t="s">
        <v>246</v>
      </c>
      <c r="DX476" t="s">
        <v>984</v>
      </c>
      <c r="DY476" t="s">
        <v>209</v>
      </c>
      <c r="DZ476" t="s">
        <v>1683</v>
      </c>
      <c r="EA476" t="s">
        <v>2246</v>
      </c>
      <c r="EB476" t="s">
        <v>211</v>
      </c>
      <c r="EC476" t="s">
        <v>819</v>
      </c>
      <c r="ED476" t="s">
        <v>246</v>
      </c>
      <c r="EE476" t="s">
        <v>574</v>
      </c>
      <c r="EF476" t="s">
        <v>1719</v>
      </c>
      <c r="EG476" t="s">
        <v>3548</v>
      </c>
    </row>
    <row r="477" spans="1:158">
      <c r="A477" t="s">
        <v>210</v>
      </c>
      <c r="B477" t="s">
        <v>211</v>
      </c>
      <c r="C477" t="s">
        <v>212</v>
      </c>
      <c r="D477" t="s">
        <v>213</v>
      </c>
      <c r="E477" t="s">
        <v>11072</v>
      </c>
      <c r="F477" t="s">
        <v>11073</v>
      </c>
      <c r="G477">
        <v>8639053839</v>
      </c>
      <c r="H477" t="s">
        <v>164</v>
      </c>
      <c r="I477" t="s">
        <v>11074</v>
      </c>
      <c r="J477" t="s">
        <v>217</v>
      </c>
      <c r="K477" t="s">
        <v>3285</v>
      </c>
      <c r="L477" t="s">
        <v>11075</v>
      </c>
      <c r="M477" t="s">
        <v>11076</v>
      </c>
      <c r="N477" t="s">
        <v>170</v>
      </c>
      <c r="AI477" t="s">
        <v>11077</v>
      </c>
      <c r="AJ477" t="s">
        <v>11078</v>
      </c>
      <c r="AK477" t="s">
        <v>11079</v>
      </c>
      <c r="AL477">
        <v>48</v>
      </c>
      <c r="AM477">
        <v>4.8</v>
      </c>
      <c r="AN477">
        <v>2012</v>
      </c>
      <c r="AO477" t="s">
        <v>170</v>
      </c>
      <c r="AV477" t="s">
        <v>174</v>
      </c>
      <c r="AW477" t="s">
        <v>11080</v>
      </c>
      <c r="AX477" t="s">
        <v>11081</v>
      </c>
      <c r="AY477" t="s">
        <v>5804</v>
      </c>
      <c r="AZ477">
        <v>58.13</v>
      </c>
      <c r="BA477">
        <v>5.81</v>
      </c>
      <c r="BB477">
        <v>2015</v>
      </c>
      <c r="BC477" t="s">
        <v>174</v>
      </c>
      <c r="BD477" t="s">
        <v>11082</v>
      </c>
      <c r="BE477" t="s">
        <v>11083</v>
      </c>
      <c r="BF477" t="s">
        <v>5804</v>
      </c>
      <c r="BG477">
        <v>68.2</v>
      </c>
      <c r="BH477">
        <v>6.82</v>
      </c>
      <c r="BI477">
        <v>2019</v>
      </c>
      <c r="BJ477">
        <v>2</v>
      </c>
      <c r="BL477">
        <v>9</v>
      </c>
      <c r="BN477" t="s">
        <v>174</v>
      </c>
      <c r="BO477" t="s">
        <v>11082</v>
      </c>
      <c r="BP477" t="s">
        <v>11084</v>
      </c>
      <c r="BQ477" t="s">
        <v>5854</v>
      </c>
      <c r="BR477">
        <v>75.6</v>
      </c>
      <c r="BS477">
        <v>7.56</v>
      </c>
      <c r="BT477">
        <v>2024</v>
      </c>
      <c r="BU477">
        <v>14</v>
      </c>
      <c r="BW477">
        <v>47</v>
      </c>
      <c r="BY477" t="s">
        <v>170</v>
      </c>
      <c r="CF477" t="s">
        <v>174</v>
      </c>
      <c r="CG477" t="s">
        <v>11085</v>
      </c>
      <c r="CH477" t="s">
        <v>11082</v>
      </c>
      <c r="CI477" t="s">
        <v>373</v>
      </c>
      <c r="CK477" t="s">
        <v>170</v>
      </c>
      <c r="CL477" t="s">
        <v>170</v>
      </c>
      <c r="CN477" t="s">
        <v>170</v>
      </c>
      <c r="CP477" t="s">
        <v>11086</v>
      </c>
      <c r="DP477" t="s">
        <v>11087</v>
      </c>
      <c r="DQ477" t="str">
        <f>HYPERLINK("https://nconnect.nicmar.ac.in/storage/profile/699ec033ae182.png","Download")</f>
        <v>0</v>
      </c>
      <c r="DR477" t="str">
        <f>HYPERLINK("https://nconnect.nicmar.ac.in/pdf/666_resume_1772012996.pdf/Y2FyZWVy","View Resume")</f>
        <v>0</v>
      </c>
      <c r="DS477" t="s">
        <v>292</v>
      </c>
    </row>
    <row r="478" spans="1:158">
      <c r="A478" t="s">
        <v>210</v>
      </c>
      <c r="B478" t="s">
        <v>211</v>
      </c>
      <c r="C478" t="s">
        <v>212</v>
      </c>
      <c r="D478" t="s">
        <v>213</v>
      </c>
      <c r="E478" t="s">
        <v>11088</v>
      </c>
      <c r="F478" t="s">
        <v>11089</v>
      </c>
      <c r="G478">
        <v>8939418289</v>
      </c>
      <c r="H478" t="s">
        <v>164</v>
      </c>
      <c r="I478" t="s">
        <v>11090</v>
      </c>
      <c r="J478" t="s">
        <v>166</v>
      </c>
      <c r="K478" t="s">
        <v>11091</v>
      </c>
      <c r="L478" t="s">
        <v>11092</v>
      </c>
      <c r="M478" t="s">
        <v>11093</v>
      </c>
      <c r="N478" t="s">
        <v>170</v>
      </c>
      <c r="AI478" t="s">
        <v>11094</v>
      </c>
      <c r="AJ478" t="s">
        <v>277</v>
      </c>
      <c r="AK478" t="s">
        <v>11095</v>
      </c>
      <c r="AL478">
        <v>76</v>
      </c>
      <c r="AM478">
        <v>8</v>
      </c>
      <c r="AN478">
        <v>2008</v>
      </c>
      <c r="AO478" t="s">
        <v>174</v>
      </c>
      <c r="AP478" t="s">
        <v>11096</v>
      </c>
      <c r="AQ478" t="s">
        <v>277</v>
      </c>
      <c r="AR478" t="s">
        <v>11097</v>
      </c>
      <c r="AS478">
        <v>74</v>
      </c>
      <c r="AT478">
        <v>7.8</v>
      </c>
      <c r="AU478">
        <v>2011</v>
      </c>
      <c r="AV478" t="s">
        <v>170</v>
      </c>
      <c r="BC478" t="s">
        <v>174</v>
      </c>
      <c r="BD478" t="s">
        <v>967</v>
      </c>
      <c r="BE478" t="s">
        <v>968</v>
      </c>
      <c r="BF478" t="s">
        <v>11098</v>
      </c>
      <c r="BG478">
        <v>67</v>
      </c>
      <c r="BH478">
        <v>6.9</v>
      </c>
      <c r="BI478">
        <v>2015</v>
      </c>
      <c r="BJ478">
        <v>1</v>
      </c>
      <c r="BL478">
        <v>9</v>
      </c>
      <c r="BN478" t="s">
        <v>174</v>
      </c>
      <c r="BO478" t="s">
        <v>967</v>
      </c>
      <c r="BP478" t="s">
        <v>968</v>
      </c>
      <c r="BQ478" t="s">
        <v>11099</v>
      </c>
      <c r="BR478">
        <v>83</v>
      </c>
      <c r="BS478">
        <v>8.7</v>
      </c>
      <c r="BT478">
        <v>2017</v>
      </c>
      <c r="BU478">
        <v>14</v>
      </c>
      <c r="BW478">
        <v>47</v>
      </c>
      <c r="BY478" t="s">
        <v>170</v>
      </c>
      <c r="CF478" t="s">
        <v>174</v>
      </c>
      <c r="CG478" t="s">
        <v>11100</v>
      </c>
      <c r="CH478" t="s">
        <v>11101</v>
      </c>
      <c r="CI478" t="s">
        <v>193</v>
      </c>
      <c r="CJ478">
        <v>2025</v>
      </c>
      <c r="CL478" t="s">
        <v>170</v>
      </c>
      <c r="CN478" t="s">
        <v>170</v>
      </c>
      <c r="CP478" t="s">
        <v>11102</v>
      </c>
      <c r="CQ478" t="s">
        <v>174</v>
      </c>
      <c r="CR478">
        <v>3</v>
      </c>
      <c r="CS478">
        <v>3</v>
      </c>
      <c r="CT478">
        <v>0</v>
      </c>
      <c r="CU478" t="s">
        <v>11103</v>
      </c>
      <c r="CV478" t="s">
        <v>170</v>
      </c>
      <c r="CZ478" t="s">
        <v>170</v>
      </c>
      <c r="DB478" t="s">
        <v>11104</v>
      </c>
      <c r="DC478" t="s">
        <v>11105</v>
      </c>
      <c r="DD478" t="s">
        <v>174</v>
      </c>
      <c r="DE478" t="s">
        <v>11106</v>
      </c>
      <c r="DF478" t="s">
        <v>174</v>
      </c>
      <c r="DG478">
        <v>5</v>
      </c>
      <c r="DH478">
        <v>0</v>
      </c>
      <c r="DI478">
        <v>4</v>
      </c>
      <c r="DJ478">
        <v>0</v>
      </c>
      <c r="DK478">
        <v>8</v>
      </c>
      <c r="DL478" t="s">
        <v>170</v>
      </c>
      <c r="DN478" t="s">
        <v>170</v>
      </c>
      <c r="DP478" t="s">
        <v>11107</v>
      </c>
      <c r="DQ478" t="str">
        <f>HYPERLINK("https://nconnect.nicmar.ac.in/storage/profile/699ebdab726db.png","Download")</f>
        <v>0</v>
      </c>
      <c r="DR478" t="str">
        <f>HYPERLINK("https://nconnect.nicmar.ac.in/pdf/665_resume_1772013754.pdf/Y2FyZWVy","View Resume")</f>
        <v>0</v>
      </c>
      <c r="DS478" t="s">
        <v>908</v>
      </c>
      <c r="DT478" t="s">
        <v>11108</v>
      </c>
      <c r="DU478" t="s">
        <v>1283</v>
      </c>
      <c r="DV478" t="s">
        <v>1812</v>
      </c>
      <c r="DW478" t="s">
        <v>246</v>
      </c>
      <c r="DX478" t="s">
        <v>981</v>
      </c>
      <c r="DY478" t="s">
        <v>209</v>
      </c>
      <c r="DZ478" t="s">
        <v>908</v>
      </c>
    </row>
    <row r="479" spans="1:158">
      <c r="A479" t="s">
        <v>266</v>
      </c>
      <c r="B479" t="s">
        <v>211</v>
      </c>
      <c r="C479" t="s">
        <v>267</v>
      </c>
      <c r="D479" t="s">
        <v>268</v>
      </c>
      <c r="E479" t="s">
        <v>11109</v>
      </c>
      <c r="F479" t="s">
        <v>11110</v>
      </c>
      <c r="G479">
        <v>8888812649</v>
      </c>
      <c r="H479" t="s">
        <v>164</v>
      </c>
      <c r="I479" t="s">
        <v>11111</v>
      </c>
      <c r="J479" t="s">
        <v>166</v>
      </c>
      <c r="K479" t="s">
        <v>7379</v>
      </c>
      <c r="L479" t="s">
        <v>11112</v>
      </c>
      <c r="M479" t="s">
        <v>11113</v>
      </c>
      <c r="N479" t="s">
        <v>170</v>
      </c>
      <c r="AI479" t="s">
        <v>11114</v>
      </c>
      <c r="AJ479" t="s">
        <v>11115</v>
      </c>
      <c r="AK479" t="s">
        <v>11116</v>
      </c>
      <c r="AL479">
        <v>86.26</v>
      </c>
      <c r="AN479">
        <v>1998</v>
      </c>
      <c r="AO479" t="s">
        <v>174</v>
      </c>
      <c r="AP479" t="s">
        <v>11117</v>
      </c>
      <c r="AQ479" t="s">
        <v>11118</v>
      </c>
      <c r="AR479" t="s">
        <v>11119</v>
      </c>
      <c r="AS479">
        <v>86</v>
      </c>
      <c r="AU479">
        <v>2000</v>
      </c>
      <c r="AV479" t="s">
        <v>170</v>
      </c>
      <c r="BC479" t="s">
        <v>174</v>
      </c>
      <c r="BD479" t="s">
        <v>1441</v>
      </c>
      <c r="BE479" t="s">
        <v>11120</v>
      </c>
      <c r="BF479" t="s">
        <v>400</v>
      </c>
      <c r="BG479">
        <v>65.2</v>
      </c>
      <c r="BI479">
        <v>2004</v>
      </c>
      <c r="BJ479">
        <v>19</v>
      </c>
      <c r="BK479" t="s">
        <v>8890</v>
      </c>
      <c r="BL479">
        <v>54</v>
      </c>
      <c r="BN479" t="s">
        <v>174</v>
      </c>
      <c r="BO479" t="s">
        <v>11121</v>
      </c>
      <c r="BP479" t="s">
        <v>11121</v>
      </c>
      <c r="BQ479" t="s">
        <v>11122</v>
      </c>
      <c r="BR479">
        <v>88.6</v>
      </c>
      <c r="BS479">
        <v>8.86</v>
      </c>
      <c r="BT479">
        <v>2009</v>
      </c>
      <c r="BU479">
        <v>31</v>
      </c>
      <c r="BV479" t="s">
        <v>529</v>
      </c>
      <c r="BW479">
        <v>24</v>
      </c>
      <c r="BY479" t="s">
        <v>174</v>
      </c>
      <c r="BZ479" t="s">
        <v>11123</v>
      </c>
      <c r="CA479" t="s">
        <v>2012</v>
      </c>
      <c r="CB479" t="s">
        <v>1337</v>
      </c>
      <c r="CC479">
        <v>65</v>
      </c>
      <c r="CE479">
        <v>2012</v>
      </c>
      <c r="CF479" t="s">
        <v>174</v>
      </c>
      <c r="CG479" t="s">
        <v>11124</v>
      </c>
      <c r="CH479" t="s">
        <v>4953</v>
      </c>
      <c r="CI479" t="s">
        <v>193</v>
      </c>
      <c r="CJ479">
        <v>2021</v>
      </c>
      <c r="CL479" t="s">
        <v>174</v>
      </c>
      <c r="CN479" t="s">
        <v>174</v>
      </c>
      <c r="CO479" t="s">
        <v>11125</v>
      </c>
      <c r="CP479" t="s">
        <v>11126</v>
      </c>
      <c r="CQ479" t="s">
        <v>174</v>
      </c>
      <c r="CR479">
        <v>0</v>
      </c>
      <c r="CS479">
        <v>1</v>
      </c>
      <c r="CT479">
        <v>10</v>
      </c>
      <c r="CU479" t="s">
        <v>11127</v>
      </c>
      <c r="CV479" t="s">
        <v>170</v>
      </c>
      <c r="CZ479" t="s">
        <v>170</v>
      </c>
      <c r="DB479" t="s">
        <v>11128</v>
      </c>
      <c r="DC479" t="s">
        <v>11129</v>
      </c>
      <c r="DD479" t="s">
        <v>170</v>
      </c>
      <c r="DF479" t="s">
        <v>170</v>
      </c>
      <c r="DL479" t="s">
        <v>170</v>
      </c>
      <c r="DN479" t="s">
        <v>170</v>
      </c>
      <c r="DP479" t="s">
        <v>11130</v>
      </c>
      <c r="DQ479" t="s">
        <v>202</v>
      </c>
      <c r="DR479" t="str">
        <f>HYPERLINK("https://nconnect.nicmar.ac.in/pdf/668_resume_1772014453.pdf/Y2FyZWVy","View Resume")</f>
        <v>0</v>
      </c>
      <c r="DS479" t="s">
        <v>1457</v>
      </c>
      <c r="DT479" t="s">
        <v>11131</v>
      </c>
      <c r="DU479" t="s">
        <v>211</v>
      </c>
      <c r="DV479" t="s">
        <v>819</v>
      </c>
      <c r="DW479" t="s">
        <v>246</v>
      </c>
      <c r="DX479" t="s">
        <v>1025</v>
      </c>
      <c r="DY479" t="s">
        <v>907</v>
      </c>
      <c r="DZ479" t="s">
        <v>1457</v>
      </c>
    </row>
    <row r="480" spans="1:158">
      <c r="A480" t="s">
        <v>585</v>
      </c>
      <c r="B480" t="s">
        <v>211</v>
      </c>
      <c r="C480" t="s">
        <v>472</v>
      </c>
      <c r="D480" t="s">
        <v>586</v>
      </c>
      <c r="E480" t="s">
        <v>10874</v>
      </c>
      <c r="F480" t="s">
        <v>10875</v>
      </c>
      <c r="G480">
        <v>7588238909</v>
      </c>
      <c r="H480" t="s">
        <v>164</v>
      </c>
      <c r="I480" t="s">
        <v>10876</v>
      </c>
      <c r="J480" t="s">
        <v>166</v>
      </c>
      <c r="K480" t="s">
        <v>4193</v>
      </c>
      <c r="L480" t="s">
        <v>10877</v>
      </c>
      <c r="M480" t="s">
        <v>10878</v>
      </c>
      <c r="N480" t="s">
        <v>170</v>
      </c>
      <c r="AI480" t="s">
        <v>10879</v>
      </c>
      <c r="AJ480" t="s">
        <v>2384</v>
      </c>
      <c r="AK480" t="s">
        <v>439</v>
      </c>
      <c r="AL480">
        <v>83.8</v>
      </c>
      <c r="AN480">
        <v>2012</v>
      </c>
      <c r="AO480" t="s">
        <v>174</v>
      </c>
      <c r="AP480" t="s">
        <v>10880</v>
      </c>
      <c r="AQ480" t="s">
        <v>2384</v>
      </c>
      <c r="AR480" t="s">
        <v>439</v>
      </c>
      <c r="AS480">
        <v>67</v>
      </c>
      <c r="AU480">
        <v>2014</v>
      </c>
      <c r="AV480" t="s">
        <v>170</v>
      </c>
      <c r="BC480" t="s">
        <v>174</v>
      </c>
      <c r="BD480" t="s">
        <v>4953</v>
      </c>
      <c r="BE480" t="s">
        <v>10881</v>
      </c>
      <c r="BF480" t="s">
        <v>486</v>
      </c>
      <c r="BG480">
        <v>72.6</v>
      </c>
      <c r="BI480">
        <v>2018</v>
      </c>
      <c r="BJ480">
        <v>2</v>
      </c>
      <c r="BL480">
        <v>9</v>
      </c>
      <c r="BN480" t="s">
        <v>174</v>
      </c>
      <c r="BO480" t="s">
        <v>1522</v>
      </c>
      <c r="BP480" t="s">
        <v>5698</v>
      </c>
      <c r="BQ480" t="s">
        <v>2102</v>
      </c>
      <c r="BR480">
        <v>86</v>
      </c>
      <c r="BS480">
        <v>8.6</v>
      </c>
      <c r="BT480">
        <v>2020</v>
      </c>
      <c r="BU480">
        <v>12</v>
      </c>
      <c r="BW480">
        <v>15</v>
      </c>
      <c r="BY480" t="s">
        <v>174</v>
      </c>
      <c r="BZ480" t="s">
        <v>10882</v>
      </c>
      <c r="CA480" t="s">
        <v>10883</v>
      </c>
      <c r="CB480" t="s">
        <v>10884</v>
      </c>
      <c r="CC480">
        <v>80</v>
      </c>
      <c r="CE480">
        <v>2022</v>
      </c>
      <c r="CF480" t="s">
        <v>174</v>
      </c>
      <c r="CG480" t="s">
        <v>3978</v>
      </c>
      <c r="CH480" t="s">
        <v>8697</v>
      </c>
      <c r="CI480" t="s">
        <v>193</v>
      </c>
      <c r="CJ480">
        <v>2024</v>
      </c>
      <c r="CL480" t="s">
        <v>170</v>
      </c>
      <c r="CN480" t="s">
        <v>174</v>
      </c>
      <c r="CO480" t="s">
        <v>10885</v>
      </c>
      <c r="CP480" t="s">
        <v>10886</v>
      </c>
      <c r="CQ480" t="s">
        <v>174</v>
      </c>
      <c r="CR480">
        <v>7</v>
      </c>
      <c r="CS480">
        <v>1</v>
      </c>
      <c r="CT480">
        <v>1</v>
      </c>
      <c r="CU480" t="s">
        <v>10887</v>
      </c>
      <c r="CV480" t="s">
        <v>170</v>
      </c>
      <c r="CZ480" t="s">
        <v>170</v>
      </c>
      <c r="DC480" t="s">
        <v>2124</v>
      </c>
      <c r="DD480" t="s">
        <v>174</v>
      </c>
      <c r="DE480" t="s">
        <v>10888</v>
      </c>
      <c r="DF480" t="s">
        <v>170</v>
      </c>
      <c r="DG480" t="s">
        <v>10889</v>
      </c>
      <c r="DI480" t="s">
        <v>10890</v>
      </c>
      <c r="DL480" t="s">
        <v>174</v>
      </c>
      <c r="DM480" t="s">
        <v>10885</v>
      </c>
      <c r="DN480" t="s">
        <v>174</v>
      </c>
      <c r="DO480" t="s">
        <v>10891</v>
      </c>
      <c r="DP480" t="s">
        <v>11132</v>
      </c>
      <c r="DQ480" t="str">
        <f>HYPERLINK("https://nconnect.nicmar.ac.in/storage/profile/699d541a017e7.png","Download")</f>
        <v>0</v>
      </c>
      <c r="DR480" t="str">
        <f>HYPERLINK("https://nconnect.nicmar.ac.in/pdf/613_resume_1772005478.pdf/Y2FyZWVy","View Resume")</f>
        <v>0</v>
      </c>
      <c r="DS480" t="s">
        <v>4013</v>
      </c>
      <c r="DT480" t="s">
        <v>552</v>
      </c>
      <c r="DU480" t="s">
        <v>211</v>
      </c>
      <c r="DV480" t="s">
        <v>10893</v>
      </c>
      <c r="DW480" t="s">
        <v>246</v>
      </c>
      <c r="DX480" t="s">
        <v>995</v>
      </c>
      <c r="DY480" t="s">
        <v>209</v>
      </c>
      <c r="DZ480" t="s">
        <v>1027</v>
      </c>
      <c r="EA480" t="s">
        <v>10894</v>
      </c>
      <c r="EB480" t="s">
        <v>211</v>
      </c>
      <c r="EC480" t="s">
        <v>5015</v>
      </c>
      <c r="ED480" t="s">
        <v>246</v>
      </c>
      <c r="EE480" t="s">
        <v>905</v>
      </c>
      <c r="EF480" t="s">
        <v>995</v>
      </c>
      <c r="EG480" t="s">
        <v>2054</v>
      </c>
      <c r="EH480" t="s">
        <v>10895</v>
      </c>
      <c r="EI480" t="s">
        <v>8246</v>
      </c>
      <c r="EJ480" t="s">
        <v>333</v>
      </c>
      <c r="EK480" t="s">
        <v>207</v>
      </c>
      <c r="EL480" t="s">
        <v>2320</v>
      </c>
      <c r="EM480" t="s">
        <v>1463</v>
      </c>
      <c r="EN480" t="s">
        <v>949</v>
      </c>
    </row>
    <row r="481" spans="1:158">
      <c r="A481" t="s">
        <v>3909</v>
      </c>
      <c r="B481" t="s">
        <v>211</v>
      </c>
      <c r="C481" t="s">
        <v>472</v>
      </c>
      <c r="D481" t="s">
        <v>3910</v>
      </c>
      <c r="E481" t="s">
        <v>10874</v>
      </c>
      <c r="F481" t="s">
        <v>10875</v>
      </c>
      <c r="G481">
        <v>7588238909</v>
      </c>
      <c r="H481" t="s">
        <v>164</v>
      </c>
      <c r="I481" t="s">
        <v>10876</v>
      </c>
      <c r="J481" t="s">
        <v>166</v>
      </c>
      <c r="K481" t="s">
        <v>4193</v>
      </c>
      <c r="L481" t="s">
        <v>10877</v>
      </c>
      <c r="M481" t="s">
        <v>10878</v>
      </c>
      <c r="N481" t="s">
        <v>170</v>
      </c>
      <c r="AI481" t="s">
        <v>10879</v>
      </c>
      <c r="AJ481" t="s">
        <v>2384</v>
      </c>
      <c r="AK481" t="s">
        <v>439</v>
      </c>
      <c r="AL481">
        <v>83.8</v>
      </c>
      <c r="AN481">
        <v>2012</v>
      </c>
      <c r="AO481" t="s">
        <v>174</v>
      </c>
      <c r="AP481" t="s">
        <v>10880</v>
      </c>
      <c r="AQ481" t="s">
        <v>2384</v>
      </c>
      <c r="AR481" t="s">
        <v>439</v>
      </c>
      <c r="AS481">
        <v>67</v>
      </c>
      <c r="AU481">
        <v>2014</v>
      </c>
      <c r="AV481" t="s">
        <v>170</v>
      </c>
      <c r="BC481" t="s">
        <v>174</v>
      </c>
      <c r="BD481" t="s">
        <v>4953</v>
      </c>
      <c r="BE481" t="s">
        <v>10881</v>
      </c>
      <c r="BF481" t="s">
        <v>486</v>
      </c>
      <c r="BG481">
        <v>72.6</v>
      </c>
      <c r="BI481">
        <v>2018</v>
      </c>
      <c r="BJ481">
        <v>2</v>
      </c>
      <c r="BL481">
        <v>9</v>
      </c>
      <c r="BN481" t="s">
        <v>174</v>
      </c>
      <c r="BO481" t="s">
        <v>1522</v>
      </c>
      <c r="BP481" t="s">
        <v>5698</v>
      </c>
      <c r="BQ481" t="s">
        <v>2102</v>
      </c>
      <c r="BR481">
        <v>86</v>
      </c>
      <c r="BS481">
        <v>8.6</v>
      </c>
      <c r="BT481">
        <v>2020</v>
      </c>
      <c r="BU481">
        <v>12</v>
      </c>
      <c r="BW481">
        <v>15</v>
      </c>
      <c r="BY481" t="s">
        <v>174</v>
      </c>
      <c r="BZ481" t="s">
        <v>10882</v>
      </c>
      <c r="CA481" t="s">
        <v>10883</v>
      </c>
      <c r="CB481" t="s">
        <v>10884</v>
      </c>
      <c r="CC481">
        <v>80</v>
      </c>
      <c r="CE481">
        <v>2022</v>
      </c>
      <c r="CF481" t="s">
        <v>174</v>
      </c>
      <c r="CG481" t="s">
        <v>3978</v>
      </c>
      <c r="CH481" t="s">
        <v>8697</v>
      </c>
      <c r="CI481" t="s">
        <v>193</v>
      </c>
      <c r="CJ481">
        <v>2024</v>
      </c>
      <c r="CL481" t="s">
        <v>170</v>
      </c>
      <c r="CN481" t="s">
        <v>174</v>
      </c>
      <c r="CO481" t="s">
        <v>10885</v>
      </c>
      <c r="CP481" t="s">
        <v>10886</v>
      </c>
      <c r="CQ481" t="s">
        <v>174</v>
      </c>
      <c r="CR481">
        <v>7</v>
      </c>
      <c r="CS481">
        <v>1</v>
      </c>
      <c r="CT481">
        <v>1</v>
      </c>
      <c r="CU481" t="s">
        <v>10887</v>
      </c>
      <c r="CV481" t="s">
        <v>170</v>
      </c>
      <c r="CZ481" t="s">
        <v>170</v>
      </c>
      <c r="DC481" t="s">
        <v>2124</v>
      </c>
      <c r="DD481" t="s">
        <v>174</v>
      </c>
      <c r="DE481" t="s">
        <v>10888</v>
      </c>
      <c r="DF481" t="s">
        <v>170</v>
      </c>
      <c r="DG481" t="s">
        <v>10889</v>
      </c>
      <c r="DI481" t="s">
        <v>10890</v>
      </c>
      <c r="DL481" t="s">
        <v>174</v>
      </c>
      <c r="DM481" t="s">
        <v>10885</v>
      </c>
      <c r="DN481" t="s">
        <v>174</v>
      </c>
      <c r="DO481" t="s">
        <v>10891</v>
      </c>
      <c r="DP481" t="s">
        <v>11132</v>
      </c>
      <c r="DQ481" t="str">
        <f>HYPERLINK("https://nconnect.nicmar.ac.in/storage/profile/699d541a017e7.png","Download")</f>
        <v>0</v>
      </c>
      <c r="DR481" t="str">
        <f>HYPERLINK("https://nconnect.nicmar.ac.in/pdf/613_resume_1772005478.pdf/Y2FyZWVy","View Resume")</f>
        <v>0</v>
      </c>
      <c r="DS481" t="s">
        <v>4013</v>
      </c>
      <c r="DT481" t="s">
        <v>552</v>
      </c>
      <c r="DU481" t="s">
        <v>211</v>
      </c>
      <c r="DV481" t="s">
        <v>10893</v>
      </c>
      <c r="DW481" t="s">
        <v>246</v>
      </c>
      <c r="DX481" t="s">
        <v>995</v>
      </c>
      <c r="DY481" t="s">
        <v>209</v>
      </c>
      <c r="DZ481" t="s">
        <v>1027</v>
      </c>
      <c r="EA481" t="s">
        <v>10894</v>
      </c>
      <c r="EB481" t="s">
        <v>211</v>
      </c>
      <c r="EC481" t="s">
        <v>5015</v>
      </c>
      <c r="ED481" t="s">
        <v>246</v>
      </c>
      <c r="EE481" t="s">
        <v>905</v>
      </c>
      <c r="EF481" t="s">
        <v>995</v>
      </c>
      <c r="EG481" t="s">
        <v>2054</v>
      </c>
      <c r="EH481" t="s">
        <v>10895</v>
      </c>
      <c r="EI481" t="s">
        <v>8246</v>
      </c>
      <c r="EJ481" t="s">
        <v>333</v>
      </c>
      <c r="EK481" t="s">
        <v>207</v>
      </c>
      <c r="EL481" t="s">
        <v>2320</v>
      </c>
      <c r="EM481" t="s">
        <v>1463</v>
      </c>
      <c r="EN481" t="s">
        <v>949</v>
      </c>
    </row>
    <row r="482" spans="1:158">
      <c r="A482" t="s">
        <v>582</v>
      </c>
      <c r="B482" t="s">
        <v>211</v>
      </c>
      <c r="C482" t="s">
        <v>472</v>
      </c>
      <c r="D482" t="s">
        <v>583</v>
      </c>
      <c r="E482" t="s">
        <v>10874</v>
      </c>
      <c r="F482" t="s">
        <v>10875</v>
      </c>
      <c r="G482">
        <v>7588238909</v>
      </c>
      <c r="H482" t="s">
        <v>164</v>
      </c>
      <c r="I482" t="s">
        <v>10876</v>
      </c>
      <c r="J482" t="s">
        <v>166</v>
      </c>
      <c r="K482" t="s">
        <v>4193</v>
      </c>
      <c r="L482" t="s">
        <v>10877</v>
      </c>
      <c r="M482" t="s">
        <v>10878</v>
      </c>
      <c r="N482" t="s">
        <v>170</v>
      </c>
      <c r="AI482" t="s">
        <v>10879</v>
      </c>
      <c r="AJ482" t="s">
        <v>2384</v>
      </c>
      <c r="AK482" t="s">
        <v>439</v>
      </c>
      <c r="AL482">
        <v>83.8</v>
      </c>
      <c r="AN482">
        <v>2012</v>
      </c>
      <c r="AO482" t="s">
        <v>174</v>
      </c>
      <c r="AP482" t="s">
        <v>10880</v>
      </c>
      <c r="AQ482" t="s">
        <v>2384</v>
      </c>
      <c r="AR482" t="s">
        <v>439</v>
      </c>
      <c r="AS482">
        <v>67</v>
      </c>
      <c r="AU482">
        <v>2014</v>
      </c>
      <c r="AV482" t="s">
        <v>170</v>
      </c>
      <c r="BC482" t="s">
        <v>174</v>
      </c>
      <c r="BD482" t="s">
        <v>4953</v>
      </c>
      <c r="BE482" t="s">
        <v>10881</v>
      </c>
      <c r="BF482" t="s">
        <v>486</v>
      </c>
      <c r="BG482">
        <v>72.6</v>
      </c>
      <c r="BI482">
        <v>2018</v>
      </c>
      <c r="BJ482">
        <v>2</v>
      </c>
      <c r="BL482">
        <v>9</v>
      </c>
      <c r="BN482" t="s">
        <v>174</v>
      </c>
      <c r="BO482" t="s">
        <v>1522</v>
      </c>
      <c r="BP482" t="s">
        <v>5698</v>
      </c>
      <c r="BQ482" t="s">
        <v>2102</v>
      </c>
      <c r="BR482">
        <v>86</v>
      </c>
      <c r="BS482">
        <v>8.6</v>
      </c>
      <c r="BT482">
        <v>2020</v>
      </c>
      <c r="BU482">
        <v>12</v>
      </c>
      <c r="BW482">
        <v>15</v>
      </c>
      <c r="BY482" t="s">
        <v>174</v>
      </c>
      <c r="BZ482" t="s">
        <v>10882</v>
      </c>
      <c r="CA482" t="s">
        <v>10883</v>
      </c>
      <c r="CB482" t="s">
        <v>10884</v>
      </c>
      <c r="CC482">
        <v>80</v>
      </c>
      <c r="CE482">
        <v>2022</v>
      </c>
      <c r="CF482" t="s">
        <v>174</v>
      </c>
      <c r="CG482" t="s">
        <v>3978</v>
      </c>
      <c r="CH482" t="s">
        <v>8697</v>
      </c>
      <c r="CI482" t="s">
        <v>193</v>
      </c>
      <c r="CJ482">
        <v>2024</v>
      </c>
      <c r="CL482" t="s">
        <v>170</v>
      </c>
      <c r="CN482" t="s">
        <v>174</v>
      </c>
      <c r="CO482" t="s">
        <v>10885</v>
      </c>
      <c r="CP482" t="s">
        <v>10886</v>
      </c>
      <c r="CQ482" t="s">
        <v>174</v>
      </c>
      <c r="CR482">
        <v>7</v>
      </c>
      <c r="CS482">
        <v>1</v>
      </c>
      <c r="CT482">
        <v>1</v>
      </c>
      <c r="CU482" t="s">
        <v>10887</v>
      </c>
      <c r="CV482" t="s">
        <v>170</v>
      </c>
      <c r="CZ482" t="s">
        <v>170</v>
      </c>
      <c r="DC482" t="s">
        <v>2124</v>
      </c>
      <c r="DD482" t="s">
        <v>174</v>
      </c>
      <c r="DE482" t="s">
        <v>10888</v>
      </c>
      <c r="DF482" t="s">
        <v>170</v>
      </c>
      <c r="DG482" t="s">
        <v>10889</v>
      </c>
      <c r="DI482" t="s">
        <v>10890</v>
      </c>
      <c r="DL482" t="s">
        <v>174</v>
      </c>
      <c r="DM482" t="s">
        <v>10885</v>
      </c>
      <c r="DN482" t="s">
        <v>174</v>
      </c>
      <c r="DO482" t="s">
        <v>10891</v>
      </c>
      <c r="DP482" t="s">
        <v>11133</v>
      </c>
      <c r="DQ482" t="str">
        <f>HYPERLINK("https://nconnect.nicmar.ac.in/storage/profile/699d541a017e7.png","Download")</f>
        <v>0</v>
      </c>
      <c r="DR482" t="str">
        <f>HYPERLINK("https://nconnect.nicmar.ac.in/pdf/613_resume_1772005478.pdf/Y2FyZWVy","View Resume")</f>
        <v>0</v>
      </c>
      <c r="DS482" t="s">
        <v>4013</v>
      </c>
      <c r="DT482" t="s">
        <v>552</v>
      </c>
      <c r="DU482" t="s">
        <v>211</v>
      </c>
      <c r="DV482" t="s">
        <v>10893</v>
      </c>
      <c r="DW482" t="s">
        <v>246</v>
      </c>
      <c r="DX482" t="s">
        <v>995</v>
      </c>
      <c r="DY482" t="s">
        <v>209</v>
      </c>
      <c r="DZ482" t="s">
        <v>1027</v>
      </c>
      <c r="EA482" t="s">
        <v>10894</v>
      </c>
      <c r="EB482" t="s">
        <v>211</v>
      </c>
      <c r="EC482" t="s">
        <v>5015</v>
      </c>
      <c r="ED482" t="s">
        <v>246</v>
      </c>
      <c r="EE482" t="s">
        <v>905</v>
      </c>
      <c r="EF482" t="s">
        <v>995</v>
      </c>
      <c r="EG482" t="s">
        <v>2054</v>
      </c>
      <c r="EH482" t="s">
        <v>10895</v>
      </c>
      <c r="EI482" t="s">
        <v>8246</v>
      </c>
      <c r="EJ482" t="s">
        <v>333</v>
      </c>
      <c r="EK482" t="s">
        <v>207</v>
      </c>
      <c r="EL482" t="s">
        <v>2320</v>
      </c>
      <c r="EM482" t="s">
        <v>1463</v>
      </c>
      <c r="EN482" t="s">
        <v>949</v>
      </c>
    </row>
    <row r="483" spans="1:158">
      <c r="A483" t="s">
        <v>826</v>
      </c>
      <c r="B483" t="s">
        <v>211</v>
      </c>
      <c r="C483" t="s">
        <v>267</v>
      </c>
      <c r="D483" t="s">
        <v>827</v>
      </c>
      <c r="E483" t="s">
        <v>11109</v>
      </c>
      <c r="F483" t="s">
        <v>11110</v>
      </c>
      <c r="G483">
        <v>8888812649</v>
      </c>
      <c r="H483" t="s">
        <v>164</v>
      </c>
      <c r="I483" t="s">
        <v>11111</v>
      </c>
      <c r="J483" t="s">
        <v>166</v>
      </c>
      <c r="K483" t="s">
        <v>7379</v>
      </c>
      <c r="L483" t="s">
        <v>11112</v>
      </c>
      <c r="M483" t="s">
        <v>11113</v>
      </c>
      <c r="N483" t="s">
        <v>170</v>
      </c>
      <c r="AI483" t="s">
        <v>11114</v>
      </c>
      <c r="AJ483" t="s">
        <v>11115</v>
      </c>
      <c r="AK483" t="s">
        <v>11116</v>
      </c>
      <c r="AL483">
        <v>86.26</v>
      </c>
      <c r="AN483">
        <v>1998</v>
      </c>
      <c r="AO483" t="s">
        <v>174</v>
      </c>
      <c r="AP483" t="s">
        <v>11117</v>
      </c>
      <c r="AQ483" t="s">
        <v>11118</v>
      </c>
      <c r="AR483" t="s">
        <v>11119</v>
      </c>
      <c r="AS483">
        <v>86</v>
      </c>
      <c r="AU483">
        <v>2000</v>
      </c>
      <c r="AV483" t="s">
        <v>170</v>
      </c>
      <c r="BC483" t="s">
        <v>174</v>
      </c>
      <c r="BD483" t="s">
        <v>1441</v>
      </c>
      <c r="BE483" t="s">
        <v>11120</v>
      </c>
      <c r="BF483" t="s">
        <v>400</v>
      </c>
      <c r="BG483">
        <v>65.2</v>
      </c>
      <c r="BI483">
        <v>2004</v>
      </c>
      <c r="BJ483">
        <v>19</v>
      </c>
      <c r="BK483" t="s">
        <v>8890</v>
      </c>
      <c r="BL483">
        <v>54</v>
      </c>
      <c r="BN483" t="s">
        <v>174</v>
      </c>
      <c r="BO483" t="s">
        <v>11121</v>
      </c>
      <c r="BP483" t="s">
        <v>11121</v>
      </c>
      <c r="BQ483" t="s">
        <v>11122</v>
      </c>
      <c r="BR483">
        <v>88.6</v>
      </c>
      <c r="BS483">
        <v>8.86</v>
      </c>
      <c r="BT483">
        <v>2009</v>
      </c>
      <c r="BU483">
        <v>31</v>
      </c>
      <c r="BV483" t="s">
        <v>529</v>
      </c>
      <c r="BW483">
        <v>24</v>
      </c>
      <c r="BY483" t="s">
        <v>174</v>
      </c>
      <c r="BZ483" t="s">
        <v>11123</v>
      </c>
      <c r="CA483" t="s">
        <v>2012</v>
      </c>
      <c r="CB483" t="s">
        <v>1337</v>
      </c>
      <c r="CC483">
        <v>65</v>
      </c>
      <c r="CE483">
        <v>2012</v>
      </c>
      <c r="CF483" t="s">
        <v>174</v>
      </c>
      <c r="CG483" t="s">
        <v>11124</v>
      </c>
      <c r="CH483" t="s">
        <v>4953</v>
      </c>
      <c r="CI483" t="s">
        <v>193</v>
      </c>
      <c r="CJ483">
        <v>2021</v>
      </c>
      <c r="CL483" t="s">
        <v>174</v>
      </c>
      <c r="CN483" t="s">
        <v>174</v>
      </c>
      <c r="CO483" t="s">
        <v>11125</v>
      </c>
      <c r="CP483" t="s">
        <v>11126</v>
      </c>
      <c r="CQ483" t="s">
        <v>174</v>
      </c>
      <c r="CR483">
        <v>0</v>
      </c>
      <c r="CS483">
        <v>1</v>
      </c>
      <c r="CT483">
        <v>10</v>
      </c>
      <c r="CU483" t="s">
        <v>11127</v>
      </c>
      <c r="CV483" t="s">
        <v>170</v>
      </c>
      <c r="CZ483" t="s">
        <v>170</v>
      </c>
      <c r="DB483" t="s">
        <v>11128</v>
      </c>
      <c r="DC483" t="s">
        <v>11129</v>
      </c>
      <c r="DD483" t="s">
        <v>170</v>
      </c>
      <c r="DF483" t="s">
        <v>170</v>
      </c>
      <c r="DL483" t="s">
        <v>170</v>
      </c>
      <c r="DN483" t="s">
        <v>170</v>
      </c>
      <c r="DP483" t="s">
        <v>11134</v>
      </c>
      <c r="DQ483" t="s">
        <v>202</v>
      </c>
      <c r="DR483" t="str">
        <f>HYPERLINK("https://nconnect.nicmar.ac.in/pdf/668_resume_1772014453.pdf/Y2FyZWVy","View Resume")</f>
        <v>0</v>
      </c>
      <c r="DS483" t="s">
        <v>1457</v>
      </c>
      <c r="DT483" t="s">
        <v>11131</v>
      </c>
      <c r="DU483" t="s">
        <v>211</v>
      </c>
      <c r="DV483" t="s">
        <v>819</v>
      </c>
      <c r="DW483" t="s">
        <v>246</v>
      </c>
      <c r="DX483" t="s">
        <v>1025</v>
      </c>
      <c r="DY483" t="s">
        <v>907</v>
      </c>
      <c r="DZ483" t="s">
        <v>1457</v>
      </c>
    </row>
    <row r="484" spans="1:158">
      <c r="A484" t="s">
        <v>210</v>
      </c>
      <c r="B484" t="s">
        <v>211</v>
      </c>
      <c r="C484" t="s">
        <v>212</v>
      </c>
      <c r="D484" t="s">
        <v>213</v>
      </c>
      <c r="E484" t="s">
        <v>11135</v>
      </c>
      <c r="F484" t="s">
        <v>11136</v>
      </c>
      <c r="G484">
        <v>7029451300</v>
      </c>
      <c r="H484" t="s">
        <v>164</v>
      </c>
      <c r="I484" t="s">
        <v>11137</v>
      </c>
      <c r="J484" t="s">
        <v>166</v>
      </c>
      <c r="K484" t="s">
        <v>389</v>
      </c>
      <c r="L484" t="s">
        <v>11138</v>
      </c>
      <c r="M484" t="s">
        <v>11139</v>
      </c>
      <c r="N484" t="s">
        <v>170</v>
      </c>
      <c r="AI484" t="s">
        <v>11140</v>
      </c>
      <c r="AJ484" t="s">
        <v>6271</v>
      </c>
      <c r="AK484" t="s">
        <v>11141</v>
      </c>
      <c r="AL484">
        <v>80</v>
      </c>
      <c r="AN484">
        <v>2007</v>
      </c>
      <c r="AO484" t="s">
        <v>174</v>
      </c>
      <c r="AP484" t="s">
        <v>11142</v>
      </c>
      <c r="AQ484" t="s">
        <v>6271</v>
      </c>
      <c r="AR484" t="s">
        <v>11143</v>
      </c>
      <c r="AS484">
        <v>78</v>
      </c>
      <c r="AU484">
        <v>2009</v>
      </c>
      <c r="AV484" t="s">
        <v>170</v>
      </c>
      <c r="BC484" t="s">
        <v>174</v>
      </c>
      <c r="BD484" t="s">
        <v>11144</v>
      </c>
      <c r="BE484" t="s">
        <v>6271</v>
      </c>
      <c r="BF484" t="s">
        <v>486</v>
      </c>
      <c r="BG484">
        <v>78.8</v>
      </c>
      <c r="BH484">
        <v>8.63</v>
      </c>
      <c r="BI484">
        <v>2013</v>
      </c>
      <c r="BJ484">
        <v>1</v>
      </c>
      <c r="BL484">
        <v>9</v>
      </c>
      <c r="BN484" t="s">
        <v>174</v>
      </c>
      <c r="BO484" t="s">
        <v>8042</v>
      </c>
      <c r="BP484" t="s">
        <v>6271</v>
      </c>
      <c r="BQ484" t="s">
        <v>213</v>
      </c>
      <c r="BR484">
        <v>70.2</v>
      </c>
      <c r="BS484">
        <v>7.52</v>
      </c>
      <c r="BT484">
        <v>2017</v>
      </c>
      <c r="BU484">
        <v>14</v>
      </c>
      <c r="BW484">
        <v>47</v>
      </c>
      <c r="BY484" t="s">
        <v>170</v>
      </c>
      <c r="CF484" t="s">
        <v>174</v>
      </c>
      <c r="CG484" t="s">
        <v>3088</v>
      </c>
      <c r="CH484" t="s">
        <v>8042</v>
      </c>
      <c r="CI484" t="s">
        <v>193</v>
      </c>
      <c r="CJ484">
        <v>2026</v>
      </c>
      <c r="CL484" t="s">
        <v>174</v>
      </c>
      <c r="CM484" t="s">
        <v>11145</v>
      </c>
      <c r="CN484" t="s">
        <v>174</v>
      </c>
      <c r="CO484" t="s">
        <v>11146</v>
      </c>
      <c r="CP484" t="s">
        <v>11147</v>
      </c>
      <c r="CQ484" t="s">
        <v>174</v>
      </c>
      <c r="CR484">
        <v>8</v>
      </c>
      <c r="CS484">
        <v>9</v>
      </c>
      <c r="CT484">
        <v>0</v>
      </c>
      <c r="CU484" t="s">
        <v>11148</v>
      </c>
      <c r="CV484" t="s">
        <v>170</v>
      </c>
      <c r="CZ484" t="s">
        <v>170</v>
      </c>
      <c r="DC484" t="s">
        <v>326</v>
      </c>
      <c r="DD484" t="s">
        <v>174</v>
      </c>
      <c r="DE484" t="s">
        <v>11149</v>
      </c>
      <c r="DF484" t="s">
        <v>174</v>
      </c>
      <c r="DG484">
        <v>5</v>
      </c>
      <c r="DH484">
        <v>1</v>
      </c>
      <c r="DI484">
        <v>0</v>
      </c>
      <c r="DJ484" t="s">
        <v>378</v>
      </c>
      <c r="DK484">
        <v>9</v>
      </c>
      <c r="DL484" t="s">
        <v>174</v>
      </c>
      <c r="DM484" t="s">
        <v>11146</v>
      </c>
      <c r="DN484" t="s">
        <v>174</v>
      </c>
      <c r="DO484" t="s">
        <v>11150</v>
      </c>
      <c r="DP484" t="s">
        <v>11151</v>
      </c>
      <c r="DQ484" t="s">
        <v>202</v>
      </c>
      <c r="DR484" t="str">
        <f>HYPERLINK("https://nconnect.nicmar.ac.in/pdf/667_resume_1772015738.pdf/Y2FyZWVy","View Resume")</f>
        <v>0</v>
      </c>
      <c r="DS484" t="s">
        <v>6210</v>
      </c>
      <c r="DT484" t="s">
        <v>11152</v>
      </c>
      <c r="DU484" t="s">
        <v>211</v>
      </c>
      <c r="DV484" t="s">
        <v>422</v>
      </c>
      <c r="DW484" t="s">
        <v>246</v>
      </c>
      <c r="DX484" t="s">
        <v>501</v>
      </c>
      <c r="DY484" t="s">
        <v>209</v>
      </c>
      <c r="DZ484" t="s">
        <v>502</v>
      </c>
      <c r="EA484" t="s">
        <v>11153</v>
      </c>
      <c r="EB484" t="s">
        <v>211</v>
      </c>
      <c r="EC484" t="s">
        <v>11154</v>
      </c>
      <c r="ED484" t="s">
        <v>246</v>
      </c>
      <c r="EE484" t="s">
        <v>429</v>
      </c>
      <c r="EF484" t="s">
        <v>645</v>
      </c>
      <c r="EG484" t="s">
        <v>3548</v>
      </c>
      <c r="EH484" t="s">
        <v>11155</v>
      </c>
      <c r="EI484" t="s">
        <v>694</v>
      </c>
      <c r="EJ484" t="s">
        <v>11156</v>
      </c>
      <c r="EK484" t="s">
        <v>246</v>
      </c>
      <c r="EL484" t="s">
        <v>3551</v>
      </c>
      <c r="EM484" t="s">
        <v>1025</v>
      </c>
      <c r="EN484" t="s">
        <v>1383</v>
      </c>
      <c r="EO484" t="s">
        <v>11157</v>
      </c>
      <c r="EP484" t="s">
        <v>11158</v>
      </c>
      <c r="EQ484" t="s">
        <v>11154</v>
      </c>
      <c r="ER484" t="s">
        <v>207</v>
      </c>
      <c r="ES484" t="s">
        <v>4686</v>
      </c>
      <c r="ET484" t="s">
        <v>257</v>
      </c>
      <c r="EU484" t="s">
        <v>575</v>
      </c>
    </row>
    <row r="485" spans="1:158">
      <c r="A485" t="s">
        <v>794</v>
      </c>
      <c r="B485" t="s">
        <v>211</v>
      </c>
      <c r="C485" t="s">
        <v>267</v>
      </c>
      <c r="D485" t="s">
        <v>509</v>
      </c>
      <c r="E485" t="s">
        <v>11159</v>
      </c>
      <c r="F485" t="s">
        <v>11160</v>
      </c>
      <c r="G485">
        <v>9028336138</v>
      </c>
      <c r="H485" t="s">
        <v>271</v>
      </c>
      <c r="I485" t="s">
        <v>11161</v>
      </c>
      <c r="J485" t="s">
        <v>166</v>
      </c>
      <c r="K485" t="s">
        <v>11162</v>
      </c>
      <c r="L485" t="s">
        <v>11163</v>
      </c>
      <c r="M485" t="s">
        <v>11164</v>
      </c>
      <c r="N485" t="s">
        <v>170</v>
      </c>
      <c r="AI485" t="s">
        <v>11165</v>
      </c>
      <c r="AJ485" t="s">
        <v>11166</v>
      </c>
      <c r="AK485" t="s">
        <v>9703</v>
      </c>
      <c r="AL485">
        <v>63</v>
      </c>
      <c r="AN485">
        <v>1999</v>
      </c>
      <c r="AO485" t="s">
        <v>174</v>
      </c>
      <c r="AP485" t="s">
        <v>11167</v>
      </c>
      <c r="AQ485" t="s">
        <v>11168</v>
      </c>
      <c r="AR485" t="s">
        <v>11169</v>
      </c>
      <c r="AS485">
        <v>68</v>
      </c>
      <c r="AU485">
        <v>2001</v>
      </c>
      <c r="AV485" t="s">
        <v>170</v>
      </c>
      <c r="BC485" t="s">
        <v>174</v>
      </c>
      <c r="BD485" t="s">
        <v>11170</v>
      </c>
      <c r="BE485" t="s">
        <v>11171</v>
      </c>
      <c r="BF485" t="s">
        <v>11172</v>
      </c>
      <c r="BG485">
        <v>60</v>
      </c>
      <c r="BI485">
        <v>2004</v>
      </c>
      <c r="BJ485">
        <v>19</v>
      </c>
      <c r="BK485" t="s">
        <v>808</v>
      </c>
      <c r="BL485">
        <v>53</v>
      </c>
      <c r="BM485" t="s">
        <v>11173</v>
      </c>
      <c r="BN485" t="s">
        <v>174</v>
      </c>
      <c r="BO485" t="s">
        <v>4931</v>
      </c>
      <c r="BP485" t="s">
        <v>11174</v>
      </c>
      <c r="BQ485" t="s">
        <v>11175</v>
      </c>
      <c r="BR485">
        <v>65</v>
      </c>
      <c r="BT485">
        <v>2004</v>
      </c>
      <c r="BU485">
        <v>31</v>
      </c>
      <c r="BV485" t="s">
        <v>1565</v>
      </c>
      <c r="BW485">
        <v>33</v>
      </c>
      <c r="BY485" t="s">
        <v>174</v>
      </c>
      <c r="BZ485" t="s">
        <v>4931</v>
      </c>
      <c r="CA485" t="s">
        <v>11176</v>
      </c>
      <c r="CB485" t="s">
        <v>11177</v>
      </c>
      <c r="CC485">
        <v>69</v>
      </c>
      <c r="CE485">
        <v>2015</v>
      </c>
      <c r="CF485" t="s">
        <v>174</v>
      </c>
      <c r="CG485" t="s">
        <v>10259</v>
      </c>
      <c r="CH485" t="s">
        <v>11178</v>
      </c>
      <c r="CI485" t="s">
        <v>193</v>
      </c>
      <c r="CJ485">
        <v>2025</v>
      </c>
      <c r="CL485" t="s">
        <v>170</v>
      </c>
      <c r="CN485" t="s">
        <v>174</v>
      </c>
      <c r="CO485" t="s">
        <v>11179</v>
      </c>
      <c r="CP485" t="s">
        <v>409</v>
      </c>
      <c r="CQ485" t="s">
        <v>174</v>
      </c>
      <c r="CR485" t="s">
        <v>784</v>
      </c>
      <c r="CS485">
        <v>1</v>
      </c>
      <c r="CT485">
        <v>10</v>
      </c>
      <c r="CU485" t="s">
        <v>2626</v>
      </c>
      <c r="CV485" t="s">
        <v>170</v>
      </c>
      <c r="CZ485" t="s">
        <v>170</v>
      </c>
      <c r="DB485" t="s">
        <v>11180</v>
      </c>
      <c r="DC485" t="s">
        <v>11181</v>
      </c>
      <c r="DD485" t="s">
        <v>170</v>
      </c>
      <c r="DF485" t="s">
        <v>170</v>
      </c>
      <c r="DL485" t="s">
        <v>170</v>
      </c>
      <c r="DN485" t="s">
        <v>170</v>
      </c>
      <c r="DP485" t="s">
        <v>11182</v>
      </c>
      <c r="DQ485" t="s">
        <v>202</v>
      </c>
      <c r="DR485" t="str">
        <f>HYPERLINK("https://nconnect.nicmar.ac.in/pdf/671_resume_1772017462.pdf/Y2FyZWVy","View Resume")</f>
        <v>0</v>
      </c>
      <c r="DS485" t="s">
        <v>11183</v>
      </c>
      <c r="DT485" t="s">
        <v>11184</v>
      </c>
      <c r="DU485" t="s">
        <v>211</v>
      </c>
      <c r="DV485" t="s">
        <v>11185</v>
      </c>
      <c r="DW485" t="s">
        <v>246</v>
      </c>
      <c r="DX485" t="s">
        <v>539</v>
      </c>
      <c r="DY485" t="s">
        <v>209</v>
      </c>
      <c r="DZ485" t="s">
        <v>1505</v>
      </c>
      <c r="EA485" t="s">
        <v>11186</v>
      </c>
      <c r="EB485" t="s">
        <v>211</v>
      </c>
      <c r="EC485" t="s">
        <v>11185</v>
      </c>
      <c r="ED485" t="s">
        <v>246</v>
      </c>
      <c r="EE485" t="s">
        <v>7615</v>
      </c>
      <c r="EF485" t="s">
        <v>539</v>
      </c>
      <c r="EG485" t="s">
        <v>11187</v>
      </c>
    </row>
    <row r="486" spans="1:158">
      <c r="A486" t="s">
        <v>210</v>
      </c>
      <c r="B486" t="s">
        <v>211</v>
      </c>
      <c r="C486" t="s">
        <v>212</v>
      </c>
      <c r="D486" t="s">
        <v>213</v>
      </c>
      <c r="E486" t="s">
        <v>11188</v>
      </c>
      <c r="F486" t="s">
        <v>11189</v>
      </c>
      <c r="G486">
        <v>9022375113</v>
      </c>
      <c r="H486" t="s">
        <v>271</v>
      </c>
      <c r="I486" t="s">
        <v>11190</v>
      </c>
      <c r="J486" t="s">
        <v>166</v>
      </c>
      <c r="K486" t="s">
        <v>11191</v>
      </c>
      <c r="L486" t="s">
        <v>11192</v>
      </c>
      <c r="M486" t="s">
        <v>11193</v>
      </c>
      <c r="N486" t="s">
        <v>170</v>
      </c>
      <c r="AI486" t="s">
        <v>11194</v>
      </c>
      <c r="AJ486" t="s">
        <v>11195</v>
      </c>
      <c r="AK486" t="s">
        <v>1515</v>
      </c>
      <c r="AL486">
        <v>78</v>
      </c>
      <c r="AN486">
        <v>1999</v>
      </c>
      <c r="AO486" t="s">
        <v>170</v>
      </c>
      <c r="AV486" t="s">
        <v>174</v>
      </c>
      <c r="AW486" t="s">
        <v>5804</v>
      </c>
      <c r="AX486" t="s">
        <v>11196</v>
      </c>
      <c r="AY486" t="s">
        <v>11197</v>
      </c>
      <c r="AZ486">
        <v>75.3</v>
      </c>
      <c r="BB486">
        <v>2004</v>
      </c>
      <c r="BC486" t="s">
        <v>174</v>
      </c>
      <c r="BD486" t="s">
        <v>11198</v>
      </c>
      <c r="BE486" t="s">
        <v>11199</v>
      </c>
      <c r="BF486" t="s">
        <v>11197</v>
      </c>
      <c r="BG486">
        <v>0.0</v>
      </c>
      <c r="BH486">
        <v>8.1</v>
      </c>
      <c r="BI486">
        <v>2008</v>
      </c>
      <c r="BJ486">
        <v>1</v>
      </c>
      <c r="BL486">
        <v>7</v>
      </c>
      <c r="BN486" t="s">
        <v>174</v>
      </c>
      <c r="BO486" t="s">
        <v>11200</v>
      </c>
      <c r="BP486" t="s">
        <v>11201</v>
      </c>
      <c r="BQ486" t="s">
        <v>11202</v>
      </c>
      <c r="BR486">
        <v>0.0</v>
      </c>
      <c r="BS486">
        <v>8.03</v>
      </c>
      <c r="BT486">
        <v>2016</v>
      </c>
      <c r="BU486">
        <v>14</v>
      </c>
      <c r="BW486">
        <v>47</v>
      </c>
      <c r="BY486" t="s">
        <v>170</v>
      </c>
      <c r="CF486" t="s">
        <v>174</v>
      </c>
      <c r="CG486" t="s">
        <v>5854</v>
      </c>
      <c r="CH486" t="s">
        <v>11203</v>
      </c>
      <c r="CI486" t="s">
        <v>373</v>
      </c>
      <c r="CK486" t="s">
        <v>170</v>
      </c>
      <c r="CL486" t="s">
        <v>170</v>
      </c>
      <c r="CN486" t="s">
        <v>170</v>
      </c>
      <c r="CP486" t="s">
        <v>11204</v>
      </c>
      <c r="CQ486" t="s">
        <v>170</v>
      </c>
      <c r="CV486" t="s">
        <v>170</v>
      </c>
      <c r="CZ486" t="s">
        <v>170</v>
      </c>
      <c r="DB486" t="s">
        <v>11205</v>
      </c>
      <c r="DC486" t="s">
        <v>11206</v>
      </c>
      <c r="DD486" t="s">
        <v>174</v>
      </c>
      <c r="DE486" t="s">
        <v>11149</v>
      </c>
      <c r="DF486" t="s">
        <v>174</v>
      </c>
      <c r="DG486" t="s">
        <v>11207</v>
      </c>
      <c r="DH486" t="s">
        <v>170</v>
      </c>
      <c r="DI486">
        <v>1</v>
      </c>
      <c r="DJ486" t="s">
        <v>11208</v>
      </c>
      <c r="DK486">
        <v>8</v>
      </c>
      <c r="DL486" t="s">
        <v>174</v>
      </c>
      <c r="DM486" t="s">
        <v>11209</v>
      </c>
      <c r="DN486" t="s">
        <v>170</v>
      </c>
      <c r="DP486" t="s">
        <v>11210</v>
      </c>
      <c r="DQ486" t="s">
        <v>202</v>
      </c>
      <c r="DR486" t="str">
        <f>HYPERLINK("https://nconnect.nicmar.ac.in/pdf/678_resume_1772025017.pdf/Y2FyZWVy","View Resume")</f>
        <v>0</v>
      </c>
      <c r="DS486" t="s">
        <v>4595</v>
      </c>
      <c r="DT486" t="s">
        <v>11211</v>
      </c>
      <c r="DU486" t="s">
        <v>2087</v>
      </c>
      <c r="DV486" t="s">
        <v>819</v>
      </c>
      <c r="DW486" t="s">
        <v>246</v>
      </c>
      <c r="DX486" t="s">
        <v>1808</v>
      </c>
      <c r="DY486" t="s">
        <v>209</v>
      </c>
      <c r="DZ486" t="s">
        <v>9403</v>
      </c>
      <c r="EA486" t="s">
        <v>11212</v>
      </c>
      <c r="EB486" t="s">
        <v>2087</v>
      </c>
      <c r="EC486" t="s">
        <v>819</v>
      </c>
      <c r="ED486" t="s">
        <v>246</v>
      </c>
      <c r="EE486" t="s">
        <v>5566</v>
      </c>
      <c r="EF486" t="s">
        <v>4274</v>
      </c>
      <c r="EG486" t="s">
        <v>945</v>
      </c>
      <c r="EH486" t="s">
        <v>11213</v>
      </c>
      <c r="EI486" t="s">
        <v>2087</v>
      </c>
      <c r="EJ486" t="s">
        <v>819</v>
      </c>
      <c r="EK486" t="s">
        <v>246</v>
      </c>
      <c r="EL486" t="s">
        <v>953</v>
      </c>
      <c r="EM486" t="s">
        <v>574</v>
      </c>
      <c r="EN486" t="s">
        <v>2054</v>
      </c>
      <c r="EO486" t="s">
        <v>11214</v>
      </c>
      <c r="EP486" t="s">
        <v>2087</v>
      </c>
      <c r="EQ486" t="s">
        <v>819</v>
      </c>
      <c r="ER486" t="s">
        <v>246</v>
      </c>
      <c r="ES486" t="s">
        <v>4682</v>
      </c>
      <c r="ET486" t="s">
        <v>8156</v>
      </c>
      <c r="EU486" t="s">
        <v>870</v>
      </c>
      <c r="EV486" t="s">
        <v>11215</v>
      </c>
      <c r="EW486" t="s">
        <v>11216</v>
      </c>
      <c r="EX486" t="s">
        <v>2820</v>
      </c>
      <c r="EY486" t="s">
        <v>246</v>
      </c>
      <c r="EZ486" t="s">
        <v>792</v>
      </c>
      <c r="FA486" t="s">
        <v>2207</v>
      </c>
      <c r="FB486" t="s">
        <v>380</v>
      </c>
    </row>
    <row r="487" spans="1:158">
      <c r="A487" t="s">
        <v>295</v>
      </c>
      <c r="B487" t="s">
        <v>211</v>
      </c>
      <c r="C487" t="s">
        <v>267</v>
      </c>
      <c r="D487" t="s">
        <v>296</v>
      </c>
      <c r="E487" t="s">
        <v>11217</v>
      </c>
      <c r="F487" t="s">
        <v>11218</v>
      </c>
      <c r="G487">
        <v>8855863336</v>
      </c>
      <c r="H487" t="s">
        <v>164</v>
      </c>
      <c r="I487" t="s">
        <v>11219</v>
      </c>
      <c r="J487" t="s">
        <v>166</v>
      </c>
      <c r="K487" t="s">
        <v>831</v>
      </c>
      <c r="L487" t="s">
        <v>11220</v>
      </c>
      <c r="M487" t="s">
        <v>11221</v>
      </c>
      <c r="N487" t="s">
        <v>170</v>
      </c>
      <c r="AI487" t="s">
        <v>11222</v>
      </c>
      <c r="AJ487" t="s">
        <v>11223</v>
      </c>
      <c r="AK487" t="s">
        <v>11224</v>
      </c>
      <c r="AL487">
        <v>66.93</v>
      </c>
      <c r="AN487">
        <v>1996</v>
      </c>
      <c r="AO487" t="s">
        <v>174</v>
      </c>
      <c r="AP487" t="s">
        <v>11225</v>
      </c>
      <c r="AQ487" t="s">
        <v>11226</v>
      </c>
      <c r="AR487" t="s">
        <v>11227</v>
      </c>
      <c r="AS487">
        <v>47.33</v>
      </c>
      <c r="AU487">
        <v>1999</v>
      </c>
      <c r="AV487" t="s">
        <v>170</v>
      </c>
      <c r="BC487" t="s">
        <v>174</v>
      </c>
      <c r="BD487" t="s">
        <v>555</v>
      </c>
      <c r="BE487" t="s">
        <v>11228</v>
      </c>
      <c r="BF487" t="s">
        <v>5398</v>
      </c>
      <c r="BG487">
        <v>54</v>
      </c>
      <c r="BI487">
        <v>2002</v>
      </c>
      <c r="BJ487">
        <v>19</v>
      </c>
      <c r="BK487" t="s">
        <v>1563</v>
      </c>
      <c r="BL487">
        <v>53</v>
      </c>
      <c r="BM487" t="s">
        <v>5398</v>
      </c>
      <c r="BN487" t="s">
        <v>174</v>
      </c>
      <c r="BO487" t="s">
        <v>555</v>
      </c>
      <c r="BP487" t="s">
        <v>11229</v>
      </c>
      <c r="BQ487" t="s">
        <v>6974</v>
      </c>
      <c r="BR487">
        <v>63</v>
      </c>
      <c r="BT487">
        <v>2004</v>
      </c>
      <c r="BU487">
        <v>31</v>
      </c>
      <c r="BV487" t="s">
        <v>1565</v>
      </c>
      <c r="BW487">
        <v>33</v>
      </c>
      <c r="BY487" t="s">
        <v>170</v>
      </c>
      <c r="CF487" t="s">
        <v>174</v>
      </c>
      <c r="CG487" t="s">
        <v>11230</v>
      </c>
      <c r="CH487" t="s">
        <v>11231</v>
      </c>
      <c r="CI487" t="s">
        <v>193</v>
      </c>
      <c r="CJ487">
        <v>2021</v>
      </c>
      <c r="CL487" t="s">
        <v>170</v>
      </c>
      <c r="CN487" t="s">
        <v>170</v>
      </c>
      <c r="CO487" t="s">
        <v>2879</v>
      </c>
      <c r="CP487" t="s">
        <v>2014</v>
      </c>
      <c r="CQ487" t="s">
        <v>174</v>
      </c>
      <c r="CR487" t="s">
        <v>11232</v>
      </c>
      <c r="CS487" t="s">
        <v>11233</v>
      </c>
      <c r="CT487">
        <v>6</v>
      </c>
      <c r="CU487" t="s">
        <v>11234</v>
      </c>
      <c r="CV487" t="s">
        <v>170</v>
      </c>
      <c r="CZ487" t="s">
        <v>170</v>
      </c>
      <c r="DB487" t="s">
        <v>11235</v>
      </c>
      <c r="DC487" t="s">
        <v>11236</v>
      </c>
      <c r="DD487" t="s">
        <v>174</v>
      </c>
      <c r="DE487" t="s">
        <v>11237</v>
      </c>
      <c r="DF487" t="s">
        <v>170</v>
      </c>
      <c r="DL487" t="s">
        <v>170</v>
      </c>
      <c r="DN487" t="s">
        <v>170</v>
      </c>
      <c r="DP487" t="s">
        <v>11238</v>
      </c>
      <c r="DQ487" t="str">
        <f>HYPERLINK("https://nconnect.nicmar.ac.in/storage/profile/699dd26139cd3.png","Download")</f>
        <v>0</v>
      </c>
      <c r="DR487" t="str">
        <f>HYPERLINK("https://nconnect.nicmar.ac.in/pdf/643_resume_1772026027.pdf/Y2FyZWVy","View Resume")</f>
        <v>0</v>
      </c>
      <c r="DS487" t="s">
        <v>6765</v>
      </c>
      <c r="DT487" t="s">
        <v>11239</v>
      </c>
      <c r="DU487" t="s">
        <v>2685</v>
      </c>
      <c r="DV487" t="s">
        <v>819</v>
      </c>
      <c r="DW487" t="s">
        <v>246</v>
      </c>
      <c r="DX487" t="s">
        <v>2434</v>
      </c>
      <c r="DY487" t="s">
        <v>209</v>
      </c>
      <c r="DZ487" t="s">
        <v>430</v>
      </c>
      <c r="EA487" t="s">
        <v>11240</v>
      </c>
      <c r="EB487" t="s">
        <v>1283</v>
      </c>
      <c r="EC487" t="s">
        <v>819</v>
      </c>
      <c r="ED487" t="s">
        <v>246</v>
      </c>
      <c r="EE487" t="s">
        <v>2202</v>
      </c>
      <c r="EF487" t="s">
        <v>2434</v>
      </c>
      <c r="EG487" t="s">
        <v>2371</v>
      </c>
    </row>
    <row r="488" spans="1:158">
      <c r="A488" t="s">
        <v>210</v>
      </c>
      <c r="B488" t="s">
        <v>211</v>
      </c>
      <c r="C488" t="s">
        <v>212</v>
      </c>
      <c r="D488" t="s">
        <v>213</v>
      </c>
      <c r="E488" t="s">
        <v>11241</v>
      </c>
      <c r="F488" t="s">
        <v>11242</v>
      </c>
      <c r="G488">
        <v>8493813858</v>
      </c>
      <c r="H488" t="s">
        <v>164</v>
      </c>
      <c r="I488" t="s">
        <v>11243</v>
      </c>
      <c r="J488" t="s">
        <v>166</v>
      </c>
      <c r="K488" t="s">
        <v>218</v>
      </c>
      <c r="L488" t="s">
        <v>11244</v>
      </c>
      <c r="M488" t="s">
        <v>11245</v>
      </c>
      <c r="N488" t="s">
        <v>170</v>
      </c>
      <c r="AI488" t="s">
        <v>11246</v>
      </c>
      <c r="AJ488" t="s">
        <v>9301</v>
      </c>
      <c r="AK488" t="s">
        <v>11247</v>
      </c>
      <c r="AL488">
        <v>74.5</v>
      </c>
      <c r="AN488">
        <v>2007</v>
      </c>
      <c r="AO488" t="s">
        <v>174</v>
      </c>
      <c r="AP488" t="s">
        <v>11248</v>
      </c>
      <c r="AQ488" t="s">
        <v>9301</v>
      </c>
      <c r="AR488" t="s">
        <v>11249</v>
      </c>
      <c r="AS488">
        <v>77</v>
      </c>
      <c r="AU488">
        <v>2010</v>
      </c>
      <c r="AV488" t="s">
        <v>170</v>
      </c>
      <c r="BC488" t="s">
        <v>174</v>
      </c>
      <c r="BD488" t="s">
        <v>9438</v>
      </c>
      <c r="BE488" t="s">
        <v>11250</v>
      </c>
      <c r="BF488" t="s">
        <v>11251</v>
      </c>
      <c r="BG488">
        <v>72.8</v>
      </c>
      <c r="BH488">
        <v>7.28</v>
      </c>
      <c r="BI488">
        <v>2015</v>
      </c>
      <c r="BJ488">
        <v>2</v>
      </c>
      <c r="BL488">
        <v>9</v>
      </c>
      <c r="BN488" t="s">
        <v>174</v>
      </c>
      <c r="BO488" t="s">
        <v>11252</v>
      </c>
      <c r="BP488" t="s">
        <v>11253</v>
      </c>
      <c r="BQ488" t="s">
        <v>11254</v>
      </c>
      <c r="BR488">
        <v>69</v>
      </c>
      <c r="BS488">
        <v>6.9</v>
      </c>
      <c r="BT488">
        <v>2015</v>
      </c>
      <c r="BU488">
        <v>14</v>
      </c>
      <c r="BV488" t="s">
        <v>170</v>
      </c>
      <c r="BW488">
        <v>47</v>
      </c>
      <c r="BX488" t="s">
        <v>170</v>
      </c>
      <c r="BY488" t="s">
        <v>170</v>
      </c>
      <c r="CF488" t="s">
        <v>174</v>
      </c>
      <c r="CG488" t="s">
        <v>11255</v>
      </c>
      <c r="CH488" t="s">
        <v>11256</v>
      </c>
      <c r="CI488" t="s">
        <v>193</v>
      </c>
      <c r="CJ488">
        <v>2023</v>
      </c>
      <c r="CL488" t="s">
        <v>174</v>
      </c>
      <c r="CM488" t="s">
        <v>11257</v>
      </c>
      <c r="CN488" t="s">
        <v>174</v>
      </c>
      <c r="CO488" t="s">
        <v>11258</v>
      </c>
      <c r="CP488" t="s">
        <v>11259</v>
      </c>
      <c r="CQ488" t="s">
        <v>174</v>
      </c>
      <c r="CR488">
        <v>7</v>
      </c>
      <c r="CS488">
        <v>0</v>
      </c>
      <c r="CT488">
        <v>0</v>
      </c>
      <c r="CU488" t="s">
        <v>11260</v>
      </c>
      <c r="CV488" t="s">
        <v>170</v>
      </c>
      <c r="CZ488" t="s">
        <v>170</v>
      </c>
      <c r="DC488" t="s">
        <v>11261</v>
      </c>
      <c r="DD488" t="s">
        <v>170</v>
      </c>
      <c r="DF488" t="s">
        <v>170</v>
      </c>
      <c r="DL488" t="s">
        <v>174</v>
      </c>
      <c r="DM488" t="s">
        <v>11262</v>
      </c>
      <c r="DN488" t="s">
        <v>174</v>
      </c>
      <c r="DO488" t="s">
        <v>11263</v>
      </c>
      <c r="DP488" t="s">
        <v>11264</v>
      </c>
      <c r="DQ488" t="str">
        <f>HYPERLINK("https://nconnect.nicmar.ac.in/storage/profile/699bfe29d1edc.png","Download")</f>
        <v>0</v>
      </c>
      <c r="DR488" t="str">
        <f>HYPERLINK("https://nconnect.nicmar.ac.in/pdf/538_resume_1772037578.pdf/Y2FyZWVy","View Resume")</f>
        <v>0</v>
      </c>
      <c r="DS488" t="s">
        <v>942</v>
      </c>
      <c r="DT488" t="s">
        <v>11265</v>
      </c>
      <c r="DU488" t="s">
        <v>11266</v>
      </c>
      <c r="DV488" t="s">
        <v>11267</v>
      </c>
      <c r="DW488" t="s">
        <v>207</v>
      </c>
      <c r="DX488" t="s">
        <v>2758</v>
      </c>
      <c r="DY488" t="s">
        <v>3625</v>
      </c>
      <c r="DZ488" t="s">
        <v>949</v>
      </c>
      <c r="EA488" t="s">
        <v>11268</v>
      </c>
      <c r="EB488" t="s">
        <v>11269</v>
      </c>
      <c r="EC488" t="s">
        <v>11270</v>
      </c>
      <c r="ED488" t="s">
        <v>246</v>
      </c>
      <c r="EE488" t="s">
        <v>1025</v>
      </c>
      <c r="EF488" t="s">
        <v>2523</v>
      </c>
      <c r="EG488" t="s">
        <v>380</v>
      </c>
    </row>
    <row r="489" spans="1:158">
      <c r="A489" t="s">
        <v>293</v>
      </c>
      <c r="B489" t="s">
        <v>211</v>
      </c>
      <c r="C489" t="s">
        <v>212</v>
      </c>
      <c r="D489" t="s">
        <v>294</v>
      </c>
      <c r="E489" t="s">
        <v>11271</v>
      </c>
      <c r="F489" t="s">
        <v>11272</v>
      </c>
      <c r="G489">
        <v>8983321353</v>
      </c>
      <c r="H489" t="s">
        <v>164</v>
      </c>
      <c r="I489" t="s">
        <v>11273</v>
      </c>
      <c r="J489" t="s">
        <v>166</v>
      </c>
      <c r="K489" t="s">
        <v>11274</v>
      </c>
      <c r="L489" t="s">
        <v>11275</v>
      </c>
      <c r="M489" t="s">
        <v>11276</v>
      </c>
      <c r="N489" t="s">
        <v>170</v>
      </c>
      <c r="AI489" t="s">
        <v>11277</v>
      </c>
      <c r="AJ489" t="s">
        <v>11278</v>
      </c>
      <c r="AK489" t="s">
        <v>6329</v>
      </c>
      <c r="AL489">
        <v>73.06</v>
      </c>
      <c r="AN489">
        <v>2006</v>
      </c>
      <c r="AO489" t="s">
        <v>174</v>
      </c>
      <c r="AP489" t="s">
        <v>11279</v>
      </c>
      <c r="AQ489" t="s">
        <v>11278</v>
      </c>
      <c r="AR489" t="s">
        <v>11280</v>
      </c>
      <c r="AS489">
        <v>61.5</v>
      </c>
      <c r="AU489">
        <v>2008</v>
      </c>
      <c r="AV489" t="s">
        <v>170</v>
      </c>
      <c r="BC489" t="s">
        <v>174</v>
      </c>
      <c r="BD489" t="s">
        <v>11281</v>
      </c>
      <c r="BE489" t="s">
        <v>11282</v>
      </c>
      <c r="BF489" t="s">
        <v>3321</v>
      </c>
      <c r="BG489">
        <v>70.44</v>
      </c>
      <c r="BI489">
        <v>2011</v>
      </c>
      <c r="BJ489">
        <v>19</v>
      </c>
      <c r="BK489" t="s">
        <v>11283</v>
      </c>
      <c r="BL489">
        <v>53</v>
      </c>
      <c r="BM489" t="s">
        <v>3321</v>
      </c>
      <c r="BN489" t="s">
        <v>174</v>
      </c>
      <c r="BO489" t="s">
        <v>4931</v>
      </c>
      <c r="BP489" t="s">
        <v>11284</v>
      </c>
      <c r="BQ489" t="s">
        <v>443</v>
      </c>
      <c r="BR489">
        <v>55.5</v>
      </c>
      <c r="BT489">
        <v>2014</v>
      </c>
      <c r="BU489">
        <v>31</v>
      </c>
      <c r="BV489" t="s">
        <v>443</v>
      </c>
      <c r="BW489">
        <v>53</v>
      </c>
      <c r="BX489" t="s">
        <v>443</v>
      </c>
      <c r="BY489" t="s">
        <v>170</v>
      </c>
      <c r="CF489" t="s">
        <v>174</v>
      </c>
      <c r="CG489" t="s">
        <v>3321</v>
      </c>
      <c r="CH489" t="s">
        <v>11285</v>
      </c>
      <c r="CI489" t="s">
        <v>373</v>
      </c>
      <c r="CK489" t="s">
        <v>170</v>
      </c>
      <c r="CL489" t="s">
        <v>174</v>
      </c>
      <c r="CM489" t="s">
        <v>11286</v>
      </c>
      <c r="CN489" t="s">
        <v>174</v>
      </c>
      <c r="CO489" t="s">
        <v>11287</v>
      </c>
      <c r="CP489" t="s">
        <v>11288</v>
      </c>
      <c r="CQ489" t="s">
        <v>170</v>
      </c>
      <c r="CU489" t="s">
        <v>2365</v>
      </c>
      <c r="CV489" t="s">
        <v>170</v>
      </c>
      <c r="CZ489" t="s">
        <v>170</v>
      </c>
      <c r="DB489" t="s">
        <v>11289</v>
      </c>
      <c r="DC489" t="s">
        <v>2951</v>
      </c>
      <c r="DD489" t="s">
        <v>170</v>
      </c>
      <c r="DF489" t="s">
        <v>170</v>
      </c>
      <c r="DL489" t="s">
        <v>170</v>
      </c>
      <c r="DN489" t="s">
        <v>170</v>
      </c>
      <c r="DP489" t="s">
        <v>11290</v>
      </c>
      <c r="DQ489" t="str">
        <f>HYPERLINK("https://nconnect.nicmar.ac.in/storage/profile/699f00a9dcbc5.png","Download")</f>
        <v>0</v>
      </c>
      <c r="DR489" t="str">
        <f>HYPERLINK("https://nconnect.nicmar.ac.in/pdf/681_resume_1772029305.pdf/Y2FyZWVy","View Resume")</f>
        <v>0</v>
      </c>
      <c r="DS489" t="s">
        <v>3514</v>
      </c>
      <c r="DT489" t="s">
        <v>11291</v>
      </c>
      <c r="DU489" t="s">
        <v>3386</v>
      </c>
      <c r="DV489" t="s">
        <v>569</v>
      </c>
      <c r="DW489" t="s">
        <v>246</v>
      </c>
      <c r="DX489" t="s">
        <v>1028</v>
      </c>
      <c r="DY489" t="s">
        <v>209</v>
      </c>
      <c r="DZ489" t="s">
        <v>3514</v>
      </c>
    </row>
    <row r="490" spans="1:158">
      <c r="A490" t="s">
        <v>1137</v>
      </c>
      <c r="B490" t="s">
        <v>211</v>
      </c>
      <c r="C490" t="s">
        <v>1138</v>
      </c>
      <c r="D490" t="s">
        <v>1139</v>
      </c>
      <c r="E490" t="s">
        <v>11292</v>
      </c>
      <c r="F490" t="s">
        <v>11293</v>
      </c>
      <c r="G490">
        <v>9742020603</v>
      </c>
      <c r="H490" t="s">
        <v>164</v>
      </c>
      <c r="I490" t="s">
        <v>11294</v>
      </c>
      <c r="J490" t="s">
        <v>217</v>
      </c>
      <c r="K490" t="s">
        <v>11295</v>
      </c>
      <c r="L490" t="s">
        <v>11296</v>
      </c>
      <c r="M490" t="s">
        <v>11297</v>
      </c>
      <c r="N490" t="s">
        <v>170</v>
      </c>
      <c r="AI490" t="s">
        <v>11298</v>
      </c>
      <c r="AJ490" t="s">
        <v>277</v>
      </c>
      <c r="AK490" t="s">
        <v>1515</v>
      </c>
      <c r="AL490">
        <v>73</v>
      </c>
      <c r="AN490">
        <v>2006</v>
      </c>
      <c r="AO490" t="s">
        <v>174</v>
      </c>
      <c r="AP490" t="s">
        <v>11299</v>
      </c>
      <c r="AQ490" t="s">
        <v>277</v>
      </c>
      <c r="AR490" t="s">
        <v>919</v>
      </c>
      <c r="AS490">
        <v>49</v>
      </c>
      <c r="AU490">
        <v>2008</v>
      </c>
      <c r="AV490" t="s">
        <v>170</v>
      </c>
      <c r="BC490" t="s">
        <v>174</v>
      </c>
      <c r="BD490" t="s">
        <v>8275</v>
      </c>
      <c r="BE490" t="s">
        <v>11300</v>
      </c>
      <c r="BF490" t="s">
        <v>486</v>
      </c>
      <c r="BG490">
        <v>58</v>
      </c>
      <c r="BI490">
        <v>2012</v>
      </c>
      <c r="BJ490">
        <v>2</v>
      </c>
      <c r="BL490">
        <v>9</v>
      </c>
      <c r="BN490" t="s">
        <v>174</v>
      </c>
      <c r="BO490" t="s">
        <v>8275</v>
      </c>
      <c r="BP490" t="s">
        <v>11301</v>
      </c>
      <c r="BQ490" t="s">
        <v>3614</v>
      </c>
      <c r="BR490">
        <v>73</v>
      </c>
      <c r="BT490">
        <v>2014</v>
      </c>
      <c r="BU490">
        <v>16</v>
      </c>
      <c r="BW490">
        <v>50</v>
      </c>
      <c r="BY490" t="s">
        <v>170</v>
      </c>
      <c r="CF490" t="s">
        <v>174</v>
      </c>
      <c r="CG490" t="s">
        <v>11302</v>
      </c>
      <c r="CH490" t="s">
        <v>11303</v>
      </c>
      <c r="CI490" t="s">
        <v>193</v>
      </c>
      <c r="CJ490">
        <v>2022</v>
      </c>
      <c r="CL490" t="s">
        <v>174</v>
      </c>
      <c r="CM490" t="s">
        <v>11304</v>
      </c>
      <c r="CN490" t="s">
        <v>174</v>
      </c>
      <c r="CO490" t="s">
        <v>11305</v>
      </c>
      <c r="CP490" t="s">
        <v>11306</v>
      </c>
      <c r="CQ490" t="s">
        <v>174</v>
      </c>
      <c r="CR490">
        <v>5</v>
      </c>
      <c r="CS490">
        <v>2</v>
      </c>
      <c r="CU490" t="s">
        <v>11307</v>
      </c>
      <c r="CV490" t="s">
        <v>170</v>
      </c>
      <c r="CZ490" t="s">
        <v>170</v>
      </c>
      <c r="DB490" t="s">
        <v>933</v>
      </c>
      <c r="DC490" t="s">
        <v>7911</v>
      </c>
      <c r="DD490" t="s">
        <v>170</v>
      </c>
      <c r="DF490" t="s">
        <v>170</v>
      </c>
      <c r="DL490" t="s">
        <v>174</v>
      </c>
      <c r="DM490" t="s">
        <v>11305</v>
      </c>
      <c r="DN490" t="s">
        <v>174</v>
      </c>
      <c r="DO490" t="s">
        <v>11308</v>
      </c>
      <c r="DP490" t="s">
        <v>11309</v>
      </c>
      <c r="DQ490" t="s">
        <v>202</v>
      </c>
      <c r="DR490" t="str">
        <f>HYPERLINK("https://nconnect.nicmar.ac.in/pdf/680_resume_1772029633.pdf/Y2FyZWVy","View Resume")</f>
        <v>0</v>
      </c>
      <c r="DS490" t="s">
        <v>2691</v>
      </c>
      <c r="DT490" t="s">
        <v>11310</v>
      </c>
      <c r="DU490" t="s">
        <v>11311</v>
      </c>
      <c r="DV490" t="s">
        <v>538</v>
      </c>
      <c r="DW490" t="s">
        <v>207</v>
      </c>
      <c r="DX490" t="s">
        <v>2758</v>
      </c>
      <c r="DY490" t="s">
        <v>209</v>
      </c>
      <c r="DZ490" t="s">
        <v>942</v>
      </c>
      <c r="EA490" t="s">
        <v>11312</v>
      </c>
      <c r="EB490" t="s">
        <v>11313</v>
      </c>
      <c r="EC490" t="s">
        <v>11314</v>
      </c>
      <c r="ED490" t="s">
        <v>246</v>
      </c>
      <c r="EE490" t="s">
        <v>905</v>
      </c>
      <c r="EF490" t="s">
        <v>419</v>
      </c>
      <c r="EG490" t="s">
        <v>2054</v>
      </c>
      <c r="EH490" t="s">
        <v>11315</v>
      </c>
      <c r="EI490" t="s">
        <v>11316</v>
      </c>
      <c r="EJ490" t="s">
        <v>538</v>
      </c>
      <c r="EK490" t="s">
        <v>207</v>
      </c>
      <c r="EL490" t="s">
        <v>506</v>
      </c>
      <c r="EM490" t="s">
        <v>1387</v>
      </c>
      <c r="EN490" t="s">
        <v>2054</v>
      </c>
      <c r="EO490" t="s">
        <v>11303</v>
      </c>
      <c r="EP490" t="s">
        <v>11317</v>
      </c>
      <c r="EQ490" t="s">
        <v>5417</v>
      </c>
      <c r="ER490" t="s">
        <v>246</v>
      </c>
      <c r="ES490" t="s">
        <v>904</v>
      </c>
      <c r="ET490" t="s">
        <v>825</v>
      </c>
      <c r="EU490" t="s">
        <v>2054</v>
      </c>
      <c r="EV490" t="s">
        <v>11318</v>
      </c>
      <c r="EW490" t="s">
        <v>11319</v>
      </c>
      <c r="EX490" t="s">
        <v>1812</v>
      </c>
      <c r="EY490" t="s">
        <v>207</v>
      </c>
      <c r="EZ490" t="s">
        <v>1544</v>
      </c>
      <c r="FA490" t="s">
        <v>423</v>
      </c>
      <c r="FB490" t="s">
        <v>2054</v>
      </c>
    </row>
    <row r="491" spans="1:158">
      <c r="A491" t="s">
        <v>5302</v>
      </c>
      <c r="B491" t="s">
        <v>508</v>
      </c>
      <c r="C491" t="s">
        <v>160</v>
      </c>
      <c r="D491" t="s">
        <v>5303</v>
      </c>
      <c r="E491" t="s">
        <v>11320</v>
      </c>
      <c r="F491" t="s">
        <v>11321</v>
      </c>
      <c r="G491">
        <v>7666885993</v>
      </c>
      <c r="H491" t="s">
        <v>271</v>
      </c>
      <c r="I491" t="s">
        <v>11322</v>
      </c>
      <c r="J491" t="s">
        <v>217</v>
      </c>
      <c r="K491" t="s">
        <v>11323</v>
      </c>
      <c r="L491" t="s">
        <v>11324</v>
      </c>
      <c r="M491" t="s">
        <v>11325</v>
      </c>
      <c r="N491" t="s">
        <v>170</v>
      </c>
      <c r="AI491" t="s">
        <v>11326</v>
      </c>
      <c r="AJ491" t="s">
        <v>3878</v>
      </c>
      <c r="AK491" t="s">
        <v>11327</v>
      </c>
      <c r="AL491">
        <v>63.4</v>
      </c>
      <c r="AN491">
        <v>2012</v>
      </c>
      <c r="AO491" t="s">
        <v>174</v>
      </c>
      <c r="AP491" t="s">
        <v>11328</v>
      </c>
      <c r="AQ491" t="s">
        <v>11329</v>
      </c>
      <c r="AR491" t="s">
        <v>11330</v>
      </c>
      <c r="AS491">
        <v>58</v>
      </c>
      <c r="AU491">
        <v>2014</v>
      </c>
      <c r="AV491" t="s">
        <v>170</v>
      </c>
      <c r="BC491" t="s">
        <v>174</v>
      </c>
      <c r="BD491" t="s">
        <v>11331</v>
      </c>
      <c r="BE491" t="s">
        <v>11332</v>
      </c>
      <c r="BF491" t="s">
        <v>11333</v>
      </c>
      <c r="BG491">
        <v>75</v>
      </c>
      <c r="BH491">
        <v>7.7</v>
      </c>
      <c r="BI491">
        <v>2022</v>
      </c>
      <c r="BJ491">
        <v>8</v>
      </c>
      <c r="BL491">
        <v>3</v>
      </c>
      <c r="BN491" t="s">
        <v>174</v>
      </c>
      <c r="BO491" t="s">
        <v>11334</v>
      </c>
      <c r="BP491" t="s">
        <v>11335</v>
      </c>
      <c r="BQ491" t="s">
        <v>11336</v>
      </c>
      <c r="BR491">
        <v>6.7</v>
      </c>
      <c r="BT491">
        <v>2026</v>
      </c>
      <c r="BU491">
        <v>24</v>
      </c>
      <c r="BW491">
        <v>3</v>
      </c>
      <c r="BY491" t="s">
        <v>170</v>
      </c>
      <c r="CF491" t="s">
        <v>170</v>
      </c>
      <c r="CJ491">
        <v>2026</v>
      </c>
      <c r="CL491" t="s">
        <v>170</v>
      </c>
      <c r="CN491" t="s">
        <v>170</v>
      </c>
      <c r="CP491" t="s">
        <v>11337</v>
      </c>
      <c r="CQ491" t="s">
        <v>170</v>
      </c>
      <c r="CV491" t="s">
        <v>170</v>
      </c>
      <c r="CZ491" t="s">
        <v>170</v>
      </c>
      <c r="DC491" t="s">
        <v>11338</v>
      </c>
      <c r="DD491" t="s">
        <v>174</v>
      </c>
      <c r="DE491" t="s">
        <v>11339</v>
      </c>
      <c r="DF491" t="s">
        <v>170</v>
      </c>
      <c r="DL491" t="s">
        <v>170</v>
      </c>
      <c r="DN491" t="s">
        <v>170</v>
      </c>
      <c r="DP491" t="s">
        <v>11340</v>
      </c>
      <c r="DQ491" t="s">
        <v>202</v>
      </c>
      <c r="DR491" t="str">
        <f>HYPERLINK("https://nconnect.nicmar.ac.in/pdf/683_resume_1772033856.pdf/Y2FyZWVy","View Resume")</f>
        <v>0</v>
      </c>
      <c r="DS491" t="s">
        <v>1505</v>
      </c>
      <c r="DT491" t="s">
        <v>11341</v>
      </c>
      <c r="DU491" t="s">
        <v>6235</v>
      </c>
      <c r="DV491" t="s">
        <v>11342</v>
      </c>
      <c r="DW491" t="s">
        <v>207</v>
      </c>
      <c r="DX491" t="s">
        <v>824</v>
      </c>
      <c r="DY491" t="s">
        <v>209</v>
      </c>
      <c r="DZ491" t="s">
        <v>1505</v>
      </c>
    </row>
    <row r="492" spans="1:158">
      <c r="A492" t="s">
        <v>1779</v>
      </c>
      <c r="B492" t="s">
        <v>159</v>
      </c>
      <c r="C492" t="s">
        <v>160</v>
      </c>
      <c r="D492" t="s">
        <v>1780</v>
      </c>
      <c r="E492" t="s">
        <v>11320</v>
      </c>
      <c r="F492" t="s">
        <v>11321</v>
      </c>
      <c r="G492">
        <v>7666885993</v>
      </c>
      <c r="H492" t="s">
        <v>271</v>
      </c>
      <c r="I492" t="s">
        <v>11322</v>
      </c>
      <c r="J492" t="s">
        <v>217</v>
      </c>
      <c r="K492" t="s">
        <v>11323</v>
      </c>
      <c r="L492" t="s">
        <v>11324</v>
      </c>
      <c r="M492" t="s">
        <v>11325</v>
      </c>
      <c r="N492" t="s">
        <v>170</v>
      </c>
      <c r="AI492" t="s">
        <v>11326</v>
      </c>
      <c r="AJ492" t="s">
        <v>3878</v>
      </c>
      <c r="AK492" t="s">
        <v>11327</v>
      </c>
      <c r="AL492">
        <v>63.4</v>
      </c>
      <c r="AN492">
        <v>2012</v>
      </c>
      <c r="AO492" t="s">
        <v>174</v>
      </c>
      <c r="AP492" t="s">
        <v>11328</v>
      </c>
      <c r="AQ492" t="s">
        <v>11329</v>
      </c>
      <c r="AR492" t="s">
        <v>11330</v>
      </c>
      <c r="AS492">
        <v>58</v>
      </c>
      <c r="AU492">
        <v>2014</v>
      </c>
      <c r="AV492" t="s">
        <v>170</v>
      </c>
      <c r="BC492" t="s">
        <v>174</v>
      </c>
      <c r="BD492" t="s">
        <v>11331</v>
      </c>
      <c r="BE492" t="s">
        <v>11332</v>
      </c>
      <c r="BF492" t="s">
        <v>11333</v>
      </c>
      <c r="BG492">
        <v>75</v>
      </c>
      <c r="BH492">
        <v>7.7</v>
      </c>
      <c r="BI492">
        <v>2022</v>
      </c>
      <c r="BJ492">
        <v>8</v>
      </c>
      <c r="BL492">
        <v>3</v>
      </c>
      <c r="BN492" t="s">
        <v>174</v>
      </c>
      <c r="BO492" t="s">
        <v>11334</v>
      </c>
      <c r="BP492" t="s">
        <v>11335</v>
      </c>
      <c r="BQ492" t="s">
        <v>11336</v>
      </c>
      <c r="BR492">
        <v>6.7</v>
      </c>
      <c r="BT492">
        <v>2026</v>
      </c>
      <c r="BU492">
        <v>24</v>
      </c>
      <c r="BW492">
        <v>3</v>
      </c>
      <c r="BY492" t="s">
        <v>170</v>
      </c>
      <c r="CF492" t="s">
        <v>170</v>
      </c>
      <c r="CJ492">
        <v>2026</v>
      </c>
      <c r="CL492" t="s">
        <v>170</v>
      </c>
      <c r="CN492" t="s">
        <v>170</v>
      </c>
      <c r="CP492" t="s">
        <v>11337</v>
      </c>
      <c r="CQ492" t="s">
        <v>170</v>
      </c>
      <c r="CV492" t="s">
        <v>170</v>
      </c>
      <c r="CZ492" t="s">
        <v>170</v>
      </c>
      <c r="DC492" t="s">
        <v>11338</v>
      </c>
      <c r="DD492" t="s">
        <v>174</v>
      </c>
      <c r="DE492" t="s">
        <v>11339</v>
      </c>
      <c r="DF492" t="s">
        <v>170</v>
      </c>
      <c r="DL492" t="s">
        <v>170</v>
      </c>
      <c r="DN492" t="s">
        <v>170</v>
      </c>
      <c r="DP492" t="s">
        <v>11343</v>
      </c>
      <c r="DQ492" t="s">
        <v>202</v>
      </c>
      <c r="DR492" t="str">
        <f>HYPERLINK("https://nconnect.nicmar.ac.in/pdf/683_resume_1772033856.pdf/Y2FyZWVy","View Resume")</f>
        <v>0</v>
      </c>
      <c r="DS492" t="s">
        <v>1505</v>
      </c>
      <c r="DT492" t="s">
        <v>11341</v>
      </c>
      <c r="DU492" t="s">
        <v>6235</v>
      </c>
      <c r="DV492" t="s">
        <v>11342</v>
      </c>
      <c r="DW492" t="s">
        <v>207</v>
      </c>
      <c r="DX492" t="s">
        <v>824</v>
      </c>
      <c r="DY492" t="s">
        <v>209</v>
      </c>
      <c r="DZ492" t="s">
        <v>1505</v>
      </c>
    </row>
    <row r="493" spans="1:158">
      <c r="A493" t="s">
        <v>158</v>
      </c>
      <c r="B493" t="s">
        <v>159</v>
      </c>
      <c r="C493" t="s">
        <v>160</v>
      </c>
      <c r="D493" t="s">
        <v>161</v>
      </c>
      <c r="E493" t="s">
        <v>11320</v>
      </c>
      <c r="F493" t="s">
        <v>11321</v>
      </c>
      <c r="G493">
        <v>7666885993</v>
      </c>
      <c r="H493" t="s">
        <v>271</v>
      </c>
      <c r="I493" t="s">
        <v>11322</v>
      </c>
      <c r="J493" t="s">
        <v>217</v>
      </c>
      <c r="K493" t="s">
        <v>11323</v>
      </c>
      <c r="L493" t="s">
        <v>11324</v>
      </c>
      <c r="M493" t="s">
        <v>11325</v>
      </c>
      <c r="N493" t="s">
        <v>170</v>
      </c>
      <c r="AI493" t="s">
        <v>11326</v>
      </c>
      <c r="AJ493" t="s">
        <v>3878</v>
      </c>
      <c r="AK493" t="s">
        <v>11327</v>
      </c>
      <c r="AL493">
        <v>63.4</v>
      </c>
      <c r="AN493">
        <v>2012</v>
      </c>
      <c r="AO493" t="s">
        <v>174</v>
      </c>
      <c r="AP493" t="s">
        <v>11328</v>
      </c>
      <c r="AQ493" t="s">
        <v>11329</v>
      </c>
      <c r="AR493" t="s">
        <v>11330</v>
      </c>
      <c r="AS493">
        <v>58</v>
      </c>
      <c r="AU493">
        <v>2014</v>
      </c>
      <c r="AV493" t="s">
        <v>170</v>
      </c>
      <c r="BC493" t="s">
        <v>174</v>
      </c>
      <c r="BD493" t="s">
        <v>11331</v>
      </c>
      <c r="BE493" t="s">
        <v>11332</v>
      </c>
      <c r="BF493" t="s">
        <v>11333</v>
      </c>
      <c r="BG493">
        <v>75</v>
      </c>
      <c r="BH493">
        <v>7.7</v>
      </c>
      <c r="BI493">
        <v>2022</v>
      </c>
      <c r="BJ493">
        <v>8</v>
      </c>
      <c r="BL493">
        <v>3</v>
      </c>
      <c r="BN493" t="s">
        <v>174</v>
      </c>
      <c r="BO493" t="s">
        <v>11334</v>
      </c>
      <c r="BP493" t="s">
        <v>11335</v>
      </c>
      <c r="BQ493" t="s">
        <v>11336</v>
      </c>
      <c r="BR493">
        <v>6.7</v>
      </c>
      <c r="BT493">
        <v>2026</v>
      </c>
      <c r="BU493">
        <v>24</v>
      </c>
      <c r="BW493">
        <v>3</v>
      </c>
      <c r="BY493" t="s">
        <v>170</v>
      </c>
      <c r="CF493" t="s">
        <v>170</v>
      </c>
      <c r="CJ493">
        <v>2026</v>
      </c>
      <c r="CL493" t="s">
        <v>170</v>
      </c>
      <c r="CN493" t="s">
        <v>170</v>
      </c>
      <c r="CP493" t="s">
        <v>11337</v>
      </c>
      <c r="CQ493" t="s">
        <v>170</v>
      </c>
      <c r="CV493" t="s">
        <v>170</v>
      </c>
      <c r="CZ493" t="s">
        <v>170</v>
      </c>
      <c r="DC493" t="s">
        <v>11338</v>
      </c>
      <c r="DD493" t="s">
        <v>174</v>
      </c>
      <c r="DE493" t="s">
        <v>11339</v>
      </c>
      <c r="DF493" t="s">
        <v>170</v>
      </c>
      <c r="DL493" t="s">
        <v>170</v>
      </c>
      <c r="DN493" t="s">
        <v>170</v>
      </c>
      <c r="DP493" t="s">
        <v>11343</v>
      </c>
      <c r="DQ493" t="s">
        <v>202</v>
      </c>
      <c r="DR493" t="str">
        <f>HYPERLINK("https://nconnect.nicmar.ac.in/pdf/683_resume_1772033856.pdf/Y2FyZWVy","View Resume")</f>
        <v>0</v>
      </c>
      <c r="DS493" t="s">
        <v>1505</v>
      </c>
      <c r="DT493" t="s">
        <v>11341</v>
      </c>
      <c r="DU493" t="s">
        <v>6235</v>
      </c>
      <c r="DV493" t="s">
        <v>11342</v>
      </c>
      <c r="DW493" t="s">
        <v>207</v>
      </c>
      <c r="DX493" t="s">
        <v>824</v>
      </c>
      <c r="DY493" t="s">
        <v>209</v>
      </c>
      <c r="DZ493" t="s">
        <v>1505</v>
      </c>
    </row>
    <row r="494" spans="1:158">
      <c r="A494" t="s">
        <v>794</v>
      </c>
      <c r="B494" t="s">
        <v>211</v>
      </c>
      <c r="C494" t="s">
        <v>267</v>
      </c>
      <c r="D494" t="s">
        <v>509</v>
      </c>
      <c r="E494" t="s">
        <v>11344</v>
      </c>
      <c r="F494" t="s">
        <v>11345</v>
      </c>
      <c r="G494">
        <v>8941015965</v>
      </c>
      <c r="H494" t="s">
        <v>271</v>
      </c>
      <c r="I494" t="s">
        <v>11346</v>
      </c>
      <c r="J494" t="s">
        <v>217</v>
      </c>
      <c r="K494" t="s">
        <v>11347</v>
      </c>
      <c r="L494" t="s">
        <v>11348</v>
      </c>
      <c r="M494" t="s">
        <v>11349</v>
      </c>
      <c r="N494" t="s">
        <v>170</v>
      </c>
      <c r="AI494" t="s">
        <v>11350</v>
      </c>
      <c r="AJ494" t="s">
        <v>11351</v>
      </c>
      <c r="AK494" t="s">
        <v>11352</v>
      </c>
      <c r="AL494">
        <v>49.5</v>
      </c>
      <c r="AN494">
        <v>2008</v>
      </c>
      <c r="AO494" t="s">
        <v>174</v>
      </c>
      <c r="AP494" t="s">
        <v>11350</v>
      </c>
      <c r="AQ494" t="s">
        <v>11351</v>
      </c>
      <c r="AR494" t="s">
        <v>11353</v>
      </c>
      <c r="AS494">
        <v>70</v>
      </c>
      <c r="AU494">
        <v>2010</v>
      </c>
      <c r="AV494" t="s">
        <v>170</v>
      </c>
      <c r="BC494" t="s">
        <v>174</v>
      </c>
      <c r="BD494" t="s">
        <v>11354</v>
      </c>
      <c r="BE494" t="s">
        <v>11355</v>
      </c>
      <c r="BF494" t="s">
        <v>1335</v>
      </c>
      <c r="BG494">
        <v>70</v>
      </c>
      <c r="BI494">
        <v>2013</v>
      </c>
      <c r="BJ494">
        <v>19</v>
      </c>
      <c r="BK494" t="s">
        <v>6204</v>
      </c>
      <c r="BL494">
        <v>53</v>
      </c>
      <c r="BM494" t="s">
        <v>1335</v>
      </c>
      <c r="BN494" t="s">
        <v>174</v>
      </c>
      <c r="BO494" t="s">
        <v>9466</v>
      </c>
      <c r="BP494" t="s">
        <v>11355</v>
      </c>
      <c r="BQ494" t="s">
        <v>1335</v>
      </c>
      <c r="BR494">
        <v>81.5</v>
      </c>
      <c r="BT494">
        <v>2015</v>
      </c>
      <c r="BU494">
        <v>31</v>
      </c>
      <c r="BV494" t="s">
        <v>6205</v>
      </c>
      <c r="BW494">
        <v>53</v>
      </c>
      <c r="BX494" t="s">
        <v>1335</v>
      </c>
      <c r="BY494" t="s">
        <v>170</v>
      </c>
      <c r="CF494" t="s">
        <v>174</v>
      </c>
      <c r="CG494" t="s">
        <v>528</v>
      </c>
      <c r="CH494" t="s">
        <v>1297</v>
      </c>
      <c r="CI494" t="s">
        <v>193</v>
      </c>
      <c r="CJ494">
        <v>2024</v>
      </c>
      <c r="CL494" t="s">
        <v>170</v>
      </c>
      <c r="CN494" t="s">
        <v>174</v>
      </c>
      <c r="CO494" t="s">
        <v>11356</v>
      </c>
      <c r="CP494" t="s">
        <v>722</v>
      </c>
      <c r="CQ494" t="s">
        <v>174</v>
      </c>
      <c r="CR494">
        <v>7</v>
      </c>
      <c r="CS494">
        <v>1</v>
      </c>
      <c r="CT494">
        <v>11</v>
      </c>
      <c r="CU494" t="s">
        <v>11357</v>
      </c>
      <c r="CV494" t="s">
        <v>170</v>
      </c>
      <c r="CZ494" t="s">
        <v>170</v>
      </c>
      <c r="DB494" t="s">
        <v>2359</v>
      </c>
      <c r="DC494" t="s">
        <v>2124</v>
      </c>
      <c r="DD494" t="s">
        <v>174</v>
      </c>
      <c r="DE494" t="s">
        <v>11358</v>
      </c>
      <c r="DF494" t="s">
        <v>170</v>
      </c>
      <c r="DL494" t="s">
        <v>174</v>
      </c>
      <c r="DM494" t="s">
        <v>11359</v>
      </c>
      <c r="DN494" t="s">
        <v>174</v>
      </c>
      <c r="DO494" t="s">
        <v>11360</v>
      </c>
      <c r="DP494" t="s">
        <v>11361</v>
      </c>
      <c r="DQ494" t="s">
        <v>202</v>
      </c>
      <c r="DR494" t="str">
        <f>HYPERLINK("https://nconnect.nicmar.ac.in/pdf/685_resume_1772037685.pdf/Y2FyZWVy","View Resume")</f>
        <v>0</v>
      </c>
      <c r="DS494" t="s">
        <v>1383</v>
      </c>
      <c r="DT494" t="s">
        <v>11362</v>
      </c>
      <c r="DU494" t="s">
        <v>1685</v>
      </c>
      <c r="DV494" t="s">
        <v>418</v>
      </c>
      <c r="DW494" t="s">
        <v>246</v>
      </c>
      <c r="DX494" t="s">
        <v>252</v>
      </c>
      <c r="DY494" t="s">
        <v>209</v>
      </c>
      <c r="DZ494" t="s">
        <v>1383</v>
      </c>
    </row>
    <row r="495" spans="1:158">
      <c r="A495" t="s">
        <v>794</v>
      </c>
      <c r="B495" t="s">
        <v>211</v>
      </c>
      <c r="C495" t="s">
        <v>267</v>
      </c>
      <c r="D495" t="s">
        <v>509</v>
      </c>
      <c r="E495" t="s">
        <v>11363</v>
      </c>
      <c r="F495" t="s">
        <v>11364</v>
      </c>
      <c r="G495">
        <v>9662622246</v>
      </c>
      <c r="H495" t="s">
        <v>164</v>
      </c>
      <c r="I495" t="s">
        <v>11365</v>
      </c>
      <c r="J495" t="s">
        <v>166</v>
      </c>
      <c r="K495" t="s">
        <v>11366</v>
      </c>
      <c r="L495" t="s">
        <v>11367</v>
      </c>
      <c r="M495" t="s">
        <v>11368</v>
      </c>
      <c r="N495" t="s">
        <v>170</v>
      </c>
      <c r="AI495" t="s">
        <v>11369</v>
      </c>
      <c r="AJ495" t="s">
        <v>11370</v>
      </c>
      <c r="AK495" t="s">
        <v>7111</v>
      </c>
      <c r="AL495">
        <v>75.64</v>
      </c>
      <c r="AN495">
        <v>1997</v>
      </c>
      <c r="AO495" t="s">
        <v>174</v>
      </c>
      <c r="AP495" t="s">
        <v>11369</v>
      </c>
      <c r="AQ495" t="s">
        <v>11370</v>
      </c>
      <c r="AR495" t="s">
        <v>11371</v>
      </c>
      <c r="AS495">
        <v>72.77</v>
      </c>
      <c r="AU495">
        <v>1999</v>
      </c>
      <c r="AV495" t="s">
        <v>170</v>
      </c>
      <c r="BC495" t="s">
        <v>174</v>
      </c>
      <c r="BD495" t="s">
        <v>11372</v>
      </c>
      <c r="BE495" t="s">
        <v>11373</v>
      </c>
      <c r="BF495" t="s">
        <v>11374</v>
      </c>
      <c r="BG495">
        <v>65.55</v>
      </c>
      <c r="BI495">
        <v>2002</v>
      </c>
      <c r="BJ495">
        <v>19</v>
      </c>
      <c r="BK495" t="s">
        <v>663</v>
      </c>
      <c r="BL495">
        <v>27</v>
      </c>
      <c r="BN495" t="s">
        <v>174</v>
      </c>
      <c r="BO495" t="s">
        <v>11372</v>
      </c>
      <c r="BP495" t="s">
        <v>11373</v>
      </c>
      <c r="BQ495" t="s">
        <v>11374</v>
      </c>
      <c r="BR495">
        <v>76</v>
      </c>
      <c r="BT495">
        <v>2005</v>
      </c>
      <c r="BU495">
        <v>31</v>
      </c>
      <c r="BV495" t="s">
        <v>811</v>
      </c>
      <c r="BW495">
        <v>23</v>
      </c>
      <c r="BY495" t="s">
        <v>174</v>
      </c>
      <c r="BZ495" t="s">
        <v>185</v>
      </c>
      <c r="CA495" t="s">
        <v>606</v>
      </c>
      <c r="CB495" t="s">
        <v>1617</v>
      </c>
      <c r="CC495">
        <v>64</v>
      </c>
      <c r="CE495">
        <v>2013</v>
      </c>
      <c r="CF495" t="s">
        <v>174</v>
      </c>
      <c r="CG495" t="s">
        <v>2716</v>
      </c>
      <c r="CH495" t="s">
        <v>11375</v>
      </c>
      <c r="CI495" t="s">
        <v>193</v>
      </c>
      <c r="CJ495">
        <v>2010</v>
      </c>
      <c r="CL495" t="s">
        <v>174</v>
      </c>
      <c r="CN495" t="s">
        <v>174</v>
      </c>
      <c r="CO495" t="s">
        <v>11376</v>
      </c>
      <c r="CP495" t="s">
        <v>11377</v>
      </c>
      <c r="CQ495" t="s">
        <v>174</v>
      </c>
      <c r="CR495">
        <v>2</v>
      </c>
      <c r="CS495">
        <v>13</v>
      </c>
      <c r="CT495">
        <v>10</v>
      </c>
      <c r="CU495" t="s">
        <v>2365</v>
      </c>
      <c r="CV495" t="s">
        <v>174</v>
      </c>
      <c r="CW495" t="s">
        <v>11378</v>
      </c>
      <c r="CX495" t="s">
        <v>193</v>
      </c>
      <c r="CY495">
        <v>2023</v>
      </c>
      <c r="CZ495" t="s">
        <v>174</v>
      </c>
      <c r="DA495" t="s">
        <v>11379</v>
      </c>
      <c r="DC495" t="s">
        <v>11380</v>
      </c>
      <c r="DD495" t="s">
        <v>174</v>
      </c>
      <c r="DE495" t="s">
        <v>11381</v>
      </c>
      <c r="DF495" t="s">
        <v>174</v>
      </c>
      <c r="DG495">
        <v>12</v>
      </c>
      <c r="DH495">
        <v>0</v>
      </c>
      <c r="DI495">
        <v>1</v>
      </c>
      <c r="DJ495">
        <v>6</v>
      </c>
      <c r="DK495">
        <v>7</v>
      </c>
      <c r="DL495" t="s">
        <v>174</v>
      </c>
      <c r="DM495" t="s">
        <v>11382</v>
      </c>
      <c r="DN495" t="s">
        <v>170</v>
      </c>
      <c r="DP495" t="s">
        <v>11383</v>
      </c>
      <c r="DQ495" t="s">
        <v>202</v>
      </c>
      <c r="DR495" t="str">
        <f>HYPERLINK("https://nconnect.nicmar.ac.in/pdf/623_resume_1772039506.pdf/Y2FyZWVy","View Resume")</f>
        <v>0</v>
      </c>
      <c r="DS495" t="s">
        <v>1498</v>
      </c>
      <c r="DT495" t="s">
        <v>11384</v>
      </c>
      <c r="DU495" t="s">
        <v>1629</v>
      </c>
      <c r="DV495" t="s">
        <v>1427</v>
      </c>
      <c r="DW495" t="s">
        <v>246</v>
      </c>
      <c r="DX495" t="s">
        <v>469</v>
      </c>
      <c r="DY495" t="s">
        <v>209</v>
      </c>
      <c r="DZ495" t="s">
        <v>470</v>
      </c>
      <c r="EA495" t="s">
        <v>11385</v>
      </c>
      <c r="EB495" t="s">
        <v>11386</v>
      </c>
      <c r="EC495" t="s">
        <v>11387</v>
      </c>
      <c r="ED495" t="s">
        <v>246</v>
      </c>
      <c r="EE495" t="s">
        <v>3757</v>
      </c>
      <c r="EF495" t="s">
        <v>3257</v>
      </c>
      <c r="EG495" t="s">
        <v>870</v>
      </c>
    </row>
    <row r="496" spans="1:158">
      <c r="A496" t="s">
        <v>507</v>
      </c>
      <c r="B496" t="s">
        <v>508</v>
      </c>
      <c r="C496" t="s">
        <v>267</v>
      </c>
      <c r="D496" t="s">
        <v>509</v>
      </c>
      <c r="E496" t="s">
        <v>11363</v>
      </c>
      <c r="F496" t="s">
        <v>11364</v>
      </c>
      <c r="G496">
        <v>9662622246</v>
      </c>
      <c r="H496" t="s">
        <v>164</v>
      </c>
      <c r="I496" t="s">
        <v>11365</v>
      </c>
      <c r="J496" t="s">
        <v>166</v>
      </c>
      <c r="K496" t="s">
        <v>11366</v>
      </c>
      <c r="L496" t="s">
        <v>11367</v>
      </c>
      <c r="M496" t="s">
        <v>11368</v>
      </c>
      <c r="N496" t="s">
        <v>170</v>
      </c>
      <c r="AI496" t="s">
        <v>11369</v>
      </c>
      <c r="AJ496" t="s">
        <v>11370</v>
      </c>
      <c r="AK496" t="s">
        <v>7111</v>
      </c>
      <c r="AL496">
        <v>75.64</v>
      </c>
      <c r="AN496">
        <v>1997</v>
      </c>
      <c r="AO496" t="s">
        <v>174</v>
      </c>
      <c r="AP496" t="s">
        <v>11369</v>
      </c>
      <c r="AQ496" t="s">
        <v>11370</v>
      </c>
      <c r="AR496" t="s">
        <v>11371</v>
      </c>
      <c r="AS496">
        <v>72.77</v>
      </c>
      <c r="AU496">
        <v>1999</v>
      </c>
      <c r="AV496" t="s">
        <v>170</v>
      </c>
      <c r="BC496" t="s">
        <v>174</v>
      </c>
      <c r="BD496" t="s">
        <v>11372</v>
      </c>
      <c r="BE496" t="s">
        <v>11373</v>
      </c>
      <c r="BF496" t="s">
        <v>11374</v>
      </c>
      <c r="BG496">
        <v>65.55</v>
      </c>
      <c r="BI496">
        <v>2002</v>
      </c>
      <c r="BJ496">
        <v>19</v>
      </c>
      <c r="BK496" t="s">
        <v>663</v>
      </c>
      <c r="BL496">
        <v>27</v>
      </c>
      <c r="BN496" t="s">
        <v>174</v>
      </c>
      <c r="BO496" t="s">
        <v>11372</v>
      </c>
      <c r="BP496" t="s">
        <v>11373</v>
      </c>
      <c r="BQ496" t="s">
        <v>11374</v>
      </c>
      <c r="BR496">
        <v>76</v>
      </c>
      <c r="BT496">
        <v>2005</v>
      </c>
      <c r="BU496">
        <v>31</v>
      </c>
      <c r="BV496" t="s">
        <v>811</v>
      </c>
      <c r="BW496">
        <v>23</v>
      </c>
      <c r="BY496" t="s">
        <v>174</v>
      </c>
      <c r="BZ496" t="s">
        <v>185</v>
      </c>
      <c r="CA496" t="s">
        <v>606</v>
      </c>
      <c r="CB496" t="s">
        <v>1617</v>
      </c>
      <c r="CC496">
        <v>64</v>
      </c>
      <c r="CE496">
        <v>2013</v>
      </c>
      <c r="CF496" t="s">
        <v>174</v>
      </c>
      <c r="CG496" t="s">
        <v>2716</v>
      </c>
      <c r="CH496" t="s">
        <v>11375</v>
      </c>
      <c r="CI496" t="s">
        <v>193</v>
      </c>
      <c r="CJ496">
        <v>2010</v>
      </c>
      <c r="CL496" t="s">
        <v>174</v>
      </c>
      <c r="CN496" t="s">
        <v>174</v>
      </c>
      <c r="CO496" t="s">
        <v>11376</v>
      </c>
      <c r="CP496" t="s">
        <v>11377</v>
      </c>
      <c r="CQ496" t="s">
        <v>174</v>
      </c>
      <c r="CR496">
        <v>2</v>
      </c>
      <c r="CS496">
        <v>13</v>
      </c>
      <c r="CT496">
        <v>10</v>
      </c>
      <c r="CU496" t="s">
        <v>2365</v>
      </c>
      <c r="CV496" t="s">
        <v>174</v>
      </c>
      <c r="CW496" t="s">
        <v>11378</v>
      </c>
      <c r="CX496" t="s">
        <v>193</v>
      </c>
      <c r="CY496">
        <v>2023</v>
      </c>
      <c r="CZ496" t="s">
        <v>174</v>
      </c>
      <c r="DA496" t="s">
        <v>11379</v>
      </c>
      <c r="DC496" t="s">
        <v>11380</v>
      </c>
      <c r="DD496" t="s">
        <v>174</v>
      </c>
      <c r="DE496" t="s">
        <v>11381</v>
      </c>
      <c r="DF496" t="s">
        <v>174</v>
      </c>
      <c r="DG496">
        <v>12</v>
      </c>
      <c r="DH496">
        <v>0</v>
      </c>
      <c r="DI496">
        <v>1</v>
      </c>
      <c r="DJ496">
        <v>6</v>
      </c>
      <c r="DK496">
        <v>7</v>
      </c>
      <c r="DL496" t="s">
        <v>174</v>
      </c>
      <c r="DM496" t="s">
        <v>11382</v>
      </c>
      <c r="DN496" t="s">
        <v>170</v>
      </c>
      <c r="DP496" t="s">
        <v>11388</v>
      </c>
      <c r="DQ496" t="s">
        <v>202</v>
      </c>
      <c r="DR496" t="str">
        <f>HYPERLINK("https://nconnect.nicmar.ac.in/pdf/623_resume_1772039506.pdf/Y2FyZWVy","View Resume")</f>
        <v>0</v>
      </c>
      <c r="DS496" t="s">
        <v>1498</v>
      </c>
      <c r="DT496" t="s">
        <v>11384</v>
      </c>
      <c r="DU496" t="s">
        <v>1629</v>
      </c>
      <c r="DV496" t="s">
        <v>1427</v>
      </c>
      <c r="DW496" t="s">
        <v>246</v>
      </c>
      <c r="DX496" t="s">
        <v>469</v>
      </c>
      <c r="DY496" t="s">
        <v>209</v>
      </c>
      <c r="DZ496" t="s">
        <v>470</v>
      </c>
      <c r="EA496" t="s">
        <v>11385</v>
      </c>
      <c r="EB496" t="s">
        <v>11386</v>
      </c>
      <c r="EC496" t="s">
        <v>11387</v>
      </c>
      <c r="ED496" t="s">
        <v>246</v>
      </c>
      <c r="EE496" t="s">
        <v>3757</v>
      </c>
      <c r="EF496" t="s">
        <v>3257</v>
      </c>
      <c r="EG496" t="s">
        <v>870</v>
      </c>
    </row>
    <row r="497" spans="1:158">
      <c r="A497" t="s">
        <v>1245</v>
      </c>
      <c r="B497" t="s">
        <v>159</v>
      </c>
      <c r="C497" t="s">
        <v>1138</v>
      </c>
      <c r="D497" t="s">
        <v>1246</v>
      </c>
      <c r="E497" t="s">
        <v>11389</v>
      </c>
      <c r="F497" t="s">
        <v>11390</v>
      </c>
      <c r="G497">
        <v>9029916916</v>
      </c>
      <c r="H497" t="s">
        <v>164</v>
      </c>
      <c r="I497" t="s">
        <v>11391</v>
      </c>
      <c r="J497" t="s">
        <v>166</v>
      </c>
      <c r="K497" t="s">
        <v>11392</v>
      </c>
      <c r="L497" t="s">
        <v>11393</v>
      </c>
      <c r="M497" t="s">
        <v>11394</v>
      </c>
      <c r="N497" t="s">
        <v>170</v>
      </c>
      <c r="AI497" t="s">
        <v>11395</v>
      </c>
      <c r="AJ497" t="s">
        <v>11396</v>
      </c>
      <c r="AK497" t="s">
        <v>3878</v>
      </c>
      <c r="AL497">
        <v>78</v>
      </c>
      <c r="AN497">
        <v>2000</v>
      </c>
      <c r="AO497" t="s">
        <v>174</v>
      </c>
      <c r="AP497" t="s">
        <v>11397</v>
      </c>
      <c r="AQ497" t="s">
        <v>11398</v>
      </c>
      <c r="AR497" t="s">
        <v>439</v>
      </c>
      <c r="AS497">
        <v>41.54</v>
      </c>
      <c r="AU497">
        <v>2002</v>
      </c>
      <c r="AV497" t="s">
        <v>170</v>
      </c>
      <c r="BC497" t="s">
        <v>174</v>
      </c>
      <c r="BD497" t="s">
        <v>11399</v>
      </c>
      <c r="BE497" t="s">
        <v>11400</v>
      </c>
      <c r="BF497" t="s">
        <v>443</v>
      </c>
      <c r="BG497">
        <v>65</v>
      </c>
      <c r="BI497">
        <v>2005</v>
      </c>
      <c r="BJ497">
        <v>19</v>
      </c>
      <c r="BK497" t="s">
        <v>525</v>
      </c>
      <c r="BL497">
        <v>53</v>
      </c>
      <c r="BM497" t="s">
        <v>443</v>
      </c>
      <c r="BN497" t="s">
        <v>174</v>
      </c>
      <c r="BO497" t="s">
        <v>11401</v>
      </c>
      <c r="BP497" t="s">
        <v>11402</v>
      </c>
      <c r="BQ497" t="s">
        <v>11403</v>
      </c>
      <c r="BR497">
        <v>61</v>
      </c>
      <c r="BT497">
        <v>2008</v>
      </c>
      <c r="BU497">
        <v>31</v>
      </c>
      <c r="BV497" t="s">
        <v>529</v>
      </c>
      <c r="BW497">
        <v>33</v>
      </c>
      <c r="BY497" t="s">
        <v>170</v>
      </c>
      <c r="CF497" t="s">
        <v>170</v>
      </c>
      <c r="CJ497">
        <v>2008</v>
      </c>
      <c r="CL497" t="s">
        <v>174</v>
      </c>
      <c r="CM497" t="s">
        <v>11404</v>
      </c>
      <c r="CN497" t="s">
        <v>174</v>
      </c>
      <c r="CO497" t="s">
        <v>11405</v>
      </c>
      <c r="CP497" t="s">
        <v>11406</v>
      </c>
      <c r="CQ497" t="s">
        <v>170</v>
      </c>
      <c r="CV497" t="s">
        <v>170</v>
      </c>
      <c r="CZ497" t="s">
        <v>170</v>
      </c>
      <c r="DB497" t="s">
        <v>11407</v>
      </c>
      <c r="DC497" t="s">
        <v>11408</v>
      </c>
      <c r="DD497" t="s">
        <v>174</v>
      </c>
      <c r="DE497" t="s">
        <v>11409</v>
      </c>
      <c r="DF497" t="s">
        <v>170</v>
      </c>
      <c r="DL497" t="s">
        <v>174</v>
      </c>
      <c r="DM497" t="s">
        <v>11410</v>
      </c>
      <c r="DN497" t="s">
        <v>170</v>
      </c>
      <c r="DP497" t="s">
        <v>11411</v>
      </c>
      <c r="DQ497" t="str">
        <f>HYPERLINK("https://nconnect.nicmar.ac.in/storage/profile/699f26cf8cf4c.png","Download")</f>
        <v>0</v>
      </c>
      <c r="DR497" t="str">
        <f>HYPERLINK("https://nconnect.nicmar.ac.in/pdf/686_resume_1772041368.pdf/Y2FyZWVy","View Resume")</f>
        <v>0</v>
      </c>
      <c r="DS497" t="s">
        <v>380</v>
      </c>
      <c r="DT497" t="s">
        <v>11412</v>
      </c>
      <c r="DU497" t="s">
        <v>11413</v>
      </c>
      <c r="DV497" t="s">
        <v>819</v>
      </c>
      <c r="DW497" t="s">
        <v>207</v>
      </c>
      <c r="DX497" t="s">
        <v>3625</v>
      </c>
      <c r="DY497" t="s">
        <v>209</v>
      </c>
      <c r="DZ497" t="s">
        <v>380</v>
      </c>
    </row>
    <row r="498" spans="1:158">
      <c r="A498" t="s">
        <v>295</v>
      </c>
      <c r="B498" t="s">
        <v>211</v>
      </c>
      <c r="C498" t="s">
        <v>267</v>
      </c>
      <c r="D498" t="s">
        <v>296</v>
      </c>
      <c r="E498" t="s">
        <v>11414</v>
      </c>
      <c r="F498" t="s">
        <v>11415</v>
      </c>
      <c r="G498">
        <v>9820808431</v>
      </c>
      <c r="H498" t="s">
        <v>271</v>
      </c>
      <c r="I498" t="s">
        <v>11416</v>
      </c>
      <c r="J498" t="s">
        <v>166</v>
      </c>
      <c r="K498" t="s">
        <v>11417</v>
      </c>
      <c r="L498" t="s">
        <v>11418</v>
      </c>
      <c r="M498" t="s">
        <v>11419</v>
      </c>
      <c r="N498" t="s">
        <v>170</v>
      </c>
      <c r="AI498" t="s">
        <v>11420</v>
      </c>
      <c r="AJ498" t="s">
        <v>11421</v>
      </c>
      <c r="AK498" t="s">
        <v>11422</v>
      </c>
      <c r="AL498">
        <v>86</v>
      </c>
      <c r="AN498">
        <v>1995</v>
      </c>
      <c r="AO498" t="s">
        <v>174</v>
      </c>
      <c r="AP498" t="s">
        <v>11423</v>
      </c>
      <c r="AQ498" t="s">
        <v>11424</v>
      </c>
      <c r="AR498" t="s">
        <v>11425</v>
      </c>
      <c r="AS498">
        <v>70</v>
      </c>
      <c r="AU498">
        <v>1997</v>
      </c>
      <c r="AV498" t="s">
        <v>170</v>
      </c>
      <c r="BC498" t="s">
        <v>174</v>
      </c>
      <c r="BD498" t="s">
        <v>1441</v>
      </c>
      <c r="BE498" t="s">
        <v>11423</v>
      </c>
      <c r="BF498" t="s">
        <v>11426</v>
      </c>
      <c r="BG498">
        <v>50</v>
      </c>
      <c r="BI498">
        <v>2000</v>
      </c>
      <c r="BJ498">
        <v>19</v>
      </c>
      <c r="BK498" t="s">
        <v>11427</v>
      </c>
      <c r="BL498">
        <v>10</v>
      </c>
      <c r="BN498" t="s">
        <v>174</v>
      </c>
      <c r="BO498" t="s">
        <v>1441</v>
      </c>
      <c r="BP498" t="s">
        <v>11428</v>
      </c>
      <c r="BQ498" t="s">
        <v>11429</v>
      </c>
      <c r="BR498">
        <v>66</v>
      </c>
      <c r="BT498">
        <v>2006</v>
      </c>
      <c r="BU498">
        <v>31</v>
      </c>
      <c r="BV498" t="s">
        <v>5647</v>
      </c>
      <c r="BW498">
        <v>33</v>
      </c>
      <c r="BY498" t="s">
        <v>174</v>
      </c>
      <c r="BZ498" t="s">
        <v>5185</v>
      </c>
      <c r="CA498" t="s">
        <v>11430</v>
      </c>
      <c r="CB498" t="s">
        <v>9918</v>
      </c>
      <c r="CC498">
        <v>50</v>
      </c>
      <c r="CE498">
        <v>2003</v>
      </c>
      <c r="CF498" t="s">
        <v>174</v>
      </c>
      <c r="CG498" t="s">
        <v>11431</v>
      </c>
      <c r="CH498" t="s">
        <v>11432</v>
      </c>
      <c r="CI498" t="s">
        <v>193</v>
      </c>
      <c r="CJ498">
        <v>2024</v>
      </c>
      <c r="CL498" t="s">
        <v>174</v>
      </c>
      <c r="CM498" t="s">
        <v>11433</v>
      </c>
      <c r="CN498" t="s">
        <v>174</v>
      </c>
      <c r="CO498" t="s">
        <v>11434</v>
      </c>
      <c r="CP498" t="s">
        <v>722</v>
      </c>
      <c r="CQ498" t="s">
        <v>174</v>
      </c>
      <c r="CR498">
        <v>1</v>
      </c>
      <c r="CS498">
        <v>2</v>
      </c>
      <c r="CT498">
        <v>10</v>
      </c>
      <c r="CU498" t="s">
        <v>11435</v>
      </c>
      <c r="CV498" t="s">
        <v>170</v>
      </c>
      <c r="CZ498" t="s">
        <v>170</v>
      </c>
      <c r="DB498" t="s">
        <v>11436</v>
      </c>
      <c r="DC498" t="s">
        <v>782</v>
      </c>
      <c r="DD498" t="s">
        <v>174</v>
      </c>
      <c r="DE498" t="s">
        <v>11437</v>
      </c>
      <c r="DF498" t="s">
        <v>170</v>
      </c>
      <c r="DL498" t="s">
        <v>170</v>
      </c>
      <c r="DN498" t="s">
        <v>174</v>
      </c>
      <c r="DO498" t="s">
        <v>11438</v>
      </c>
      <c r="DP498" t="s">
        <v>11439</v>
      </c>
      <c r="DQ498" t="str">
        <f>HYPERLINK("https://nconnect.nicmar.ac.in/storage/profile/699f2437a4e95.png","Download")</f>
        <v>0</v>
      </c>
      <c r="DR498" t="str">
        <f>HYPERLINK("https://nconnect.nicmar.ac.in/pdf/687_resume_1772042877.pdf/Y2FyZWVy","View Resume")</f>
        <v>0</v>
      </c>
      <c r="DS498" t="s">
        <v>990</v>
      </c>
      <c r="DT498" t="s">
        <v>11440</v>
      </c>
      <c r="DU498" t="s">
        <v>9891</v>
      </c>
      <c r="DV498" t="s">
        <v>819</v>
      </c>
      <c r="DW498" t="s">
        <v>246</v>
      </c>
      <c r="DX498" t="s">
        <v>1686</v>
      </c>
      <c r="DY498" t="s">
        <v>209</v>
      </c>
      <c r="DZ498" t="s">
        <v>990</v>
      </c>
    </row>
    <row r="499" spans="1:158">
      <c r="A499" t="s">
        <v>587</v>
      </c>
      <c r="B499" t="s">
        <v>159</v>
      </c>
      <c r="C499" t="s">
        <v>267</v>
      </c>
      <c r="D499" t="s">
        <v>357</v>
      </c>
      <c r="E499" t="s">
        <v>11441</v>
      </c>
      <c r="F499" t="s">
        <v>11442</v>
      </c>
      <c r="G499">
        <v>9829069754</v>
      </c>
      <c r="H499" t="s">
        <v>164</v>
      </c>
      <c r="I499" t="s">
        <v>11443</v>
      </c>
      <c r="J499" t="s">
        <v>166</v>
      </c>
      <c r="K499" t="s">
        <v>361</v>
      </c>
      <c r="L499" t="s">
        <v>11444</v>
      </c>
      <c r="M499" t="s">
        <v>11445</v>
      </c>
      <c r="N499" t="s">
        <v>170</v>
      </c>
      <c r="AI499" t="s">
        <v>11446</v>
      </c>
      <c r="AJ499" t="s">
        <v>5478</v>
      </c>
      <c r="AK499" t="s">
        <v>11447</v>
      </c>
      <c r="AL499">
        <v>60.6</v>
      </c>
      <c r="AN499">
        <v>1979</v>
      </c>
      <c r="AO499" t="s">
        <v>174</v>
      </c>
      <c r="AP499" t="s">
        <v>11448</v>
      </c>
      <c r="AQ499" t="s">
        <v>5478</v>
      </c>
      <c r="AR499" t="s">
        <v>11449</v>
      </c>
      <c r="AS499">
        <v>49.4</v>
      </c>
      <c r="AU499">
        <v>1981</v>
      </c>
      <c r="AV499" t="s">
        <v>174</v>
      </c>
      <c r="AW499" t="s">
        <v>11450</v>
      </c>
      <c r="AX499" t="s">
        <v>11451</v>
      </c>
      <c r="AY499" t="s">
        <v>11452</v>
      </c>
      <c r="AZ499">
        <v>62.6</v>
      </c>
      <c r="BB499">
        <v>1995</v>
      </c>
      <c r="BC499" t="s">
        <v>174</v>
      </c>
      <c r="BD499" t="s">
        <v>11453</v>
      </c>
      <c r="BE499" t="s">
        <v>11454</v>
      </c>
      <c r="BF499" t="s">
        <v>11455</v>
      </c>
      <c r="BG499">
        <v>48.3</v>
      </c>
      <c r="BI499">
        <v>1986</v>
      </c>
      <c r="BJ499">
        <v>19</v>
      </c>
      <c r="BK499" t="s">
        <v>1007</v>
      </c>
      <c r="BL499">
        <v>53</v>
      </c>
      <c r="BM499" t="s">
        <v>11456</v>
      </c>
      <c r="BN499" t="s">
        <v>174</v>
      </c>
      <c r="BO499" t="s">
        <v>11457</v>
      </c>
      <c r="BP499" t="s">
        <v>11458</v>
      </c>
      <c r="BQ499" t="s">
        <v>11459</v>
      </c>
      <c r="BR499">
        <v>63.6</v>
      </c>
      <c r="BT499">
        <v>1999</v>
      </c>
      <c r="BU499">
        <v>31</v>
      </c>
      <c r="BV499" t="s">
        <v>11460</v>
      </c>
      <c r="BW499">
        <v>53</v>
      </c>
      <c r="BX499" t="s">
        <v>11461</v>
      </c>
      <c r="BY499" t="s">
        <v>174</v>
      </c>
      <c r="BZ499" t="s">
        <v>11462</v>
      </c>
      <c r="CA499" t="s">
        <v>11454</v>
      </c>
      <c r="CB499" t="s">
        <v>11463</v>
      </c>
      <c r="CC499">
        <v>54.05</v>
      </c>
      <c r="CE499">
        <v>1989</v>
      </c>
      <c r="CF499" t="s">
        <v>174</v>
      </c>
      <c r="CG499" t="s">
        <v>713</v>
      </c>
      <c r="CH499" t="s">
        <v>11464</v>
      </c>
      <c r="CI499" t="s">
        <v>193</v>
      </c>
      <c r="CJ499">
        <v>2019</v>
      </c>
      <c r="CL499" t="s">
        <v>174</v>
      </c>
      <c r="CM499" t="s">
        <v>11465</v>
      </c>
      <c r="CN499" t="s">
        <v>174</v>
      </c>
      <c r="CO499" t="s">
        <v>11466</v>
      </c>
      <c r="CP499" t="s">
        <v>11467</v>
      </c>
      <c r="CQ499" t="s">
        <v>174</v>
      </c>
      <c r="CR499" t="s">
        <v>3130</v>
      </c>
      <c r="CS499" t="s">
        <v>3130</v>
      </c>
      <c r="CT499">
        <v>5</v>
      </c>
      <c r="CU499" t="s">
        <v>11468</v>
      </c>
      <c r="CV499" t="s">
        <v>170</v>
      </c>
      <c r="CZ499" t="s">
        <v>170</v>
      </c>
      <c r="DB499" t="s">
        <v>11469</v>
      </c>
      <c r="DC499" t="s">
        <v>11470</v>
      </c>
      <c r="DD499" t="s">
        <v>174</v>
      </c>
      <c r="DE499" t="s">
        <v>11471</v>
      </c>
      <c r="DF499" t="s">
        <v>174</v>
      </c>
      <c r="DG499" t="s">
        <v>11472</v>
      </c>
      <c r="DH499" t="s">
        <v>3130</v>
      </c>
      <c r="DI499" t="s">
        <v>3130</v>
      </c>
      <c r="DJ499" t="s">
        <v>3130</v>
      </c>
      <c r="DK499">
        <v>9</v>
      </c>
      <c r="DL499" t="s">
        <v>174</v>
      </c>
      <c r="DM499" t="s">
        <v>11473</v>
      </c>
      <c r="DN499" t="s">
        <v>174</v>
      </c>
      <c r="DO499" t="s">
        <v>11474</v>
      </c>
      <c r="DP499" t="s">
        <v>11475</v>
      </c>
      <c r="DQ499" t="str">
        <f>HYPERLINK("https://nconnect.nicmar.ac.in/storage/profile/69a094226407e.png","Download")</f>
        <v>0</v>
      </c>
      <c r="DR499" t="str">
        <f>HYPERLINK("https://nconnect.nicmar.ac.in/pdf/403_resume_1772214903.pdf/Y2FyZWVy","View Resume")</f>
        <v>0</v>
      </c>
      <c r="DS499" t="s">
        <v>11476</v>
      </c>
      <c r="DT499" t="s">
        <v>11477</v>
      </c>
      <c r="DU499" t="s">
        <v>11478</v>
      </c>
      <c r="DV499" t="s">
        <v>1214</v>
      </c>
      <c r="DW499" t="s">
        <v>207</v>
      </c>
      <c r="DX499" t="s">
        <v>465</v>
      </c>
      <c r="DY499" t="s">
        <v>209</v>
      </c>
      <c r="DZ499" t="s">
        <v>949</v>
      </c>
      <c r="EA499" t="s">
        <v>11479</v>
      </c>
      <c r="EB499" t="s">
        <v>11480</v>
      </c>
      <c r="EC499" t="s">
        <v>1214</v>
      </c>
      <c r="ED499" t="s">
        <v>207</v>
      </c>
      <c r="EE499" t="s">
        <v>758</v>
      </c>
      <c r="EF499" t="s">
        <v>1199</v>
      </c>
      <c r="EG499" t="s">
        <v>355</v>
      </c>
      <c r="EH499" t="s">
        <v>11481</v>
      </c>
      <c r="EI499" t="s">
        <v>11471</v>
      </c>
      <c r="EJ499" t="s">
        <v>1214</v>
      </c>
      <c r="EK499" t="s">
        <v>246</v>
      </c>
      <c r="EL499" t="s">
        <v>2854</v>
      </c>
      <c r="EM499" t="s">
        <v>984</v>
      </c>
      <c r="EN499" t="s">
        <v>248</v>
      </c>
      <c r="EO499" t="s">
        <v>9336</v>
      </c>
      <c r="EP499" t="s">
        <v>11482</v>
      </c>
      <c r="EQ499" t="s">
        <v>1214</v>
      </c>
      <c r="ER499" t="s">
        <v>246</v>
      </c>
      <c r="ES499" t="s">
        <v>645</v>
      </c>
      <c r="ET499" t="s">
        <v>907</v>
      </c>
      <c r="EU499" t="s">
        <v>461</v>
      </c>
      <c r="EV499" t="s">
        <v>11483</v>
      </c>
      <c r="EW499" t="s">
        <v>11484</v>
      </c>
      <c r="EX499" t="s">
        <v>1214</v>
      </c>
      <c r="EY499" t="s">
        <v>207</v>
      </c>
      <c r="EZ499" t="s">
        <v>1987</v>
      </c>
      <c r="FA499" t="s">
        <v>1719</v>
      </c>
      <c r="FB499" t="s">
        <v>1388</v>
      </c>
    </row>
    <row r="500" spans="1:158">
      <c r="A500" t="s">
        <v>266</v>
      </c>
      <c r="B500" t="s">
        <v>211</v>
      </c>
      <c r="C500" t="s">
        <v>267</v>
      </c>
      <c r="D500" t="s">
        <v>268</v>
      </c>
      <c r="E500" t="s">
        <v>11485</v>
      </c>
      <c r="F500" t="s">
        <v>11486</v>
      </c>
      <c r="G500">
        <v>9446176726</v>
      </c>
      <c r="H500" t="s">
        <v>164</v>
      </c>
      <c r="I500" t="s">
        <v>11487</v>
      </c>
      <c r="J500" t="s">
        <v>166</v>
      </c>
      <c r="K500" t="s">
        <v>831</v>
      </c>
      <c r="L500" t="s">
        <v>11488</v>
      </c>
      <c r="M500" t="s">
        <v>11489</v>
      </c>
      <c r="N500" t="s">
        <v>170</v>
      </c>
      <c r="AI500" t="s">
        <v>11490</v>
      </c>
      <c r="AJ500" t="s">
        <v>11491</v>
      </c>
      <c r="AK500" t="s">
        <v>11492</v>
      </c>
      <c r="AL500">
        <v>91</v>
      </c>
      <c r="AM500">
        <v>9.6</v>
      </c>
      <c r="AN500">
        <v>2011</v>
      </c>
      <c r="AO500" t="s">
        <v>174</v>
      </c>
      <c r="AP500" t="s">
        <v>11490</v>
      </c>
      <c r="AQ500" t="s">
        <v>11491</v>
      </c>
      <c r="AR500" t="s">
        <v>11493</v>
      </c>
      <c r="AS500">
        <v>89</v>
      </c>
      <c r="AU500">
        <v>2013</v>
      </c>
      <c r="AV500" t="s">
        <v>170</v>
      </c>
      <c r="BC500" t="s">
        <v>174</v>
      </c>
      <c r="BD500" t="s">
        <v>11494</v>
      </c>
      <c r="BE500" t="s">
        <v>11495</v>
      </c>
      <c r="BF500" t="s">
        <v>1668</v>
      </c>
      <c r="BG500">
        <v>79</v>
      </c>
      <c r="BI500">
        <v>2017</v>
      </c>
      <c r="BJ500">
        <v>19</v>
      </c>
      <c r="BK500" t="s">
        <v>11496</v>
      </c>
      <c r="BL500">
        <v>34</v>
      </c>
      <c r="BN500" t="s">
        <v>174</v>
      </c>
      <c r="BO500" t="s">
        <v>8856</v>
      </c>
      <c r="BP500" t="s">
        <v>11497</v>
      </c>
      <c r="BQ500" t="s">
        <v>11498</v>
      </c>
      <c r="BR500">
        <v>91</v>
      </c>
      <c r="BS500">
        <v>9.13</v>
      </c>
      <c r="BT500">
        <v>2020</v>
      </c>
      <c r="BU500">
        <v>31</v>
      </c>
      <c r="BV500" t="s">
        <v>11499</v>
      </c>
      <c r="BW500">
        <v>52</v>
      </c>
      <c r="BY500" t="s">
        <v>170</v>
      </c>
      <c r="CF500" t="s">
        <v>174</v>
      </c>
      <c r="CG500" t="s">
        <v>9667</v>
      </c>
      <c r="CH500" t="s">
        <v>11500</v>
      </c>
      <c r="CI500" t="s">
        <v>373</v>
      </c>
      <c r="CK500" t="s">
        <v>170</v>
      </c>
      <c r="CL500" t="s">
        <v>170</v>
      </c>
      <c r="CN500" t="s">
        <v>170</v>
      </c>
      <c r="CP500" t="s">
        <v>11501</v>
      </c>
      <c r="CQ500" t="s">
        <v>170</v>
      </c>
      <c r="CV500" t="s">
        <v>170</v>
      </c>
      <c r="CZ500" t="s">
        <v>170</v>
      </c>
      <c r="DB500" t="s">
        <v>378</v>
      </c>
      <c r="DC500" t="s">
        <v>326</v>
      </c>
      <c r="DD500" t="s">
        <v>170</v>
      </c>
      <c r="DE500" t="s">
        <v>11502</v>
      </c>
      <c r="DF500" t="s">
        <v>170</v>
      </c>
      <c r="DL500" t="s">
        <v>170</v>
      </c>
      <c r="DN500" t="s">
        <v>170</v>
      </c>
      <c r="DP500" t="s">
        <v>11503</v>
      </c>
      <c r="DQ500" t="s">
        <v>202</v>
      </c>
      <c r="DR500" t="str">
        <f>HYPERLINK("https://nconnect.nicmar.ac.in/pdf/690_resume_1772080742.pdf/Y2FyZWVy","View Resume")</f>
        <v>0</v>
      </c>
      <c r="DS500" t="s">
        <v>248</v>
      </c>
      <c r="DT500" t="s">
        <v>11504</v>
      </c>
      <c r="DU500" t="s">
        <v>2316</v>
      </c>
      <c r="DV500" t="s">
        <v>11505</v>
      </c>
      <c r="DW500" t="s">
        <v>246</v>
      </c>
      <c r="DX500" t="s">
        <v>385</v>
      </c>
      <c r="DY500" t="s">
        <v>1634</v>
      </c>
      <c r="DZ500" t="s">
        <v>248</v>
      </c>
    </row>
    <row r="501" spans="1:158">
      <c r="A501" t="s">
        <v>3203</v>
      </c>
      <c r="B501" t="s">
        <v>211</v>
      </c>
      <c r="C501" t="s">
        <v>160</v>
      </c>
      <c r="D501" t="s">
        <v>3204</v>
      </c>
      <c r="E501" t="s">
        <v>11506</v>
      </c>
      <c r="F501" t="s">
        <v>11507</v>
      </c>
      <c r="G501">
        <v>7018803719</v>
      </c>
      <c r="H501" t="s">
        <v>164</v>
      </c>
      <c r="I501" t="s">
        <v>11508</v>
      </c>
      <c r="J501" t="s">
        <v>166</v>
      </c>
      <c r="K501" t="s">
        <v>11509</v>
      </c>
      <c r="L501" t="s">
        <v>11510</v>
      </c>
      <c r="M501" t="s">
        <v>11511</v>
      </c>
      <c r="N501" t="s">
        <v>170</v>
      </c>
      <c r="AI501" t="s">
        <v>11512</v>
      </c>
      <c r="AJ501" t="s">
        <v>595</v>
      </c>
      <c r="AK501" t="s">
        <v>439</v>
      </c>
      <c r="AL501">
        <v>84.2</v>
      </c>
      <c r="AN501">
        <v>2004</v>
      </c>
      <c r="AO501" t="s">
        <v>174</v>
      </c>
      <c r="AP501" t="s">
        <v>11513</v>
      </c>
      <c r="AQ501" t="s">
        <v>595</v>
      </c>
      <c r="AR501" t="s">
        <v>628</v>
      </c>
      <c r="AS501">
        <v>63.4</v>
      </c>
      <c r="AU501">
        <v>2006</v>
      </c>
      <c r="AV501" t="s">
        <v>170</v>
      </c>
      <c r="BC501" t="s">
        <v>174</v>
      </c>
      <c r="BD501" t="s">
        <v>11514</v>
      </c>
      <c r="BE501" t="s">
        <v>11514</v>
      </c>
      <c r="BF501" t="s">
        <v>486</v>
      </c>
      <c r="BG501">
        <v>68.8</v>
      </c>
      <c r="BH501">
        <v>6.88</v>
      </c>
      <c r="BI501">
        <v>2012</v>
      </c>
      <c r="BJ501">
        <v>1</v>
      </c>
      <c r="BL501">
        <v>9</v>
      </c>
      <c r="BN501" t="s">
        <v>174</v>
      </c>
      <c r="BO501" t="s">
        <v>11515</v>
      </c>
      <c r="BP501" t="s">
        <v>11515</v>
      </c>
      <c r="BQ501" t="s">
        <v>3614</v>
      </c>
      <c r="BR501">
        <v>68.5</v>
      </c>
      <c r="BS501">
        <v>6.85</v>
      </c>
      <c r="BT501">
        <v>2015</v>
      </c>
      <c r="BU501">
        <v>16</v>
      </c>
      <c r="BW501">
        <v>49</v>
      </c>
      <c r="BY501" t="s">
        <v>170</v>
      </c>
      <c r="CF501" t="s">
        <v>174</v>
      </c>
      <c r="CG501" t="s">
        <v>11516</v>
      </c>
      <c r="CH501" t="s">
        <v>11514</v>
      </c>
      <c r="CI501" t="s">
        <v>193</v>
      </c>
      <c r="CJ501">
        <v>2022</v>
      </c>
      <c r="CL501" t="s">
        <v>170</v>
      </c>
      <c r="CN501" t="s">
        <v>170</v>
      </c>
      <c r="CP501" t="s">
        <v>11517</v>
      </c>
      <c r="CQ501" t="s">
        <v>174</v>
      </c>
      <c r="CR501">
        <v>3</v>
      </c>
      <c r="CS501">
        <v>4</v>
      </c>
      <c r="CT501">
        <v>2</v>
      </c>
      <c r="CU501" t="s">
        <v>11518</v>
      </c>
      <c r="CV501" t="s">
        <v>170</v>
      </c>
      <c r="CZ501" t="s">
        <v>170</v>
      </c>
      <c r="DB501" t="s">
        <v>11519</v>
      </c>
      <c r="DC501" t="s">
        <v>11520</v>
      </c>
      <c r="DD501" t="s">
        <v>170</v>
      </c>
      <c r="DF501" t="s">
        <v>174</v>
      </c>
      <c r="DG501" t="s">
        <v>11521</v>
      </c>
      <c r="DH501" t="s">
        <v>11522</v>
      </c>
      <c r="DI501" t="s">
        <v>11523</v>
      </c>
      <c r="DJ501" t="s">
        <v>378</v>
      </c>
      <c r="DK501">
        <v>8</v>
      </c>
      <c r="DL501" t="s">
        <v>170</v>
      </c>
      <c r="DN501" t="s">
        <v>170</v>
      </c>
      <c r="DP501" t="s">
        <v>11524</v>
      </c>
      <c r="DQ501" t="str">
        <f>HYPERLINK("https://nconnect.nicmar.ac.in/storage/profile/699fc88f3fc1e.png","Download")</f>
        <v>0</v>
      </c>
      <c r="DR501" t="str">
        <f>HYPERLINK("https://nconnect.nicmar.ac.in/pdf/691_resume_1772082282.pdf/Y2FyZWVy","View Resume")</f>
        <v>0</v>
      </c>
      <c r="DS501" t="s">
        <v>349</v>
      </c>
      <c r="DT501" t="s">
        <v>2509</v>
      </c>
      <c r="DU501" t="s">
        <v>1283</v>
      </c>
      <c r="DV501" t="s">
        <v>4679</v>
      </c>
      <c r="DW501" t="s">
        <v>246</v>
      </c>
      <c r="DX501" t="s">
        <v>1686</v>
      </c>
      <c r="DY501" t="s">
        <v>209</v>
      </c>
      <c r="DZ501" t="s">
        <v>990</v>
      </c>
      <c r="EA501" t="s">
        <v>11525</v>
      </c>
      <c r="EB501" t="s">
        <v>1283</v>
      </c>
      <c r="EC501" t="s">
        <v>11526</v>
      </c>
      <c r="ED501" t="s">
        <v>246</v>
      </c>
      <c r="EE501" t="s">
        <v>506</v>
      </c>
      <c r="EF501" t="s">
        <v>3389</v>
      </c>
      <c r="EG501" t="s">
        <v>575</v>
      </c>
      <c r="EH501" t="s">
        <v>11527</v>
      </c>
      <c r="EI501" t="s">
        <v>11528</v>
      </c>
      <c r="EJ501" t="s">
        <v>11529</v>
      </c>
      <c r="EK501" t="s">
        <v>246</v>
      </c>
      <c r="EL501" t="s">
        <v>423</v>
      </c>
      <c r="EM501" t="s">
        <v>825</v>
      </c>
      <c r="EN501" t="s">
        <v>990</v>
      </c>
    </row>
    <row r="502" spans="1:158">
      <c r="A502" t="s">
        <v>1137</v>
      </c>
      <c r="B502" t="s">
        <v>211</v>
      </c>
      <c r="C502" t="s">
        <v>1138</v>
      </c>
      <c r="D502" t="s">
        <v>1139</v>
      </c>
      <c r="E502" t="s">
        <v>11506</v>
      </c>
      <c r="F502" t="s">
        <v>11507</v>
      </c>
      <c r="G502">
        <v>7018803719</v>
      </c>
      <c r="H502" t="s">
        <v>164</v>
      </c>
      <c r="I502" t="s">
        <v>11508</v>
      </c>
      <c r="J502" t="s">
        <v>166</v>
      </c>
      <c r="K502" t="s">
        <v>11509</v>
      </c>
      <c r="L502" t="s">
        <v>11510</v>
      </c>
      <c r="M502" t="s">
        <v>11511</v>
      </c>
      <c r="N502" t="s">
        <v>170</v>
      </c>
      <c r="AI502" t="s">
        <v>11512</v>
      </c>
      <c r="AJ502" t="s">
        <v>595</v>
      </c>
      <c r="AK502" t="s">
        <v>439</v>
      </c>
      <c r="AL502">
        <v>84.2</v>
      </c>
      <c r="AN502">
        <v>2004</v>
      </c>
      <c r="AO502" t="s">
        <v>174</v>
      </c>
      <c r="AP502" t="s">
        <v>11513</v>
      </c>
      <c r="AQ502" t="s">
        <v>595</v>
      </c>
      <c r="AR502" t="s">
        <v>628</v>
      </c>
      <c r="AS502">
        <v>63.4</v>
      </c>
      <c r="AU502">
        <v>2006</v>
      </c>
      <c r="AV502" t="s">
        <v>170</v>
      </c>
      <c r="BC502" t="s">
        <v>174</v>
      </c>
      <c r="BD502" t="s">
        <v>11514</v>
      </c>
      <c r="BE502" t="s">
        <v>11514</v>
      </c>
      <c r="BF502" t="s">
        <v>486</v>
      </c>
      <c r="BG502">
        <v>68.8</v>
      </c>
      <c r="BH502">
        <v>6.88</v>
      </c>
      <c r="BI502">
        <v>2012</v>
      </c>
      <c r="BJ502">
        <v>1</v>
      </c>
      <c r="BL502">
        <v>9</v>
      </c>
      <c r="BN502" t="s">
        <v>174</v>
      </c>
      <c r="BO502" t="s">
        <v>11515</v>
      </c>
      <c r="BP502" t="s">
        <v>11515</v>
      </c>
      <c r="BQ502" t="s">
        <v>3614</v>
      </c>
      <c r="BR502">
        <v>68.5</v>
      </c>
      <c r="BS502">
        <v>6.85</v>
      </c>
      <c r="BT502">
        <v>2015</v>
      </c>
      <c r="BU502">
        <v>16</v>
      </c>
      <c r="BW502">
        <v>49</v>
      </c>
      <c r="BY502" t="s">
        <v>170</v>
      </c>
      <c r="CF502" t="s">
        <v>174</v>
      </c>
      <c r="CG502" t="s">
        <v>11516</v>
      </c>
      <c r="CH502" t="s">
        <v>11514</v>
      </c>
      <c r="CI502" t="s">
        <v>193</v>
      </c>
      <c r="CJ502">
        <v>2022</v>
      </c>
      <c r="CL502" t="s">
        <v>170</v>
      </c>
      <c r="CN502" t="s">
        <v>170</v>
      </c>
      <c r="CP502" t="s">
        <v>11517</v>
      </c>
      <c r="CQ502" t="s">
        <v>174</v>
      </c>
      <c r="CR502">
        <v>3</v>
      </c>
      <c r="CS502">
        <v>4</v>
      </c>
      <c r="CT502">
        <v>2</v>
      </c>
      <c r="CU502" t="s">
        <v>11518</v>
      </c>
      <c r="CV502" t="s">
        <v>170</v>
      </c>
      <c r="CZ502" t="s">
        <v>170</v>
      </c>
      <c r="DB502" t="s">
        <v>11519</v>
      </c>
      <c r="DC502" t="s">
        <v>11520</v>
      </c>
      <c r="DD502" t="s">
        <v>170</v>
      </c>
      <c r="DF502" t="s">
        <v>174</v>
      </c>
      <c r="DG502" t="s">
        <v>11521</v>
      </c>
      <c r="DH502" t="s">
        <v>11522</v>
      </c>
      <c r="DI502" t="s">
        <v>11523</v>
      </c>
      <c r="DJ502" t="s">
        <v>378</v>
      </c>
      <c r="DK502">
        <v>8</v>
      </c>
      <c r="DL502" t="s">
        <v>170</v>
      </c>
      <c r="DN502" t="s">
        <v>170</v>
      </c>
      <c r="DP502" t="s">
        <v>11530</v>
      </c>
      <c r="DQ502" t="str">
        <f>HYPERLINK("https://nconnect.nicmar.ac.in/storage/profile/699fc88f3fc1e.png","Download")</f>
        <v>0</v>
      </c>
      <c r="DR502" t="str">
        <f>HYPERLINK("https://nconnect.nicmar.ac.in/pdf/691_resume_1772082282.pdf/Y2FyZWVy","View Resume")</f>
        <v>0</v>
      </c>
      <c r="DS502" t="s">
        <v>349</v>
      </c>
      <c r="DT502" t="s">
        <v>2509</v>
      </c>
      <c r="DU502" t="s">
        <v>1283</v>
      </c>
      <c r="DV502" t="s">
        <v>4679</v>
      </c>
      <c r="DW502" t="s">
        <v>246</v>
      </c>
      <c r="DX502" t="s">
        <v>1686</v>
      </c>
      <c r="DY502" t="s">
        <v>209</v>
      </c>
      <c r="DZ502" t="s">
        <v>990</v>
      </c>
      <c r="EA502" t="s">
        <v>11525</v>
      </c>
      <c r="EB502" t="s">
        <v>1283</v>
      </c>
      <c r="EC502" t="s">
        <v>11526</v>
      </c>
      <c r="ED502" t="s">
        <v>246</v>
      </c>
      <c r="EE502" t="s">
        <v>506</v>
      </c>
      <c r="EF502" t="s">
        <v>3389</v>
      </c>
      <c r="EG502" t="s">
        <v>575</v>
      </c>
      <c r="EH502" t="s">
        <v>11527</v>
      </c>
      <c r="EI502" t="s">
        <v>11528</v>
      </c>
      <c r="EJ502" t="s">
        <v>11529</v>
      </c>
      <c r="EK502" t="s">
        <v>246</v>
      </c>
      <c r="EL502" t="s">
        <v>423</v>
      </c>
      <c r="EM502" t="s">
        <v>825</v>
      </c>
      <c r="EN502" t="s">
        <v>990</v>
      </c>
    </row>
    <row r="503" spans="1:158">
      <c r="A503" t="s">
        <v>210</v>
      </c>
      <c r="B503" t="s">
        <v>211</v>
      </c>
      <c r="C503" t="s">
        <v>212</v>
      </c>
      <c r="D503" t="s">
        <v>213</v>
      </c>
      <c r="E503" t="s">
        <v>11531</v>
      </c>
      <c r="F503" t="s">
        <v>11532</v>
      </c>
      <c r="G503">
        <v>8055514468</v>
      </c>
      <c r="H503" t="s">
        <v>164</v>
      </c>
      <c r="I503" t="s">
        <v>4607</v>
      </c>
      <c r="J503" t="s">
        <v>217</v>
      </c>
      <c r="K503" t="s">
        <v>11533</v>
      </c>
      <c r="L503" t="s">
        <v>11534</v>
      </c>
      <c r="M503" t="s">
        <v>11535</v>
      </c>
      <c r="N503" t="s">
        <v>170</v>
      </c>
      <c r="AI503" t="s">
        <v>11536</v>
      </c>
      <c r="AJ503" t="s">
        <v>1427</v>
      </c>
      <c r="AK503" t="s">
        <v>11537</v>
      </c>
      <c r="AL503">
        <v>90.3</v>
      </c>
      <c r="AN503">
        <v>2009</v>
      </c>
      <c r="AO503" t="s">
        <v>174</v>
      </c>
      <c r="AP503" t="s">
        <v>11538</v>
      </c>
      <c r="AQ503" t="s">
        <v>1427</v>
      </c>
      <c r="AR503" t="s">
        <v>1075</v>
      </c>
      <c r="AS503">
        <v>72.83</v>
      </c>
      <c r="AU503">
        <v>2011</v>
      </c>
      <c r="AV503" t="s">
        <v>170</v>
      </c>
      <c r="BC503" t="s">
        <v>174</v>
      </c>
      <c r="BD503" t="s">
        <v>11539</v>
      </c>
      <c r="BE503" t="s">
        <v>11540</v>
      </c>
      <c r="BF503" t="s">
        <v>11541</v>
      </c>
      <c r="BG503">
        <v>72.4</v>
      </c>
      <c r="BI503">
        <v>2015</v>
      </c>
      <c r="BJ503">
        <v>2</v>
      </c>
      <c r="BL503">
        <v>9</v>
      </c>
      <c r="BN503" t="s">
        <v>174</v>
      </c>
      <c r="BO503" t="s">
        <v>11542</v>
      </c>
      <c r="BP503" t="s">
        <v>11543</v>
      </c>
      <c r="BQ503" t="s">
        <v>11544</v>
      </c>
      <c r="BR503">
        <v>91.5</v>
      </c>
      <c r="BS503">
        <v>9.15</v>
      </c>
      <c r="BT503">
        <v>2017</v>
      </c>
      <c r="BU503">
        <v>14</v>
      </c>
      <c r="BW503">
        <v>47</v>
      </c>
      <c r="BY503" t="s">
        <v>170</v>
      </c>
      <c r="CF503" t="s">
        <v>174</v>
      </c>
      <c r="CG503" t="s">
        <v>11545</v>
      </c>
      <c r="CH503" t="s">
        <v>11546</v>
      </c>
      <c r="CI503" t="s">
        <v>193</v>
      </c>
      <c r="CJ503">
        <v>2022</v>
      </c>
      <c r="CL503" t="s">
        <v>170</v>
      </c>
      <c r="CN503" t="s">
        <v>174</v>
      </c>
      <c r="CO503" t="s">
        <v>11547</v>
      </c>
      <c r="CP503" t="s">
        <v>11548</v>
      </c>
      <c r="CQ503" t="s">
        <v>170</v>
      </c>
      <c r="CV503" t="s">
        <v>170</v>
      </c>
      <c r="CZ503" t="s">
        <v>170</v>
      </c>
      <c r="DB503" t="s">
        <v>11549</v>
      </c>
      <c r="DC503" t="s">
        <v>11550</v>
      </c>
      <c r="DD503" t="s">
        <v>174</v>
      </c>
      <c r="DE503" t="s">
        <v>11551</v>
      </c>
      <c r="DF503" t="s">
        <v>170</v>
      </c>
      <c r="DL503" t="s">
        <v>174</v>
      </c>
      <c r="DM503" t="s">
        <v>11552</v>
      </c>
      <c r="DN503" t="s">
        <v>174</v>
      </c>
      <c r="DO503" t="s">
        <v>11553</v>
      </c>
      <c r="DP503" t="s">
        <v>11554</v>
      </c>
      <c r="DQ503" t="str">
        <f>HYPERLINK("https://nconnect.nicmar.ac.in/storage/profile/699fd32e9ccbc.png","Download")</f>
        <v>0</v>
      </c>
      <c r="DR503" t="str">
        <f>HYPERLINK("https://nconnect.nicmar.ac.in/pdf/692_resume_1772082421.pdf/Y2FyZWVy","View Resume")</f>
        <v>0</v>
      </c>
      <c r="DS503" t="s">
        <v>1689</v>
      </c>
      <c r="DT503" t="s">
        <v>11555</v>
      </c>
      <c r="DU503" t="s">
        <v>255</v>
      </c>
      <c r="DV503" t="s">
        <v>1427</v>
      </c>
      <c r="DW503" t="s">
        <v>246</v>
      </c>
      <c r="DX503" t="s">
        <v>501</v>
      </c>
      <c r="DY503" t="s">
        <v>209</v>
      </c>
      <c r="DZ503" t="s">
        <v>502</v>
      </c>
      <c r="EA503" t="s">
        <v>11556</v>
      </c>
      <c r="EB503" t="s">
        <v>255</v>
      </c>
      <c r="EC503" t="s">
        <v>11557</v>
      </c>
      <c r="ED503" t="s">
        <v>246</v>
      </c>
      <c r="EE503" t="s">
        <v>984</v>
      </c>
      <c r="EF503" t="s">
        <v>905</v>
      </c>
      <c r="EG503" t="s">
        <v>265</v>
      </c>
    </row>
    <row r="504" spans="1:158">
      <c r="A504" t="s">
        <v>471</v>
      </c>
      <c r="B504" t="s">
        <v>211</v>
      </c>
      <c r="C504" t="s">
        <v>472</v>
      </c>
      <c r="D504" t="s">
        <v>473</v>
      </c>
      <c r="E504" t="s">
        <v>11558</v>
      </c>
      <c r="F504" t="s">
        <v>11559</v>
      </c>
      <c r="G504">
        <v>9949945920</v>
      </c>
      <c r="H504" t="s">
        <v>164</v>
      </c>
      <c r="I504" t="s">
        <v>11560</v>
      </c>
      <c r="J504" t="s">
        <v>166</v>
      </c>
      <c r="K504" t="s">
        <v>11561</v>
      </c>
      <c r="L504" t="s">
        <v>11562</v>
      </c>
      <c r="M504" t="s">
        <v>11563</v>
      </c>
      <c r="N504" t="s">
        <v>174</v>
      </c>
      <c r="O504" t="s">
        <v>11564</v>
      </c>
      <c r="P504" t="s">
        <v>11565</v>
      </c>
      <c r="AI504" t="s">
        <v>11566</v>
      </c>
      <c r="AJ504" t="s">
        <v>11567</v>
      </c>
      <c r="AK504" t="s">
        <v>11568</v>
      </c>
      <c r="AL504">
        <v>64.2</v>
      </c>
      <c r="AM504">
        <v>6.76</v>
      </c>
      <c r="AN504">
        <v>2009</v>
      </c>
      <c r="AO504" t="s">
        <v>174</v>
      </c>
      <c r="AP504" t="s">
        <v>11569</v>
      </c>
      <c r="AQ504" t="s">
        <v>11570</v>
      </c>
      <c r="AR504" t="s">
        <v>7271</v>
      </c>
      <c r="AS504">
        <v>69.2</v>
      </c>
      <c r="AT504">
        <v>7.28</v>
      </c>
      <c r="AU504">
        <v>2011</v>
      </c>
      <c r="AV504" t="s">
        <v>170</v>
      </c>
      <c r="BC504" t="s">
        <v>174</v>
      </c>
      <c r="BD504" t="s">
        <v>5626</v>
      </c>
      <c r="BE504" t="s">
        <v>11571</v>
      </c>
      <c r="BF504" t="s">
        <v>11572</v>
      </c>
      <c r="BG504">
        <v>64.1</v>
      </c>
      <c r="BI504">
        <v>2015</v>
      </c>
      <c r="BJ504">
        <v>2</v>
      </c>
      <c r="BL504">
        <v>9</v>
      </c>
      <c r="BN504" t="s">
        <v>174</v>
      </c>
      <c r="BO504" t="s">
        <v>967</v>
      </c>
      <c r="BP504" t="s">
        <v>11573</v>
      </c>
      <c r="BQ504" t="s">
        <v>11574</v>
      </c>
      <c r="BR504">
        <v>76.4</v>
      </c>
      <c r="BT504">
        <v>2019</v>
      </c>
      <c r="BU504">
        <v>12</v>
      </c>
      <c r="BW504">
        <v>9</v>
      </c>
      <c r="BY504" t="s">
        <v>170</v>
      </c>
      <c r="CF504" t="s">
        <v>174</v>
      </c>
      <c r="CG504" t="s">
        <v>969</v>
      </c>
      <c r="CH504" t="s">
        <v>6422</v>
      </c>
      <c r="CI504" t="s">
        <v>193</v>
      </c>
      <c r="CJ504">
        <v>2025</v>
      </c>
      <c r="CL504" t="s">
        <v>174</v>
      </c>
      <c r="CM504" t="s">
        <v>11575</v>
      </c>
      <c r="CN504" t="s">
        <v>170</v>
      </c>
      <c r="CP504" t="s">
        <v>11576</v>
      </c>
      <c r="CQ504" t="s">
        <v>174</v>
      </c>
      <c r="CR504">
        <v>3</v>
      </c>
      <c r="CS504">
        <v>7</v>
      </c>
      <c r="CT504">
        <v>0</v>
      </c>
      <c r="CV504" t="s">
        <v>170</v>
      </c>
      <c r="CZ504" t="s">
        <v>170</v>
      </c>
      <c r="DB504" t="s">
        <v>11577</v>
      </c>
      <c r="DC504" t="s">
        <v>11578</v>
      </c>
      <c r="DD504" t="s">
        <v>170</v>
      </c>
      <c r="DF504" t="s">
        <v>170</v>
      </c>
      <c r="DL504" t="s">
        <v>170</v>
      </c>
      <c r="DN504" t="s">
        <v>174</v>
      </c>
      <c r="DO504" t="s">
        <v>11579</v>
      </c>
      <c r="DP504" t="s">
        <v>11580</v>
      </c>
      <c r="DQ504" t="s">
        <v>202</v>
      </c>
      <c r="DR504" t="str">
        <f>HYPERLINK("https://nconnect.nicmar.ac.in/pdf/556_resume_1771918690.pdf/Y2FyZWVy","View Resume")</f>
        <v>0</v>
      </c>
      <c r="DS504" t="s">
        <v>650</v>
      </c>
      <c r="DT504" t="s">
        <v>11581</v>
      </c>
      <c r="DU504" t="s">
        <v>211</v>
      </c>
      <c r="DV504" t="s">
        <v>11582</v>
      </c>
      <c r="DW504" t="s">
        <v>246</v>
      </c>
      <c r="DX504" t="s">
        <v>465</v>
      </c>
      <c r="DY504" t="s">
        <v>209</v>
      </c>
      <c r="DZ504" t="s">
        <v>466</v>
      </c>
      <c r="EA504" t="s">
        <v>11583</v>
      </c>
      <c r="EB504" t="s">
        <v>211</v>
      </c>
      <c r="EC504" t="s">
        <v>5301</v>
      </c>
      <c r="ED504" t="s">
        <v>246</v>
      </c>
      <c r="EE504" t="s">
        <v>821</v>
      </c>
      <c r="EF504" t="s">
        <v>941</v>
      </c>
      <c r="EG504" t="s">
        <v>1027</v>
      </c>
      <c r="EH504" t="s">
        <v>11584</v>
      </c>
      <c r="EI504" t="s">
        <v>211</v>
      </c>
      <c r="EJ504" t="s">
        <v>5301</v>
      </c>
      <c r="EK504" t="s">
        <v>246</v>
      </c>
      <c r="EL504" t="s">
        <v>5418</v>
      </c>
      <c r="EM504" t="s">
        <v>4830</v>
      </c>
      <c r="EN504" t="s">
        <v>380</v>
      </c>
      <c r="EO504" t="s">
        <v>11585</v>
      </c>
      <c r="EP504" t="s">
        <v>211</v>
      </c>
      <c r="EQ504" t="s">
        <v>11586</v>
      </c>
      <c r="ER504" t="s">
        <v>246</v>
      </c>
      <c r="ES504" t="s">
        <v>3458</v>
      </c>
      <c r="ET504" t="s">
        <v>5418</v>
      </c>
      <c r="EU504" t="s">
        <v>906</v>
      </c>
      <c r="EV504" t="s">
        <v>11587</v>
      </c>
      <c r="EW504" t="s">
        <v>7796</v>
      </c>
      <c r="EX504" t="s">
        <v>11588</v>
      </c>
      <c r="EY504" t="s">
        <v>207</v>
      </c>
      <c r="EZ504" t="s">
        <v>429</v>
      </c>
      <c r="FA504" t="s">
        <v>3628</v>
      </c>
      <c r="FB504" t="s">
        <v>466</v>
      </c>
    </row>
    <row r="505" spans="1:158">
      <c r="A505" t="s">
        <v>266</v>
      </c>
      <c r="B505" t="s">
        <v>211</v>
      </c>
      <c r="C505" t="s">
        <v>267</v>
      </c>
      <c r="D505" t="s">
        <v>268</v>
      </c>
      <c r="E505" t="s">
        <v>11589</v>
      </c>
      <c r="F505" t="s">
        <v>11590</v>
      </c>
      <c r="G505">
        <v>9371290709</v>
      </c>
      <c r="H505" t="s">
        <v>164</v>
      </c>
      <c r="I505" t="s">
        <v>11591</v>
      </c>
      <c r="J505" t="s">
        <v>166</v>
      </c>
      <c r="K505" t="s">
        <v>831</v>
      </c>
      <c r="L505" t="s">
        <v>4108</v>
      </c>
      <c r="M505" t="s">
        <v>11592</v>
      </c>
      <c r="N505" t="s">
        <v>170</v>
      </c>
      <c r="AI505" t="s">
        <v>11593</v>
      </c>
      <c r="AJ505" t="s">
        <v>11594</v>
      </c>
      <c r="AK505" t="s">
        <v>2220</v>
      </c>
      <c r="AL505">
        <v>55</v>
      </c>
      <c r="AN505">
        <v>1996</v>
      </c>
      <c r="AO505" t="s">
        <v>174</v>
      </c>
      <c r="AP505" t="s">
        <v>11595</v>
      </c>
      <c r="AQ505" t="s">
        <v>11596</v>
      </c>
      <c r="AR505" t="s">
        <v>11597</v>
      </c>
      <c r="AS505">
        <v>81</v>
      </c>
      <c r="AU505">
        <v>1998</v>
      </c>
      <c r="AV505" t="s">
        <v>170</v>
      </c>
      <c r="BC505" t="s">
        <v>174</v>
      </c>
      <c r="BD505" t="s">
        <v>11598</v>
      </c>
      <c r="BE505" t="s">
        <v>11599</v>
      </c>
      <c r="BF505" t="s">
        <v>8274</v>
      </c>
      <c r="BG505">
        <v>55</v>
      </c>
      <c r="BI505">
        <v>2002</v>
      </c>
      <c r="BJ505">
        <v>2</v>
      </c>
      <c r="BL505">
        <v>9</v>
      </c>
      <c r="BN505" t="s">
        <v>174</v>
      </c>
      <c r="BO505" t="s">
        <v>11600</v>
      </c>
      <c r="BP505" t="s">
        <v>11601</v>
      </c>
      <c r="BQ505" t="s">
        <v>3088</v>
      </c>
      <c r="BR505">
        <v>79</v>
      </c>
      <c r="BS505">
        <v>7.14</v>
      </c>
      <c r="BT505">
        <v>2016</v>
      </c>
      <c r="BU505">
        <v>14</v>
      </c>
      <c r="BW505">
        <v>7</v>
      </c>
      <c r="BY505" t="s">
        <v>174</v>
      </c>
      <c r="BZ505" t="s">
        <v>11602</v>
      </c>
      <c r="CA505" t="s">
        <v>11603</v>
      </c>
      <c r="CB505" t="s">
        <v>11604</v>
      </c>
      <c r="CC505">
        <v>93</v>
      </c>
      <c r="CD505">
        <v>3.75</v>
      </c>
      <c r="CE505">
        <v>2009</v>
      </c>
      <c r="CF505" t="s">
        <v>174</v>
      </c>
      <c r="CG505" t="s">
        <v>11605</v>
      </c>
      <c r="CH505" t="s">
        <v>11606</v>
      </c>
      <c r="CI505" t="s">
        <v>193</v>
      </c>
      <c r="CJ505">
        <v>2026</v>
      </c>
      <c r="CL505" t="s">
        <v>174</v>
      </c>
      <c r="CM505" t="s">
        <v>11607</v>
      </c>
      <c r="CN505" t="s">
        <v>174</v>
      </c>
      <c r="CO505" t="s">
        <v>11608</v>
      </c>
      <c r="CP505" t="s">
        <v>11609</v>
      </c>
      <c r="CQ505" t="s">
        <v>170</v>
      </c>
      <c r="CV505" t="s">
        <v>170</v>
      </c>
      <c r="CZ505" t="s">
        <v>170</v>
      </c>
      <c r="DB505" t="s">
        <v>11610</v>
      </c>
      <c r="DC505" t="s">
        <v>11611</v>
      </c>
      <c r="DD505" t="s">
        <v>170</v>
      </c>
      <c r="DF505" t="s">
        <v>170</v>
      </c>
      <c r="DL505" t="s">
        <v>170</v>
      </c>
      <c r="DN505" t="s">
        <v>170</v>
      </c>
      <c r="DP505" t="s">
        <v>11612</v>
      </c>
      <c r="DQ505" t="s">
        <v>202</v>
      </c>
      <c r="DR505" t="str">
        <f>HYPERLINK("https://nconnect.nicmar.ac.in/pdf/628_resume_1772083246.pdf/Y2FyZWVy","View Resume")</f>
        <v>0</v>
      </c>
      <c r="DS505" t="s">
        <v>11613</v>
      </c>
      <c r="DT505" t="s">
        <v>11614</v>
      </c>
      <c r="DU505" t="s">
        <v>1283</v>
      </c>
      <c r="DV505" t="s">
        <v>569</v>
      </c>
      <c r="DW505" t="s">
        <v>246</v>
      </c>
      <c r="DX505" t="s">
        <v>825</v>
      </c>
      <c r="DY505" t="s">
        <v>209</v>
      </c>
      <c r="DZ505" t="s">
        <v>698</v>
      </c>
      <c r="EA505" t="s">
        <v>11615</v>
      </c>
      <c r="EB505" t="s">
        <v>10274</v>
      </c>
      <c r="EC505" t="s">
        <v>569</v>
      </c>
      <c r="ED505" t="s">
        <v>207</v>
      </c>
      <c r="EE505" t="s">
        <v>3452</v>
      </c>
      <c r="EF505" t="s">
        <v>907</v>
      </c>
      <c r="EG505" t="s">
        <v>5376</v>
      </c>
      <c r="EH505" t="s">
        <v>11616</v>
      </c>
      <c r="EI505" t="s">
        <v>11617</v>
      </c>
      <c r="EJ505" t="s">
        <v>5185</v>
      </c>
      <c r="EK505" t="s">
        <v>207</v>
      </c>
      <c r="EL505" t="s">
        <v>7410</v>
      </c>
      <c r="EM505" t="s">
        <v>4186</v>
      </c>
      <c r="EN505" t="s">
        <v>942</v>
      </c>
      <c r="EO505" t="s">
        <v>11618</v>
      </c>
      <c r="EP505" t="s">
        <v>10274</v>
      </c>
      <c r="EQ505" t="s">
        <v>819</v>
      </c>
      <c r="ER505" t="s">
        <v>207</v>
      </c>
      <c r="ES505" t="s">
        <v>6604</v>
      </c>
      <c r="ET505" t="s">
        <v>3109</v>
      </c>
      <c r="EU505" t="s">
        <v>502</v>
      </c>
      <c r="EV505" t="s">
        <v>11614</v>
      </c>
      <c r="EW505" t="s">
        <v>1283</v>
      </c>
      <c r="EX505" t="s">
        <v>819</v>
      </c>
      <c r="EY505" t="s">
        <v>246</v>
      </c>
      <c r="EZ505" t="s">
        <v>11619</v>
      </c>
      <c r="FA505" t="s">
        <v>2135</v>
      </c>
      <c r="FB505" t="s">
        <v>698</v>
      </c>
    </row>
    <row r="506" spans="1:158">
      <c r="A506" t="s">
        <v>582</v>
      </c>
      <c r="B506" t="s">
        <v>211</v>
      </c>
      <c r="C506" t="s">
        <v>472</v>
      </c>
      <c r="D506" t="s">
        <v>583</v>
      </c>
      <c r="E506" t="s">
        <v>11589</v>
      </c>
      <c r="F506" t="s">
        <v>11590</v>
      </c>
      <c r="G506">
        <v>9371290709</v>
      </c>
      <c r="H506" t="s">
        <v>164</v>
      </c>
      <c r="I506" t="s">
        <v>11591</v>
      </c>
      <c r="J506" t="s">
        <v>166</v>
      </c>
      <c r="K506" t="s">
        <v>831</v>
      </c>
      <c r="L506" t="s">
        <v>4108</v>
      </c>
      <c r="M506" t="s">
        <v>11592</v>
      </c>
      <c r="N506" t="s">
        <v>170</v>
      </c>
      <c r="AI506" t="s">
        <v>11593</v>
      </c>
      <c r="AJ506" t="s">
        <v>11594</v>
      </c>
      <c r="AK506" t="s">
        <v>2220</v>
      </c>
      <c r="AL506">
        <v>55</v>
      </c>
      <c r="AN506">
        <v>1996</v>
      </c>
      <c r="AO506" t="s">
        <v>174</v>
      </c>
      <c r="AP506" t="s">
        <v>11595</v>
      </c>
      <c r="AQ506" t="s">
        <v>11596</v>
      </c>
      <c r="AR506" t="s">
        <v>11597</v>
      </c>
      <c r="AS506">
        <v>81</v>
      </c>
      <c r="AU506">
        <v>1998</v>
      </c>
      <c r="AV506" t="s">
        <v>170</v>
      </c>
      <c r="BC506" t="s">
        <v>174</v>
      </c>
      <c r="BD506" t="s">
        <v>11598</v>
      </c>
      <c r="BE506" t="s">
        <v>11599</v>
      </c>
      <c r="BF506" t="s">
        <v>8274</v>
      </c>
      <c r="BG506">
        <v>55</v>
      </c>
      <c r="BI506">
        <v>2002</v>
      </c>
      <c r="BJ506">
        <v>2</v>
      </c>
      <c r="BL506">
        <v>9</v>
      </c>
      <c r="BN506" t="s">
        <v>174</v>
      </c>
      <c r="BO506" t="s">
        <v>11600</v>
      </c>
      <c r="BP506" t="s">
        <v>11601</v>
      </c>
      <c r="BQ506" t="s">
        <v>3088</v>
      </c>
      <c r="BR506">
        <v>79</v>
      </c>
      <c r="BS506">
        <v>7.14</v>
      </c>
      <c r="BT506">
        <v>2016</v>
      </c>
      <c r="BU506">
        <v>14</v>
      </c>
      <c r="BW506">
        <v>7</v>
      </c>
      <c r="BY506" t="s">
        <v>174</v>
      </c>
      <c r="BZ506" t="s">
        <v>11602</v>
      </c>
      <c r="CA506" t="s">
        <v>11603</v>
      </c>
      <c r="CB506" t="s">
        <v>11604</v>
      </c>
      <c r="CC506">
        <v>93</v>
      </c>
      <c r="CD506">
        <v>3.75</v>
      </c>
      <c r="CE506">
        <v>2009</v>
      </c>
      <c r="CF506" t="s">
        <v>174</v>
      </c>
      <c r="CG506" t="s">
        <v>11605</v>
      </c>
      <c r="CH506" t="s">
        <v>11606</v>
      </c>
      <c r="CI506" t="s">
        <v>193</v>
      </c>
      <c r="CJ506">
        <v>2026</v>
      </c>
      <c r="CL506" t="s">
        <v>174</v>
      </c>
      <c r="CM506" t="s">
        <v>11607</v>
      </c>
      <c r="CN506" t="s">
        <v>174</v>
      </c>
      <c r="CO506" t="s">
        <v>11608</v>
      </c>
      <c r="CP506" t="s">
        <v>11609</v>
      </c>
      <c r="CQ506" t="s">
        <v>170</v>
      </c>
      <c r="CV506" t="s">
        <v>170</v>
      </c>
      <c r="CZ506" t="s">
        <v>170</v>
      </c>
      <c r="DB506" t="s">
        <v>11610</v>
      </c>
      <c r="DC506" t="s">
        <v>11611</v>
      </c>
      <c r="DD506" t="s">
        <v>170</v>
      </c>
      <c r="DF506" t="s">
        <v>170</v>
      </c>
      <c r="DL506" t="s">
        <v>170</v>
      </c>
      <c r="DN506" t="s">
        <v>170</v>
      </c>
      <c r="DP506" t="s">
        <v>11620</v>
      </c>
      <c r="DQ506" t="s">
        <v>202</v>
      </c>
      <c r="DR506" t="str">
        <f>HYPERLINK("https://nconnect.nicmar.ac.in/pdf/628_resume_1772083246.pdf/Y2FyZWVy","View Resume")</f>
        <v>0</v>
      </c>
      <c r="DS506" t="s">
        <v>11613</v>
      </c>
      <c r="DT506" t="s">
        <v>11614</v>
      </c>
      <c r="DU506" t="s">
        <v>1283</v>
      </c>
      <c r="DV506" t="s">
        <v>569</v>
      </c>
      <c r="DW506" t="s">
        <v>246</v>
      </c>
      <c r="DX506" t="s">
        <v>825</v>
      </c>
      <c r="DY506" t="s">
        <v>209</v>
      </c>
      <c r="DZ506" t="s">
        <v>698</v>
      </c>
      <c r="EA506" t="s">
        <v>11615</v>
      </c>
      <c r="EB506" t="s">
        <v>10274</v>
      </c>
      <c r="EC506" t="s">
        <v>569</v>
      </c>
      <c r="ED506" t="s">
        <v>207</v>
      </c>
      <c r="EE506" t="s">
        <v>3452</v>
      </c>
      <c r="EF506" t="s">
        <v>907</v>
      </c>
      <c r="EG506" t="s">
        <v>5376</v>
      </c>
      <c r="EH506" t="s">
        <v>11616</v>
      </c>
      <c r="EI506" t="s">
        <v>11617</v>
      </c>
      <c r="EJ506" t="s">
        <v>5185</v>
      </c>
      <c r="EK506" t="s">
        <v>207</v>
      </c>
      <c r="EL506" t="s">
        <v>7410</v>
      </c>
      <c r="EM506" t="s">
        <v>4186</v>
      </c>
      <c r="EN506" t="s">
        <v>942</v>
      </c>
      <c r="EO506" t="s">
        <v>11618</v>
      </c>
      <c r="EP506" t="s">
        <v>10274</v>
      </c>
      <c r="EQ506" t="s">
        <v>819</v>
      </c>
      <c r="ER506" t="s">
        <v>207</v>
      </c>
      <c r="ES506" t="s">
        <v>6604</v>
      </c>
      <c r="ET506" t="s">
        <v>3109</v>
      </c>
      <c r="EU506" t="s">
        <v>502</v>
      </c>
      <c r="EV506" t="s">
        <v>11614</v>
      </c>
      <c r="EW506" t="s">
        <v>1283</v>
      </c>
      <c r="EX506" t="s">
        <v>819</v>
      </c>
      <c r="EY506" t="s">
        <v>246</v>
      </c>
      <c r="EZ506" t="s">
        <v>11619</v>
      </c>
      <c r="FA506" t="s">
        <v>2135</v>
      </c>
      <c r="FB506" t="s">
        <v>698</v>
      </c>
    </row>
    <row r="507" spans="1:158">
      <c r="A507" t="s">
        <v>356</v>
      </c>
      <c r="B507" t="s">
        <v>211</v>
      </c>
      <c r="C507" t="s">
        <v>267</v>
      </c>
      <c r="D507" t="s">
        <v>357</v>
      </c>
      <c r="E507" t="s">
        <v>11621</v>
      </c>
      <c r="F507" t="s">
        <v>11622</v>
      </c>
      <c r="G507">
        <v>8600011329</v>
      </c>
      <c r="H507" t="s">
        <v>271</v>
      </c>
      <c r="I507" t="s">
        <v>11623</v>
      </c>
      <c r="J507" t="s">
        <v>166</v>
      </c>
      <c r="K507" t="s">
        <v>7239</v>
      </c>
      <c r="L507" t="s">
        <v>11624</v>
      </c>
      <c r="M507" t="s">
        <v>11625</v>
      </c>
      <c r="N507" t="s">
        <v>174</v>
      </c>
      <c r="O507" t="s">
        <v>9625</v>
      </c>
      <c r="P507" t="s">
        <v>267</v>
      </c>
      <c r="AI507" t="s">
        <v>11626</v>
      </c>
      <c r="AJ507" t="s">
        <v>11627</v>
      </c>
      <c r="AK507" t="s">
        <v>11628</v>
      </c>
      <c r="AL507">
        <v>79.6</v>
      </c>
      <c r="AN507">
        <v>2004</v>
      </c>
      <c r="AO507" t="s">
        <v>174</v>
      </c>
      <c r="AP507" t="s">
        <v>11629</v>
      </c>
      <c r="AQ507" t="s">
        <v>11630</v>
      </c>
      <c r="AR507" t="s">
        <v>11631</v>
      </c>
      <c r="AS507">
        <v>68.33</v>
      </c>
      <c r="AU507">
        <v>2006</v>
      </c>
      <c r="AV507" t="s">
        <v>170</v>
      </c>
      <c r="BC507" t="s">
        <v>174</v>
      </c>
      <c r="BD507" t="s">
        <v>11632</v>
      </c>
      <c r="BE507" t="s">
        <v>11633</v>
      </c>
      <c r="BF507" t="s">
        <v>1185</v>
      </c>
      <c r="BG507">
        <v>64.66</v>
      </c>
      <c r="BI507">
        <v>2009</v>
      </c>
      <c r="BJ507">
        <v>9</v>
      </c>
      <c r="BL507">
        <v>33</v>
      </c>
      <c r="BN507" t="s">
        <v>174</v>
      </c>
      <c r="BO507" t="s">
        <v>1441</v>
      </c>
      <c r="BP507" t="s">
        <v>11634</v>
      </c>
      <c r="BQ507" t="s">
        <v>1044</v>
      </c>
      <c r="BR507">
        <v>71.11</v>
      </c>
      <c r="BT507">
        <v>2011</v>
      </c>
      <c r="BU507">
        <v>31</v>
      </c>
      <c r="BV507" t="s">
        <v>11635</v>
      </c>
      <c r="BW507">
        <v>53</v>
      </c>
      <c r="BX507" t="s">
        <v>1044</v>
      </c>
      <c r="BY507" t="s">
        <v>170</v>
      </c>
      <c r="BZ507" t="s">
        <v>11636</v>
      </c>
      <c r="CA507" t="s">
        <v>11637</v>
      </c>
      <c r="CB507" t="s">
        <v>11638</v>
      </c>
      <c r="CF507" t="s">
        <v>174</v>
      </c>
      <c r="CG507" t="s">
        <v>11639</v>
      </c>
      <c r="CH507" t="s">
        <v>11640</v>
      </c>
      <c r="CI507" t="s">
        <v>373</v>
      </c>
      <c r="CK507" t="s">
        <v>170</v>
      </c>
      <c r="CL507" t="s">
        <v>174</v>
      </c>
      <c r="CM507" t="s">
        <v>11641</v>
      </c>
      <c r="CN507" t="s">
        <v>170</v>
      </c>
      <c r="CP507" t="s">
        <v>722</v>
      </c>
      <c r="DP507" t="s">
        <v>11642</v>
      </c>
      <c r="DQ507" t="str">
        <f>HYPERLINK("https://nconnect.nicmar.ac.in/storage/profile/6997fa7dd49b2.png","Download")</f>
        <v>0</v>
      </c>
      <c r="DR507" t="str">
        <f>HYPERLINK("https://nconnect.nicmar.ac.in/pdf/334_resume_1772084921.pdf/Y2FyZWVy","View Resume")</f>
        <v>0</v>
      </c>
      <c r="DS507" t="s">
        <v>4375</v>
      </c>
      <c r="DT507" t="s">
        <v>11643</v>
      </c>
      <c r="DU507" t="s">
        <v>11644</v>
      </c>
      <c r="DV507" t="s">
        <v>11645</v>
      </c>
      <c r="DW507" t="s">
        <v>246</v>
      </c>
      <c r="DX507" t="s">
        <v>824</v>
      </c>
      <c r="DY507" t="s">
        <v>209</v>
      </c>
      <c r="DZ507" t="s">
        <v>817</v>
      </c>
      <c r="EA507" t="s">
        <v>11646</v>
      </c>
      <c r="EB507" t="s">
        <v>11647</v>
      </c>
      <c r="EC507" t="s">
        <v>11648</v>
      </c>
      <c r="ED507" t="s">
        <v>207</v>
      </c>
      <c r="EE507" t="s">
        <v>5038</v>
      </c>
      <c r="EF507" t="s">
        <v>7410</v>
      </c>
      <c r="EG507" t="s">
        <v>908</v>
      </c>
      <c r="EH507" t="s">
        <v>11649</v>
      </c>
      <c r="EI507" t="s">
        <v>11650</v>
      </c>
      <c r="EJ507" t="s">
        <v>819</v>
      </c>
      <c r="EK507" t="s">
        <v>207</v>
      </c>
      <c r="EL507" t="s">
        <v>4686</v>
      </c>
      <c r="EM507" t="s">
        <v>5934</v>
      </c>
      <c r="EN507" t="s">
        <v>908</v>
      </c>
      <c r="EO507" t="s">
        <v>11651</v>
      </c>
      <c r="EP507" t="s">
        <v>11652</v>
      </c>
      <c r="EQ507" t="s">
        <v>819</v>
      </c>
      <c r="ER507" t="s">
        <v>207</v>
      </c>
      <c r="ES507" t="s">
        <v>6642</v>
      </c>
      <c r="ET507" t="s">
        <v>6602</v>
      </c>
      <c r="EU507" t="s">
        <v>248</v>
      </c>
    </row>
    <row r="508" spans="1:158">
      <c r="A508" t="s">
        <v>3913</v>
      </c>
      <c r="B508" t="s">
        <v>537</v>
      </c>
      <c r="C508" t="s">
        <v>1138</v>
      </c>
      <c r="D508" t="s">
        <v>3914</v>
      </c>
      <c r="E508" t="s">
        <v>5867</v>
      </c>
      <c r="F508" t="s">
        <v>5868</v>
      </c>
      <c r="G508">
        <v>9881258914</v>
      </c>
      <c r="H508" t="s">
        <v>164</v>
      </c>
      <c r="I508" t="s">
        <v>5869</v>
      </c>
      <c r="J508" t="s">
        <v>166</v>
      </c>
      <c r="K508" t="s">
        <v>218</v>
      </c>
      <c r="L508" t="s">
        <v>5870</v>
      </c>
      <c r="M508" t="s">
        <v>5871</v>
      </c>
      <c r="N508" t="s">
        <v>170</v>
      </c>
      <c r="AI508" t="s">
        <v>5872</v>
      </c>
      <c r="AJ508" t="s">
        <v>5873</v>
      </c>
      <c r="AK508" t="s">
        <v>5874</v>
      </c>
      <c r="AL508">
        <v>56</v>
      </c>
      <c r="AN508">
        <v>1985</v>
      </c>
      <c r="AO508" t="s">
        <v>174</v>
      </c>
      <c r="AP508" t="s">
        <v>5875</v>
      </c>
      <c r="AQ508" t="s">
        <v>5876</v>
      </c>
      <c r="AR508" t="s">
        <v>5877</v>
      </c>
      <c r="AS508">
        <v>49.6</v>
      </c>
      <c r="AU508">
        <v>1987</v>
      </c>
      <c r="AV508" t="s">
        <v>170</v>
      </c>
      <c r="BC508" t="s">
        <v>174</v>
      </c>
      <c r="BD508" t="s">
        <v>4871</v>
      </c>
      <c r="BE508" t="s">
        <v>5878</v>
      </c>
      <c r="BF508" t="s">
        <v>486</v>
      </c>
      <c r="BG508">
        <v>65.6</v>
      </c>
      <c r="BI508">
        <v>1993</v>
      </c>
      <c r="BJ508">
        <v>2</v>
      </c>
      <c r="BL508">
        <v>9</v>
      </c>
      <c r="BN508" t="s">
        <v>174</v>
      </c>
      <c r="BO508" t="s">
        <v>5879</v>
      </c>
      <c r="BP508" t="s">
        <v>5880</v>
      </c>
      <c r="BQ508" t="s">
        <v>5881</v>
      </c>
      <c r="BR508">
        <v>66.9</v>
      </c>
      <c r="BT508">
        <v>2011</v>
      </c>
      <c r="BU508">
        <v>31</v>
      </c>
      <c r="BV508" t="s">
        <v>5882</v>
      </c>
      <c r="BW508">
        <v>9</v>
      </c>
      <c r="BY508" t="s">
        <v>170</v>
      </c>
      <c r="CF508" t="s">
        <v>174</v>
      </c>
      <c r="CG508" t="s">
        <v>5883</v>
      </c>
      <c r="CH508" t="s">
        <v>5884</v>
      </c>
      <c r="CI508" t="s">
        <v>193</v>
      </c>
      <c r="CJ508">
        <v>2019</v>
      </c>
      <c r="CL508" t="s">
        <v>170</v>
      </c>
      <c r="CN508" t="s">
        <v>174</v>
      </c>
      <c r="CO508" t="s">
        <v>5885</v>
      </c>
      <c r="CP508" t="s">
        <v>4877</v>
      </c>
      <c r="CQ508" t="s">
        <v>174</v>
      </c>
      <c r="CR508">
        <v>1</v>
      </c>
      <c r="CS508">
        <v>10</v>
      </c>
      <c r="CT508">
        <v>40</v>
      </c>
      <c r="CU508" t="s">
        <v>5886</v>
      </c>
      <c r="CV508" t="s">
        <v>170</v>
      </c>
      <c r="CZ508" t="s">
        <v>174</v>
      </c>
      <c r="DA508" t="s">
        <v>5887</v>
      </c>
      <c r="DB508" t="s">
        <v>5888</v>
      </c>
      <c r="DC508" t="s">
        <v>5889</v>
      </c>
      <c r="DD508" t="s">
        <v>174</v>
      </c>
      <c r="DE508" t="s">
        <v>5890</v>
      </c>
      <c r="DF508" t="s">
        <v>174</v>
      </c>
      <c r="DG508" t="s">
        <v>170</v>
      </c>
      <c r="DH508" t="s">
        <v>3130</v>
      </c>
      <c r="DI508" t="s">
        <v>3130</v>
      </c>
      <c r="DJ508" t="s">
        <v>5891</v>
      </c>
      <c r="DK508" t="s">
        <v>5892</v>
      </c>
      <c r="DL508" t="s">
        <v>174</v>
      </c>
      <c r="DM508" t="s">
        <v>5893</v>
      </c>
      <c r="DN508" t="s">
        <v>170</v>
      </c>
      <c r="DP508" t="s">
        <v>11653</v>
      </c>
      <c r="DQ508" t="str">
        <f>HYPERLINK("https://nconnect.nicmar.ac.in/storage/profile/6998234228cc1.png","Download")</f>
        <v>0</v>
      </c>
      <c r="DR508" t="str">
        <f>HYPERLINK("https://nconnect.nicmar.ac.in/pdf/356_resume_1771588442.pdf/Y2FyZWVy","View Resume")</f>
        <v>0</v>
      </c>
      <c r="DS508" t="s">
        <v>5895</v>
      </c>
      <c r="DT508" t="s">
        <v>5896</v>
      </c>
      <c r="DU508" t="s">
        <v>537</v>
      </c>
      <c r="DV508" t="s">
        <v>819</v>
      </c>
      <c r="DW508" t="s">
        <v>246</v>
      </c>
      <c r="DX508" t="s">
        <v>579</v>
      </c>
      <c r="DY508" t="s">
        <v>209</v>
      </c>
      <c r="DZ508" t="s">
        <v>4595</v>
      </c>
      <c r="EA508" t="s">
        <v>5897</v>
      </c>
      <c r="EB508" t="s">
        <v>211</v>
      </c>
      <c r="EC508" t="s">
        <v>819</v>
      </c>
      <c r="ED508" t="s">
        <v>246</v>
      </c>
      <c r="EE508" t="s">
        <v>2198</v>
      </c>
      <c r="EF508" t="s">
        <v>579</v>
      </c>
      <c r="EG508" t="s">
        <v>344</v>
      </c>
      <c r="EH508" t="s">
        <v>5898</v>
      </c>
      <c r="EI508" t="s">
        <v>5899</v>
      </c>
      <c r="EJ508" t="s">
        <v>819</v>
      </c>
      <c r="EK508" t="s">
        <v>246</v>
      </c>
      <c r="EL508" t="s">
        <v>5385</v>
      </c>
      <c r="EM508" t="s">
        <v>2198</v>
      </c>
      <c r="EN508" t="s">
        <v>3195</v>
      </c>
      <c r="EO508" t="s">
        <v>5900</v>
      </c>
      <c r="EP508" t="s">
        <v>5899</v>
      </c>
      <c r="EQ508" t="s">
        <v>819</v>
      </c>
      <c r="ER508" t="s">
        <v>246</v>
      </c>
      <c r="ES508" t="s">
        <v>864</v>
      </c>
      <c r="ET508" t="s">
        <v>792</v>
      </c>
      <c r="EU508" t="s">
        <v>1388</v>
      </c>
      <c r="EV508" t="s">
        <v>5901</v>
      </c>
      <c r="EW508" t="s">
        <v>351</v>
      </c>
      <c r="EX508" t="s">
        <v>5902</v>
      </c>
      <c r="EY508" t="s">
        <v>246</v>
      </c>
      <c r="EZ508" t="s">
        <v>5903</v>
      </c>
      <c r="FA508" t="s">
        <v>864</v>
      </c>
      <c r="FB508" t="s">
        <v>2689</v>
      </c>
    </row>
    <row r="509" spans="1:158">
      <c r="A509" t="s">
        <v>11654</v>
      </c>
      <c r="B509" t="s">
        <v>537</v>
      </c>
      <c r="C509" t="s">
        <v>472</v>
      </c>
      <c r="D509" t="s">
        <v>3910</v>
      </c>
      <c r="E509" t="s">
        <v>5867</v>
      </c>
      <c r="F509" t="s">
        <v>5868</v>
      </c>
      <c r="G509">
        <v>9881258914</v>
      </c>
      <c r="H509" t="s">
        <v>164</v>
      </c>
      <c r="I509" t="s">
        <v>5869</v>
      </c>
      <c r="J509" t="s">
        <v>166</v>
      </c>
      <c r="K509" t="s">
        <v>218</v>
      </c>
      <c r="L509" t="s">
        <v>5870</v>
      </c>
      <c r="M509" t="s">
        <v>5871</v>
      </c>
      <c r="N509" t="s">
        <v>170</v>
      </c>
      <c r="AI509" t="s">
        <v>5872</v>
      </c>
      <c r="AJ509" t="s">
        <v>5873</v>
      </c>
      <c r="AK509" t="s">
        <v>5874</v>
      </c>
      <c r="AL509">
        <v>56</v>
      </c>
      <c r="AN509">
        <v>1985</v>
      </c>
      <c r="AO509" t="s">
        <v>174</v>
      </c>
      <c r="AP509" t="s">
        <v>5875</v>
      </c>
      <c r="AQ509" t="s">
        <v>5876</v>
      </c>
      <c r="AR509" t="s">
        <v>5877</v>
      </c>
      <c r="AS509">
        <v>49.6</v>
      </c>
      <c r="AU509">
        <v>1987</v>
      </c>
      <c r="AV509" t="s">
        <v>170</v>
      </c>
      <c r="BC509" t="s">
        <v>174</v>
      </c>
      <c r="BD509" t="s">
        <v>4871</v>
      </c>
      <c r="BE509" t="s">
        <v>5878</v>
      </c>
      <c r="BF509" t="s">
        <v>486</v>
      </c>
      <c r="BG509">
        <v>65.6</v>
      </c>
      <c r="BI509">
        <v>1993</v>
      </c>
      <c r="BJ509">
        <v>2</v>
      </c>
      <c r="BL509">
        <v>9</v>
      </c>
      <c r="BN509" t="s">
        <v>174</v>
      </c>
      <c r="BO509" t="s">
        <v>5879</v>
      </c>
      <c r="BP509" t="s">
        <v>5880</v>
      </c>
      <c r="BQ509" t="s">
        <v>5881</v>
      </c>
      <c r="BR509">
        <v>66.9</v>
      </c>
      <c r="BT509">
        <v>2011</v>
      </c>
      <c r="BU509">
        <v>31</v>
      </c>
      <c r="BV509" t="s">
        <v>5882</v>
      </c>
      <c r="BW509">
        <v>9</v>
      </c>
      <c r="BY509" t="s">
        <v>170</v>
      </c>
      <c r="CF509" t="s">
        <v>174</v>
      </c>
      <c r="CG509" t="s">
        <v>5883</v>
      </c>
      <c r="CH509" t="s">
        <v>5884</v>
      </c>
      <c r="CI509" t="s">
        <v>193</v>
      </c>
      <c r="CJ509">
        <v>2019</v>
      </c>
      <c r="CL509" t="s">
        <v>170</v>
      </c>
      <c r="CN509" t="s">
        <v>174</v>
      </c>
      <c r="CO509" t="s">
        <v>5885</v>
      </c>
      <c r="CP509" t="s">
        <v>4877</v>
      </c>
      <c r="CQ509" t="s">
        <v>174</v>
      </c>
      <c r="CR509">
        <v>1</v>
      </c>
      <c r="CS509">
        <v>10</v>
      </c>
      <c r="CT509">
        <v>40</v>
      </c>
      <c r="CU509" t="s">
        <v>5886</v>
      </c>
      <c r="CV509" t="s">
        <v>170</v>
      </c>
      <c r="CZ509" t="s">
        <v>174</v>
      </c>
      <c r="DA509" t="s">
        <v>5887</v>
      </c>
      <c r="DB509" t="s">
        <v>5888</v>
      </c>
      <c r="DC509" t="s">
        <v>5889</v>
      </c>
      <c r="DD509" t="s">
        <v>174</v>
      </c>
      <c r="DE509" t="s">
        <v>5890</v>
      </c>
      <c r="DF509" t="s">
        <v>174</v>
      </c>
      <c r="DG509" t="s">
        <v>170</v>
      </c>
      <c r="DH509" t="s">
        <v>3130</v>
      </c>
      <c r="DI509" t="s">
        <v>3130</v>
      </c>
      <c r="DJ509" t="s">
        <v>5891</v>
      </c>
      <c r="DK509" t="s">
        <v>5892</v>
      </c>
      <c r="DL509" t="s">
        <v>174</v>
      </c>
      <c r="DM509" t="s">
        <v>5893</v>
      </c>
      <c r="DN509" t="s">
        <v>170</v>
      </c>
      <c r="DP509" t="s">
        <v>11655</v>
      </c>
      <c r="DQ509" t="str">
        <f>HYPERLINK("https://nconnect.nicmar.ac.in/storage/profile/6998234228cc1.png","Download")</f>
        <v>0</v>
      </c>
      <c r="DR509" t="str">
        <f>HYPERLINK("https://nconnect.nicmar.ac.in/pdf/356_resume_1771588442.pdf/Y2FyZWVy","View Resume")</f>
        <v>0</v>
      </c>
      <c r="DS509" t="s">
        <v>5895</v>
      </c>
      <c r="DT509" t="s">
        <v>5896</v>
      </c>
      <c r="DU509" t="s">
        <v>537</v>
      </c>
      <c r="DV509" t="s">
        <v>819</v>
      </c>
      <c r="DW509" t="s">
        <v>246</v>
      </c>
      <c r="DX509" t="s">
        <v>579</v>
      </c>
      <c r="DY509" t="s">
        <v>209</v>
      </c>
      <c r="DZ509" t="s">
        <v>4595</v>
      </c>
      <c r="EA509" t="s">
        <v>5897</v>
      </c>
      <c r="EB509" t="s">
        <v>211</v>
      </c>
      <c r="EC509" t="s">
        <v>819</v>
      </c>
      <c r="ED509" t="s">
        <v>246</v>
      </c>
      <c r="EE509" t="s">
        <v>2198</v>
      </c>
      <c r="EF509" t="s">
        <v>579</v>
      </c>
      <c r="EG509" t="s">
        <v>344</v>
      </c>
      <c r="EH509" t="s">
        <v>5898</v>
      </c>
      <c r="EI509" t="s">
        <v>5899</v>
      </c>
      <c r="EJ509" t="s">
        <v>819</v>
      </c>
      <c r="EK509" t="s">
        <v>246</v>
      </c>
      <c r="EL509" t="s">
        <v>5385</v>
      </c>
      <c r="EM509" t="s">
        <v>2198</v>
      </c>
      <c r="EN509" t="s">
        <v>3195</v>
      </c>
      <c r="EO509" t="s">
        <v>5900</v>
      </c>
      <c r="EP509" t="s">
        <v>5899</v>
      </c>
      <c r="EQ509" t="s">
        <v>819</v>
      </c>
      <c r="ER509" t="s">
        <v>246</v>
      </c>
      <c r="ES509" t="s">
        <v>864</v>
      </c>
      <c r="ET509" t="s">
        <v>792</v>
      </c>
      <c r="EU509" t="s">
        <v>1388</v>
      </c>
      <c r="EV509" t="s">
        <v>5901</v>
      </c>
      <c r="EW509" t="s">
        <v>351</v>
      </c>
      <c r="EX509" t="s">
        <v>5902</v>
      </c>
      <c r="EY509" t="s">
        <v>246</v>
      </c>
      <c r="EZ509" t="s">
        <v>5903</v>
      </c>
      <c r="FA509" t="s">
        <v>864</v>
      </c>
      <c r="FB509" t="s">
        <v>2689</v>
      </c>
    </row>
    <row r="510" spans="1:158">
      <c r="A510" t="s">
        <v>356</v>
      </c>
      <c r="B510" t="s">
        <v>211</v>
      </c>
      <c r="C510" t="s">
        <v>267</v>
      </c>
      <c r="D510" t="s">
        <v>357</v>
      </c>
      <c r="E510" t="s">
        <v>11656</v>
      </c>
      <c r="F510" t="s">
        <v>11657</v>
      </c>
      <c r="G510">
        <v>7326867918</v>
      </c>
      <c r="H510" t="s">
        <v>164</v>
      </c>
      <c r="I510" t="s">
        <v>11658</v>
      </c>
      <c r="J510" t="s">
        <v>166</v>
      </c>
      <c r="K510" t="s">
        <v>11659</v>
      </c>
      <c r="L510" t="s">
        <v>11660</v>
      </c>
      <c r="M510" t="s">
        <v>11661</v>
      </c>
      <c r="N510" t="s">
        <v>170</v>
      </c>
      <c r="AI510" t="s">
        <v>11662</v>
      </c>
      <c r="AJ510" t="s">
        <v>1848</v>
      </c>
      <c r="AK510" t="s">
        <v>3264</v>
      </c>
      <c r="AL510">
        <v>70</v>
      </c>
      <c r="AN510">
        <v>2008</v>
      </c>
      <c r="AO510" t="s">
        <v>174</v>
      </c>
      <c r="AP510" t="s">
        <v>11663</v>
      </c>
      <c r="AQ510" t="s">
        <v>11664</v>
      </c>
      <c r="AR510" t="s">
        <v>4088</v>
      </c>
      <c r="AS510">
        <v>59</v>
      </c>
      <c r="AU510">
        <v>2010</v>
      </c>
      <c r="AV510" t="s">
        <v>170</v>
      </c>
      <c r="BC510" t="s">
        <v>174</v>
      </c>
      <c r="BD510" t="s">
        <v>11665</v>
      </c>
      <c r="BE510" t="s">
        <v>11666</v>
      </c>
      <c r="BF510" t="s">
        <v>11667</v>
      </c>
      <c r="BG510">
        <v>80</v>
      </c>
      <c r="BH510">
        <v>8.07</v>
      </c>
      <c r="BI510">
        <v>2014</v>
      </c>
      <c r="BJ510">
        <v>1</v>
      </c>
      <c r="BL510">
        <v>19</v>
      </c>
      <c r="BN510" t="s">
        <v>174</v>
      </c>
      <c r="BO510" t="s">
        <v>11665</v>
      </c>
      <c r="BP510" t="s">
        <v>11668</v>
      </c>
      <c r="BQ510" t="s">
        <v>11669</v>
      </c>
      <c r="BR510">
        <v>84</v>
      </c>
      <c r="BS510">
        <v>8.49</v>
      </c>
      <c r="BT510">
        <v>2019</v>
      </c>
      <c r="BU510">
        <v>3</v>
      </c>
      <c r="BW510">
        <v>53</v>
      </c>
      <c r="BX510" t="s">
        <v>405</v>
      </c>
      <c r="BY510" t="s">
        <v>170</v>
      </c>
      <c r="BZ510" t="s">
        <v>4393</v>
      </c>
      <c r="CA510" t="s">
        <v>4395</v>
      </c>
      <c r="CB510" t="s">
        <v>1862</v>
      </c>
      <c r="CD510">
        <v>8.0</v>
      </c>
      <c r="CE510">
        <v>2025</v>
      </c>
      <c r="CF510" t="s">
        <v>174</v>
      </c>
      <c r="CG510" t="s">
        <v>1862</v>
      </c>
      <c r="CH510" t="s">
        <v>4393</v>
      </c>
      <c r="CI510" t="s">
        <v>193</v>
      </c>
      <c r="CJ510">
        <v>2025</v>
      </c>
      <c r="CL510" t="s">
        <v>170</v>
      </c>
      <c r="CN510" t="s">
        <v>174</v>
      </c>
      <c r="CO510" t="s">
        <v>11670</v>
      </c>
      <c r="CP510" t="s">
        <v>11671</v>
      </c>
      <c r="CQ510" t="s">
        <v>174</v>
      </c>
      <c r="CR510">
        <v>2</v>
      </c>
      <c r="CS510">
        <v>3</v>
      </c>
      <c r="CT510">
        <v>2</v>
      </c>
      <c r="CU510" t="s">
        <v>11672</v>
      </c>
      <c r="CV510" t="s">
        <v>170</v>
      </c>
      <c r="CZ510" t="s">
        <v>170</v>
      </c>
      <c r="DB510" t="s">
        <v>11673</v>
      </c>
      <c r="DC510" t="s">
        <v>11674</v>
      </c>
      <c r="DD510" t="s">
        <v>174</v>
      </c>
      <c r="DE510" t="s">
        <v>11675</v>
      </c>
      <c r="DF510" t="s">
        <v>170</v>
      </c>
      <c r="DL510" t="s">
        <v>170</v>
      </c>
      <c r="DN510" t="s">
        <v>170</v>
      </c>
      <c r="DP510" t="s">
        <v>11676</v>
      </c>
      <c r="DQ510" t="str">
        <f>HYPERLINK("https://nconnect.nicmar.ac.in/storage/profile/699fd941a3219.png","Download")</f>
        <v>0</v>
      </c>
      <c r="DR510" t="str">
        <f>HYPERLINK("https://nconnect.nicmar.ac.in/pdf/694_resume_1772085778.pdf/Y2FyZWVy","View Resume")</f>
        <v>0</v>
      </c>
      <c r="DS510" t="s">
        <v>344</v>
      </c>
      <c r="DT510" t="s">
        <v>11677</v>
      </c>
      <c r="DU510" t="s">
        <v>211</v>
      </c>
      <c r="DV510" t="s">
        <v>1688</v>
      </c>
      <c r="DW510" t="s">
        <v>246</v>
      </c>
      <c r="DX510" t="s">
        <v>3389</v>
      </c>
      <c r="DY510" t="s">
        <v>209</v>
      </c>
      <c r="DZ510" t="s">
        <v>1388</v>
      </c>
      <c r="EA510" t="s">
        <v>11678</v>
      </c>
      <c r="EB510" t="s">
        <v>1500</v>
      </c>
      <c r="EC510" t="s">
        <v>2729</v>
      </c>
      <c r="ED510" t="s">
        <v>207</v>
      </c>
      <c r="EE510" t="s">
        <v>257</v>
      </c>
      <c r="EF510" t="s">
        <v>3452</v>
      </c>
      <c r="EG510" t="s">
        <v>380</v>
      </c>
    </row>
    <row r="511" spans="1:158">
      <c r="A511" t="s">
        <v>356</v>
      </c>
      <c r="B511" t="s">
        <v>211</v>
      </c>
      <c r="C511" t="s">
        <v>267</v>
      </c>
      <c r="D511" t="s">
        <v>357</v>
      </c>
      <c r="E511" t="s">
        <v>11679</v>
      </c>
      <c r="F511" t="s">
        <v>11680</v>
      </c>
      <c r="G511">
        <v>7002697019</v>
      </c>
      <c r="H511" t="s">
        <v>271</v>
      </c>
      <c r="I511" t="s">
        <v>11681</v>
      </c>
      <c r="J511" t="s">
        <v>217</v>
      </c>
      <c r="K511" t="s">
        <v>11682</v>
      </c>
      <c r="L511" t="s">
        <v>11683</v>
      </c>
      <c r="M511" t="s">
        <v>11684</v>
      </c>
      <c r="N511" t="s">
        <v>170</v>
      </c>
      <c r="AI511" t="s">
        <v>11685</v>
      </c>
      <c r="AJ511" t="s">
        <v>11686</v>
      </c>
      <c r="AK511" t="s">
        <v>11687</v>
      </c>
      <c r="AL511">
        <v>85.3</v>
      </c>
      <c r="AN511">
        <v>2012</v>
      </c>
      <c r="AO511" t="s">
        <v>174</v>
      </c>
      <c r="AP511" t="s">
        <v>11688</v>
      </c>
      <c r="AQ511" t="s">
        <v>11689</v>
      </c>
      <c r="AR511" t="s">
        <v>11690</v>
      </c>
      <c r="AS511">
        <v>86</v>
      </c>
      <c r="AU511">
        <v>2014</v>
      </c>
      <c r="AV511" t="s">
        <v>170</v>
      </c>
      <c r="BC511" t="s">
        <v>174</v>
      </c>
      <c r="BD511" t="s">
        <v>11691</v>
      </c>
      <c r="BE511" t="s">
        <v>11692</v>
      </c>
      <c r="BF511" t="s">
        <v>11693</v>
      </c>
      <c r="BG511">
        <v>77</v>
      </c>
      <c r="BH511">
        <v>7.7</v>
      </c>
      <c r="BI511">
        <v>2019</v>
      </c>
      <c r="BJ511">
        <v>19</v>
      </c>
      <c r="BK511" t="s">
        <v>444</v>
      </c>
      <c r="BL511">
        <v>53</v>
      </c>
      <c r="BM511" t="s">
        <v>11693</v>
      </c>
      <c r="BN511" t="s">
        <v>174</v>
      </c>
      <c r="BO511" t="s">
        <v>11694</v>
      </c>
      <c r="BP511" t="s">
        <v>11695</v>
      </c>
      <c r="BQ511" t="s">
        <v>11696</v>
      </c>
      <c r="BR511">
        <v>77.6</v>
      </c>
      <c r="BS511">
        <v>7.76</v>
      </c>
      <c r="BT511">
        <v>2021</v>
      </c>
      <c r="BU511">
        <v>31</v>
      </c>
      <c r="BV511" t="s">
        <v>529</v>
      </c>
      <c r="BW511">
        <v>53</v>
      </c>
      <c r="BX511" t="s">
        <v>11696</v>
      </c>
      <c r="BY511" t="s">
        <v>170</v>
      </c>
      <c r="CF511" t="s">
        <v>174</v>
      </c>
      <c r="CG511" t="s">
        <v>11697</v>
      </c>
      <c r="CH511" t="s">
        <v>11698</v>
      </c>
      <c r="CI511" t="s">
        <v>373</v>
      </c>
      <c r="CK511" t="s">
        <v>170</v>
      </c>
      <c r="CL511" t="s">
        <v>170</v>
      </c>
      <c r="CN511" t="s">
        <v>174</v>
      </c>
      <c r="CO511" t="s">
        <v>11699</v>
      </c>
      <c r="CP511" t="s">
        <v>11700</v>
      </c>
      <c r="CQ511" t="s">
        <v>174</v>
      </c>
      <c r="CR511" t="s">
        <v>11701</v>
      </c>
      <c r="CS511">
        <v>0</v>
      </c>
      <c r="CT511">
        <v>1</v>
      </c>
      <c r="CU511" t="s">
        <v>11702</v>
      </c>
      <c r="CV511" t="s">
        <v>170</v>
      </c>
      <c r="CZ511" t="s">
        <v>170</v>
      </c>
      <c r="DB511" t="s">
        <v>11703</v>
      </c>
      <c r="DC511" t="s">
        <v>2367</v>
      </c>
      <c r="DD511" t="s">
        <v>170</v>
      </c>
      <c r="DF511" t="s">
        <v>174</v>
      </c>
      <c r="DG511">
        <v>3</v>
      </c>
      <c r="DH511">
        <v>0</v>
      </c>
      <c r="DI511">
        <v>2</v>
      </c>
      <c r="DJ511">
        <v>0</v>
      </c>
      <c r="DK511">
        <v>-1</v>
      </c>
      <c r="DL511" t="s">
        <v>170</v>
      </c>
      <c r="DN511" t="s">
        <v>170</v>
      </c>
      <c r="DP511" t="s">
        <v>11704</v>
      </c>
      <c r="DQ511" t="str">
        <f>HYPERLINK("https://nconnect.nicmar.ac.in/storage/profile/699fdec75004a.png","Download")</f>
        <v>0</v>
      </c>
      <c r="DR511" t="str">
        <f>HYPERLINK("https://nconnect.nicmar.ac.in/pdf/400_resume_1772086015.pdf/Y2FyZWVy","View Resume")</f>
        <v>0</v>
      </c>
      <c r="DS511" t="s">
        <v>292</v>
      </c>
    </row>
    <row r="512" spans="1:158">
      <c r="A512" t="s">
        <v>293</v>
      </c>
      <c r="B512" t="s">
        <v>211</v>
      </c>
      <c r="C512" t="s">
        <v>212</v>
      </c>
      <c r="D512" t="s">
        <v>294</v>
      </c>
      <c r="E512" t="s">
        <v>11705</v>
      </c>
      <c r="F512" t="s">
        <v>11706</v>
      </c>
      <c r="G512">
        <v>8755625522</v>
      </c>
      <c r="H512" t="s">
        <v>271</v>
      </c>
      <c r="I512" t="s">
        <v>11707</v>
      </c>
      <c r="J512" t="s">
        <v>166</v>
      </c>
      <c r="K512" t="s">
        <v>361</v>
      </c>
      <c r="L512" t="s">
        <v>11708</v>
      </c>
      <c r="M512" t="s">
        <v>11709</v>
      </c>
      <c r="N512" t="s">
        <v>170</v>
      </c>
      <c r="AI512" t="s">
        <v>11710</v>
      </c>
      <c r="AJ512" t="s">
        <v>11711</v>
      </c>
      <c r="AK512" t="s">
        <v>1515</v>
      </c>
      <c r="AL512">
        <v>88.26</v>
      </c>
      <c r="AN512">
        <v>2004</v>
      </c>
      <c r="AO512" t="s">
        <v>174</v>
      </c>
      <c r="AP512" t="s">
        <v>11712</v>
      </c>
      <c r="AQ512" t="s">
        <v>11713</v>
      </c>
      <c r="AR512" t="s">
        <v>11714</v>
      </c>
      <c r="AS512">
        <v>75.67</v>
      </c>
      <c r="AU512">
        <v>2006</v>
      </c>
      <c r="AV512" t="s">
        <v>170</v>
      </c>
      <c r="BC512" t="s">
        <v>174</v>
      </c>
      <c r="BD512" t="s">
        <v>1441</v>
      </c>
      <c r="BE512" t="s">
        <v>11712</v>
      </c>
      <c r="BF512" t="s">
        <v>443</v>
      </c>
      <c r="BG512">
        <v>91</v>
      </c>
      <c r="BI512">
        <v>2009</v>
      </c>
      <c r="BJ512">
        <v>19</v>
      </c>
      <c r="BK512" t="s">
        <v>11715</v>
      </c>
      <c r="BL512">
        <v>53</v>
      </c>
      <c r="BM512" t="s">
        <v>443</v>
      </c>
      <c r="BN512" t="s">
        <v>174</v>
      </c>
      <c r="BO512" t="s">
        <v>2875</v>
      </c>
      <c r="BP512" t="s">
        <v>11716</v>
      </c>
      <c r="BQ512" t="s">
        <v>443</v>
      </c>
      <c r="BR512">
        <v>90</v>
      </c>
      <c r="BS512">
        <v>9</v>
      </c>
      <c r="BT512">
        <v>2012</v>
      </c>
      <c r="BU512">
        <v>31</v>
      </c>
      <c r="BV512" t="s">
        <v>447</v>
      </c>
      <c r="BW512">
        <v>53</v>
      </c>
      <c r="BX512" t="s">
        <v>443</v>
      </c>
      <c r="BY512" t="s">
        <v>170</v>
      </c>
      <c r="CF512" t="s">
        <v>174</v>
      </c>
      <c r="CG512" t="s">
        <v>443</v>
      </c>
      <c r="CH512" t="s">
        <v>5959</v>
      </c>
      <c r="CI512" t="s">
        <v>193</v>
      </c>
      <c r="CJ512">
        <v>2023</v>
      </c>
      <c r="CL512" t="s">
        <v>170</v>
      </c>
      <c r="CN512" t="s">
        <v>174</v>
      </c>
      <c r="CO512" t="s">
        <v>11717</v>
      </c>
      <c r="CP512" t="s">
        <v>3124</v>
      </c>
      <c r="CQ512" t="s">
        <v>174</v>
      </c>
      <c r="CR512">
        <v>3</v>
      </c>
      <c r="CS512">
        <v>0</v>
      </c>
      <c r="CT512">
        <v>0</v>
      </c>
      <c r="CU512" t="s">
        <v>11718</v>
      </c>
      <c r="CV512" t="s">
        <v>170</v>
      </c>
      <c r="CZ512" t="s">
        <v>170</v>
      </c>
      <c r="DB512" t="s">
        <v>11719</v>
      </c>
      <c r="DC512" t="s">
        <v>11720</v>
      </c>
      <c r="DD512" t="s">
        <v>170</v>
      </c>
      <c r="DF512" t="s">
        <v>170</v>
      </c>
      <c r="DL512" t="s">
        <v>170</v>
      </c>
      <c r="DN512" t="s">
        <v>170</v>
      </c>
      <c r="DP512" t="s">
        <v>11721</v>
      </c>
      <c r="DQ512" t="str">
        <f>HYPERLINK("https://nconnect.nicmar.ac.in/storage/profile/69982d220c692.png","Download")</f>
        <v>0</v>
      </c>
      <c r="DR512" t="str">
        <f>HYPERLINK("https://nconnect.nicmar.ac.in/pdf/358_resume_1771582823.pdf/Y2FyZWVy","View Resume")</f>
        <v>0</v>
      </c>
      <c r="DS512" t="s">
        <v>502</v>
      </c>
      <c r="DT512" t="s">
        <v>5959</v>
      </c>
      <c r="DU512" t="s">
        <v>2128</v>
      </c>
      <c r="DV512" t="s">
        <v>2129</v>
      </c>
      <c r="DW512" t="s">
        <v>246</v>
      </c>
      <c r="DX512" t="s">
        <v>981</v>
      </c>
      <c r="DY512" t="s">
        <v>209</v>
      </c>
      <c r="DZ512" t="s">
        <v>908</v>
      </c>
      <c r="EA512" t="s">
        <v>5959</v>
      </c>
      <c r="EB512" t="s">
        <v>2128</v>
      </c>
      <c r="EC512" t="s">
        <v>2129</v>
      </c>
      <c r="ED512" t="s">
        <v>246</v>
      </c>
      <c r="EE512" t="s">
        <v>429</v>
      </c>
      <c r="EF512" t="s">
        <v>1392</v>
      </c>
      <c r="EG512" t="s">
        <v>461</v>
      </c>
      <c r="EH512" t="s">
        <v>11722</v>
      </c>
      <c r="EI512" t="s">
        <v>351</v>
      </c>
      <c r="EJ512" t="s">
        <v>333</v>
      </c>
      <c r="EK512" t="s">
        <v>246</v>
      </c>
      <c r="EL512" t="s">
        <v>993</v>
      </c>
      <c r="EM512" t="s">
        <v>4682</v>
      </c>
      <c r="EN512" t="s">
        <v>461</v>
      </c>
    </row>
    <row r="513" spans="1:158">
      <c r="A513" t="s">
        <v>266</v>
      </c>
      <c r="B513" t="s">
        <v>211</v>
      </c>
      <c r="C513" t="s">
        <v>267</v>
      </c>
      <c r="D513" t="s">
        <v>268</v>
      </c>
      <c r="E513" t="s">
        <v>11723</v>
      </c>
      <c r="F513" t="s">
        <v>11724</v>
      </c>
      <c r="G513">
        <v>9759606506</v>
      </c>
      <c r="H513" t="s">
        <v>271</v>
      </c>
      <c r="I513" t="s">
        <v>11725</v>
      </c>
      <c r="J513" t="s">
        <v>217</v>
      </c>
      <c r="K513" t="s">
        <v>7111</v>
      </c>
      <c r="L513" t="s">
        <v>11726</v>
      </c>
      <c r="M513" t="s">
        <v>11727</v>
      </c>
      <c r="N513" t="s">
        <v>170</v>
      </c>
      <c r="AI513" t="s">
        <v>11728</v>
      </c>
      <c r="AJ513" t="s">
        <v>1175</v>
      </c>
      <c r="AK513" t="s">
        <v>1852</v>
      </c>
      <c r="AL513">
        <v>77.4</v>
      </c>
      <c r="AN513">
        <v>2011</v>
      </c>
      <c r="AO513" t="s">
        <v>174</v>
      </c>
      <c r="AP513" t="s">
        <v>11729</v>
      </c>
      <c r="AQ513" t="s">
        <v>1930</v>
      </c>
      <c r="AR513" t="s">
        <v>11730</v>
      </c>
      <c r="AS513">
        <v>77.8</v>
      </c>
      <c r="AU513">
        <v>2013</v>
      </c>
      <c r="AV513" t="s">
        <v>170</v>
      </c>
      <c r="BC513" t="s">
        <v>174</v>
      </c>
      <c r="BD513" t="s">
        <v>11731</v>
      </c>
      <c r="BE513" t="s">
        <v>11732</v>
      </c>
      <c r="BF513" t="s">
        <v>10251</v>
      </c>
      <c r="BG513">
        <v>83.6</v>
      </c>
      <c r="BH513">
        <v>9.3</v>
      </c>
      <c r="BI513">
        <v>2016</v>
      </c>
      <c r="BJ513">
        <v>19</v>
      </c>
      <c r="BK513" t="s">
        <v>3799</v>
      </c>
      <c r="BL513">
        <v>24</v>
      </c>
      <c r="BN513" t="s">
        <v>174</v>
      </c>
      <c r="BO513" t="s">
        <v>7361</v>
      </c>
      <c r="BP513" t="s">
        <v>11733</v>
      </c>
      <c r="BQ513" t="s">
        <v>11734</v>
      </c>
      <c r="BR513">
        <v>91.6</v>
      </c>
      <c r="BS513">
        <v>9.16</v>
      </c>
      <c r="BT513">
        <v>2021</v>
      </c>
      <c r="BU513">
        <v>31</v>
      </c>
      <c r="BV513" t="s">
        <v>529</v>
      </c>
      <c r="BW513">
        <v>32</v>
      </c>
      <c r="BY513" t="s">
        <v>170</v>
      </c>
      <c r="CF513" t="s">
        <v>174</v>
      </c>
      <c r="CG513" t="s">
        <v>11735</v>
      </c>
      <c r="CH513" t="s">
        <v>11736</v>
      </c>
      <c r="CI513" t="s">
        <v>373</v>
      </c>
      <c r="CK513" t="s">
        <v>174</v>
      </c>
      <c r="CL513" t="s">
        <v>174</v>
      </c>
      <c r="CM513" t="s">
        <v>11737</v>
      </c>
      <c r="CN513" t="s">
        <v>174</v>
      </c>
      <c r="CO513" t="s">
        <v>11738</v>
      </c>
      <c r="CP513" t="s">
        <v>11739</v>
      </c>
      <c r="CQ513" t="s">
        <v>174</v>
      </c>
      <c r="CR513">
        <v>3</v>
      </c>
      <c r="CS513">
        <v>1</v>
      </c>
      <c r="CT513">
        <v>2</v>
      </c>
      <c r="CU513" t="s">
        <v>11740</v>
      </c>
      <c r="CV513" t="s">
        <v>170</v>
      </c>
      <c r="CZ513" t="s">
        <v>170</v>
      </c>
      <c r="DB513" t="s">
        <v>11741</v>
      </c>
      <c r="DC513" t="s">
        <v>326</v>
      </c>
      <c r="DD513" t="s">
        <v>174</v>
      </c>
      <c r="DE513" t="s">
        <v>11742</v>
      </c>
      <c r="DF513" t="s">
        <v>174</v>
      </c>
      <c r="DG513">
        <v>2</v>
      </c>
      <c r="DH513">
        <v>1</v>
      </c>
      <c r="DI513" t="s">
        <v>378</v>
      </c>
      <c r="DJ513" t="s">
        <v>11743</v>
      </c>
      <c r="DK513">
        <v>9</v>
      </c>
      <c r="DL513" t="s">
        <v>174</v>
      </c>
      <c r="DM513" t="s">
        <v>11744</v>
      </c>
      <c r="DN513" t="s">
        <v>174</v>
      </c>
      <c r="DO513" t="s">
        <v>11745</v>
      </c>
      <c r="DP513" t="s">
        <v>11746</v>
      </c>
      <c r="DQ513" t="s">
        <v>202</v>
      </c>
      <c r="DR513" t="str">
        <f>HYPERLINK("https://nconnect.nicmar.ac.in/pdf/695_resume_1772086894.pdf/Y2FyZWVy","View Resume")</f>
        <v>0</v>
      </c>
      <c r="DS513" t="s">
        <v>292</v>
      </c>
    </row>
    <row r="514" spans="1:158">
      <c r="A514" t="s">
        <v>266</v>
      </c>
      <c r="B514" t="s">
        <v>211</v>
      </c>
      <c r="C514" t="s">
        <v>267</v>
      </c>
      <c r="D514" t="s">
        <v>268</v>
      </c>
      <c r="E514" t="s">
        <v>11747</v>
      </c>
      <c r="F514" t="s">
        <v>11748</v>
      </c>
      <c r="G514">
        <v>8279438422</v>
      </c>
      <c r="H514" t="s">
        <v>164</v>
      </c>
      <c r="I514" t="s">
        <v>11749</v>
      </c>
      <c r="J514" t="s">
        <v>217</v>
      </c>
      <c r="K514" t="s">
        <v>218</v>
      </c>
      <c r="L514" t="s">
        <v>11750</v>
      </c>
      <c r="M514" t="s">
        <v>11751</v>
      </c>
      <c r="N514" t="s">
        <v>170</v>
      </c>
      <c r="AI514" t="s">
        <v>11752</v>
      </c>
      <c r="AJ514" t="s">
        <v>11753</v>
      </c>
      <c r="AK514" t="s">
        <v>1907</v>
      </c>
      <c r="AL514">
        <v>69.6</v>
      </c>
      <c r="AN514">
        <v>2003</v>
      </c>
      <c r="AO514" t="s">
        <v>174</v>
      </c>
      <c r="AP514" t="s">
        <v>11752</v>
      </c>
      <c r="AQ514" t="s">
        <v>11753</v>
      </c>
      <c r="AR514" t="s">
        <v>11754</v>
      </c>
      <c r="AS514">
        <v>74.6</v>
      </c>
      <c r="AU514">
        <v>2005</v>
      </c>
      <c r="AV514" t="s">
        <v>170</v>
      </c>
      <c r="BC514" t="s">
        <v>174</v>
      </c>
      <c r="BD514" t="s">
        <v>11755</v>
      </c>
      <c r="BE514" t="s">
        <v>11756</v>
      </c>
      <c r="BF514" t="s">
        <v>11757</v>
      </c>
      <c r="BG514">
        <v>65.5</v>
      </c>
      <c r="BI514">
        <v>2010</v>
      </c>
      <c r="BJ514">
        <v>19</v>
      </c>
      <c r="BK514" t="s">
        <v>883</v>
      </c>
      <c r="BL514">
        <v>34</v>
      </c>
      <c r="BN514" t="s">
        <v>174</v>
      </c>
      <c r="BO514" t="s">
        <v>11758</v>
      </c>
      <c r="BP514" t="s">
        <v>11759</v>
      </c>
      <c r="BQ514" t="s">
        <v>11760</v>
      </c>
      <c r="BR514">
        <v>81.8</v>
      </c>
      <c r="BS514">
        <v>8.18</v>
      </c>
      <c r="BT514">
        <v>2014</v>
      </c>
      <c r="BU514">
        <v>31</v>
      </c>
      <c r="BV514" t="s">
        <v>8851</v>
      </c>
      <c r="BW514">
        <v>34</v>
      </c>
      <c r="BY514" t="s">
        <v>170</v>
      </c>
      <c r="CF514" t="s">
        <v>174</v>
      </c>
      <c r="CG514" t="s">
        <v>11761</v>
      </c>
      <c r="CH514" t="s">
        <v>5617</v>
      </c>
      <c r="CI514" t="s">
        <v>193</v>
      </c>
      <c r="CJ514">
        <v>2025</v>
      </c>
      <c r="CL514" t="s">
        <v>170</v>
      </c>
      <c r="CN514" t="s">
        <v>174</v>
      </c>
      <c r="CO514" t="s">
        <v>11762</v>
      </c>
      <c r="CP514" t="s">
        <v>11763</v>
      </c>
      <c r="CQ514" t="s">
        <v>174</v>
      </c>
      <c r="CR514">
        <v>2</v>
      </c>
      <c r="CS514">
        <v>1</v>
      </c>
      <c r="CT514">
        <v>1</v>
      </c>
      <c r="CU514" t="s">
        <v>11764</v>
      </c>
      <c r="CV514" t="s">
        <v>170</v>
      </c>
      <c r="CZ514" t="s">
        <v>170</v>
      </c>
      <c r="DB514" t="s">
        <v>11765</v>
      </c>
      <c r="DC514" t="s">
        <v>326</v>
      </c>
      <c r="DD514" t="s">
        <v>170</v>
      </c>
      <c r="DF514" t="s">
        <v>170</v>
      </c>
      <c r="DL514" t="s">
        <v>174</v>
      </c>
      <c r="DM514" t="s">
        <v>11766</v>
      </c>
      <c r="DN514" t="s">
        <v>170</v>
      </c>
      <c r="DP514" t="s">
        <v>11767</v>
      </c>
      <c r="DQ514" t="s">
        <v>202</v>
      </c>
      <c r="DR514" t="str">
        <f>HYPERLINK("https://nconnect.nicmar.ac.in/pdf/601_resume_1772088075.pdf/Y2FyZWVy","View Resume")</f>
        <v>0</v>
      </c>
      <c r="DS514" t="s">
        <v>292</v>
      </c>
    </row>
    <row r="515" spans="1:158">
      <c r="A515" t="s">
        <v>587</v>
      </c>
      <c r="B515" t="s">
        <v>159</v>
      </c>
      <c r="C515" t="s">
        <v>267</v>
      </c>
      <c r="D515" t="s">
        <v>357</v>
      </c>
      <c r="E515" t="s">
        <v>11768</v>
      </c>
      <c r="F515" t="s">
        <v>11769</v>
      </c>
      <c r="G515">
        <v>9850837409</v>
      </c>
      <c r="H515" t="s">
        <v>164</v>
      </c>
      <c r="I515" t="s">
        <v>11770</v>
      </c>
      <c r="J515" t="s">
        <v>166</v>
      </c>
      <c r="K515" t="s">
        <v>11771</v>
      </c>
      <c r="L515" t="s">
        <v>11772</v>
      </c>
      <c r="M515" t="s">
        <v>11773</v>
      </c>
      <c r="N515" t="s">
        <v>170</v>
      </c>
      <c r="AI515" t="s">
        <v>11774</v>
      </c>
      <c r="AJ515" t="s">
        <v>1002</v>
      </c>
      <c r="AK515" t="s">
        <v>11775</v>
      </c>
      <c r="AL515">
        <v>79</v>
      </c>
      <c r="AN515">
        <v>1986</v>
      </c>
      <c r="AO515" t="s">
        <v>174</v>
      </c>
      <c r="AP515" t="s">
        <v>11776</v>
      </c>
      <c r="AQ515" t="s">
        <v>1002</v>
      </c>
      <c r="AR515" t="s">
        <v>11777</v>
      </c>
      <c r="AS515">
        <v>75</v>
      </c>
      <c r="AU515">
        <v>1988</v>
      </c>
      <c r="AV515" t="s">
        <v>170</v>
      </c>
      <c r="BC515" t="s">
        <v>174</v>
      </c>
      <c r="BD515" t="s">
        <v>1909</v>
      </c>
      <c r="BE515" t="s">
        <v>11778</v>
      </c>
      <c r="BF515" t="s">
        <v>11779</v>
      </c>
      <c r="BG515">
        <v>72</v>
      </c>
      <c r="BI515">
        <v>1991</v>
      </c>
      <c r="BJ515">
        <v>19</v>
      </c>
      <c r="BK515" t="s">
        <v>5316</v>
      </c>
      <c r="BL515">
        <v>23</v>
      </c>
      <c r="BN515" t="s">
        <v>174</v>
      </c>
      <c r="BO515" t="s">
        <v>5320</v>
      </c>
      <c r="BP515" t="s">
        <v>11780</v>
      </c>
      <c r="BQ515" t="s">
        <v>11781</v>
      </c>
      <c r="BR515">
        <v>60</v>
      </c>
      <c r="BT515">
        <v>1995</v>
      </c>
      <c r="BU515">
        <v>31</v>
      </c>
      <c r="BV515" t="s">
        <v>11782</v>
      </c>
      <c r="BW515">
        <v>23</v>
      </c>
      <c r="BY515" t="s">
        <v>174</v>
      </c>
      <c r="BZ515" t="s">
        <v>11783</v>
      </c>
      <c r="CA515" t="s">
        <v>11784</v>
      </c>
      <c r="CB515" t="s">
        <v>11785</v>
      </c>
      <c r="CC515">
        <v>60</v>
      </c>
      <c r="CE515">
        <v>1992</v>
      </c>
      <c r="CF515" t="s">
        <v>170</v>
      </c>
      <c r="CL515" t="s">
        <v>170</v>
      </c>
      <c r="CN515" t="s">
        <v>170</v>
      </c>
      <c r="CP515" t="s">
        <v>11786</v>
      </c>
      <c r="CQ515" t="s">
        <v>170</v>
      </c>
      <c r="CV515" t="s">
        <v>170</v>
      </c>
      <c r="CZ515" t="s">
        <v>170</v>
      </c>
      <c r="DB515" t="s">
        <v>11787</v>
      </c>
      <c r="DC515" t="s">
        <v>11788</v>
      </c>
      <c r="DD515" t="s">
        <v>174</v>
      </c>
      <c r="DE515" t="s">
        <v>9131</v>
      </c>
      <c r="DF515" t="s">
        <v>170</v>
      </c>
      <c r="DL515" t="s">
        <v>170</v>
      </c>
      <c r="DN515" t="s">
        <v>170</v>
      </c>
      <c r="DP515" t="s">
        <v>11789</v>
      </c>
      <c r="DQ515" t="s">
        <v>202</v>
      </c>
      <c r="DR515" t="str">
        <f>HYPERLINK("https://nconnect.nicmar.ac.in/pdf/697_resume_1772088141.pdf/Y2FyZWVy","View Resume")</f>
        <v>0</v>
      </c>
      <c r="DS515" t="s">
        <v>11790</v>
      </c>
      <c r="DT515" t="s">
        <v>11791</v>
      </c>
      <c r="DU515" t="s">
        <v>9131</v>
      </c>
      <c r="DV515" t="s">
        <v>333</v>
      </c>
      <c r="DW515" t="s">
        <v>207</v>
      </c>
      <c r="DX515" t="s">
        <v>3837</v>
      </c>
      <c r="DY515" t="s">
        <v>1686</v>
      </c>
      <c r="DZ515" t="s">
        <v>11790</v>
      </c>
    </row>
    <row r="516" spans="1:158">
      <c r="A516" t="s">
        <v>293</v>
      </c>
      <c r="B516" t="s">
        <v>211</v>
      </c>
      <c r="C516" t="s">
        <v>212</v>
      </c>
      <c r="D516" t="s">
        <v>294</v>
      </c>
      <c r="E516" t="s">
        <v>11792</v>
      </c>
      <c r="F516" t="s">
        <v>11793</v>
      </c>
      <c r="G516">
        <v>9928460833</v>
      </c>
      <c r="H516" t="s">
        <v>271</v>
      </c>
      <c r="I516" t="s">
        <v>11794</v>
      </c>
      <c r="J516" t="s">
        <v>166</v>
      </c>
      <c r="K516" t="s">
        <v>218</v>
      </c>
      <c r="L516" t="s">
        <v>11795</v>
      </c>
      <c r="M516" t="s">
        <v>11796</v>
      </c>
      <c r="N516" t="s">
        <v>170</v>
      </c>
      <c r="AI516" t="s">
        <v>11797</v>
      </c>
      <c r="AJ516" t="s">
        <v>1930</v>
      </c>
      <c r="AK516" t="s">
        <v>11798</v>
      </c>
      <c r="AL516">
        <v>88</v>
      </c>
      <c r="AM516">
        <v>8.8</v>
      </c>
      <c r="AN516">
        <v>2011</v>
      </c>
      <c r="AO516" t="s">
        <v>174</v>
      </c>
      <c r="AP516" t="s">
        <v>11797</v>
      </c>
      <c r="AQ516" t="s">
        <v>1930</v>
      </c>
      <c r="AR516" t="s">
        <v>11799</v>
      </c>
      <c r="AS516">
        <v>80</v>
      </c>
      <c r="AU516">
        <v>2013</v>
      </c>
      <c r="AV516" t="s">
        <v>170</v>
      </c>
      <c r="BC516" t="s">
        <v>174</v>
      </c>
      <c r="BD516" t="s">
        <v>11800</v>
      </c>
      <c r="BE516" t="s">
        <v>11801</v>
      </c>
      <c r="BF516" t="s">
        <v>11802</v>
      </c>
      <c r="BG516">
        <v>70</v>
      </c>
      <c r="BI516">
        <v>2016</v>
      </c>
      <c r="BJ516">
        <v>19</v>
      </c>
      <c r="BK516" t="s">
        <v>444</v>
      </c>
      <c r="BL516">
        <v>53</v>
      </c>
      <c r="BM516" t="s">
        <v>4453</v>
      </c>
      <c r="BN516" t="s">
        <v>174</v>
      </c>
      <c r="BO516" t="s">
        <v>11803</v>
      </c>
      <c r="BP516" t="s">
        <v>11803</v>
      </c>
      <c r="BQ516" t="s">
        <v>11804</v>
      </c>
      <c r="BR516">
        <v>85</v>
      </c>
      <c r="BS516">
        <v>8.5</v>
      </c>
      <c r="BT516">
        <v>2019</v>
      </c>
      <c r="BU516">
        <v>31</v>
      </c>
      <c r="BV516" t="s">
        <v>447</v>
      </c>
      <c r="BW516">
        <v>53</v>
      </c>
      <c r="BX516" t="s">
        <v>11804</v>
      </c>
      <c r="BY516" t="s">
        <v>170</v>
      </c>
      <c r="CF516" t="s">
        <v>174</v>
      </c>
      <c r="CG516" t="s">
        <v>11805</v>
      </c>
      <c r="CH516" t="s">
        <v>1742</v>
      </c>
      <c r="CI516" t="s">
        <v>193</v>
      </c>
      <c r="CJ516">
        <v>2024</v>
      </c>
      <c r="CL516" t="s">
        <v>174</v>
      </c>
      <c r="CM516" t="s">
        <v>11806</v>
      </c>
      <c r="CN516" t="s">
        <v>174</v>
      </c>
      <c r="CO516" t="s">
        <v>11807</v>
      </c>
      <c r="CP516" t="s">
        <v>11808</v>
      </c>
      <c r="CQ516" t="s">
        <v>174</v>
      </c>
      <c r="CR516" t="s">
        <v>10659</v>
      </c>
      <c r="CS516" t="s">
        <v>679</v>
      </c>
      <c r="CT516" t="s">
        <v>679</v>
      </c>
      <c r="CU516" t="s">
        <v>11809</v>
      </c>
      <c r="CV516" t="s">
        <v>170</v>
      </c>
      <c r="CZ516" t="s">
        <v>170</v>
      </c>
      <c r="DB516" t="s">
        <v>11810</v>
      </c>
      <c r="DC516" t="s">
        <v>326</v>
      </c>
      <c r="DD516" t="s">
        <v>170</v>
      </c>
      <c r="DF516" t="s">
        <v>170</v>
      </c>
      <c r="DL516" t="s">
        <v>170</v>
      </c>
      <c r="DN516" t="s">
        <v>170</v>
      </c>
      <c r="DP516" t="s">
        <v>11811</v>
      </c>
      <c r="DQ516" t="str">
        <f>HYPERLINK("https://nconnect.nicmar.ac.in/storage/profile/6999abbea8e4a.png","Download")</f>
        <v>0</v>
      </c>
      <c r="DR516" t="str">
        <f>HYPERLINK("https://nconnect.nicmar.ac.in/pdf/453_resume_1772088883.pdf/Y2FyZWVy","View Resume")</f>
        <v>0</v>
      </c>
      <c r="DS516" t="s">
        <v>1383</v>
      </c>
      <c r="DT516" t="s">
        <v>6781</v>
      </c>
      <c r="DU516" t="s">
        <v>11812</v>
      </c>
      <c r="DV516" t="s">
        <v>333</v>
      </c>
      <c r="DW516" t="s">
        <v>246</v>
      </c>
      <c r="DX516" t="s">
        <v>1094</v>
      </c>
      <c r="DY516" t="s">
        <v>464</v>
      </c>
      <c r="DZ516" t="s">
        <v>1383</v>
      </c>
    </row>
    <row r="517" spans="1:158">
      <c r="A517" t="s">
        <v>1779</v>
      </c>
      <c r="B517" t="s">
        <v>159</v>
      </c>
      <c r="C517" t="s">
        <v>160</v>
      </c>
      <c r="D517" t="s">
        <v>1780</v>
      </c>
      <c r="E517" t="s">
        <v>11813</v>
      </c>
      <c r="F517" t="s">
        <v>11814</v>
      </c>
      <c r="G517">
        <v>9158568489</v>
      </c>
      <c r="H517" t="s">
        <v>164</v>
      </c>
      <c r="I517" t="s">
        <v>11815</v>
      </c>
      <c r="J517" t="s">
        <v>217</v>
      </c>
      <c r="K517" t="s">
        <v>11816</v>
      </c>
      <c r="L517" t="s">
        <v>11817</v>
      </c>
      <c r="M517" t="s">
        <v>11818</v>
      </c>
      <c r="N517" t="s">
        <v>170</v>
      </c>
      <c r="AI517" t="s">
        <v>11819</v>
      </c>
      <c r="AJ517" t="s">
        <v>11820</v>
      </c>
      <c r="AK517" t="s">
        <v>11821</v>
      </c>
      <c r="AL517">
        <v>81</v>
      </c>
      <c r="AN517">
        <v>2012</v>
      </c>
      <c r="AO517" t="s">
        <v>174</v>
      </c>
      <c r="AP517" t="s">
        <v>11822</v>
      </c>
      <c r="AQ517" t="s">
        <v>11823</v>
      </c>
      <c r="AR517" t="s">
        <v>11824</v>
      </c>
      <c r="AS517">
        <v>67</v>
      </c>
      <c r="AU517">
        <v>2014</v>
      </c>
      <c r="AV517" t="s">
        <v>170</v>
      </c>
      <c r="BC517" t="s">
        <v>174</v>
      </c>
      <c r="BD517" t="s">
        <v>441</v>
      </c>
      <c r="BE517" t="s">
        <v>11825</v>
      </c>
      <c r="BF517" t="s">
        <v>10924</v>
      </c>
      <c r="BG517">
        <v>57</v>
      </c>
      <c r="BI517">
        <v>2019</v>
      </c>
      <c r="BJ517">
        <v>8</v>
      </c>
      <c r="BL517">
        <v>2</v>
      </c>
      <c r="BN517" t="s">
        <v>174</v>
      </c>
      <c r="BO517" t="s">
        <v>4545</v>
      </c>
      <c r="BP517" t="s">
        <v>11826</v>
      </c>
      <c r="BQ517" t="s">
        <v>11827</v>
      </c>
      <c r="BR517">
        <v>72</v>
      </c>
      <c r="BT517">
        <v>2023</v>
      </c>
      <c r="BU517">
        <v>31</v>
      </c>
      <c r="BV517" t="s">
        <v>11828</v>
      </c>
      <c r="BW517">
        <v>2</v>
      </c>
      <c r="BY517" t="s">
        <v>170</v>
      </c>
      <c r="CF517" t="s">
        <v>170</v>
      </c>
      <c r="CJ517">
        <v>2026</v>
      </c>
      <c r="CL517" t="s">
        <v>174</v>
      </c>
      <c r="CM517" t="s">
        <v>11829</v>
      </c>
      <c r="CN517" t="s">
        <v>174</v>
      </c>
      <c r="CO517" t="s">
        <v>11830</v>
      </c>
      <c r="CP517" t="s">
        <v>11831</v>
      </c>
      <c r="CQ517" t="s">
        <v>170</v>
      </c>
      <c r="CU517" t="s">
        <v>2079</v>
      </c>
      <c r="CV517" t="s">
        <v>170</v>
      </c>
      <c r="CZ517" t="s">
        <v>170</v>
      </c>
      <c r="DB517" t="s">
        <v>11832</v>
      </c>
      <c r="DC517" t="s">
        <v>11833</v>
      </c>
      <c r="DD517" t="s">
        <v>174</v>
      </c>
      <c r="DE517" t="s">
        <v>11834</v>
      </c>
      <c r="DF517" t="s">
        <v>170</v>
      </c>
      <c r="DL517" t="s">
        <v>170</v>
      </c>
      <c r="DN517" t="s">
        <v>170</v>
      </c>
      <c r="DP517" t="s">
        <v>11835</v>
      </c>
      <c r="DQ517" t="s">
        <v>202</v>
      </c>
      <c r="DR517" t="str">
        <f>HYPERLINK("https://nconnect.nicmar.ac.in/pdf/197_resume_1772090021.pdf/Y2FyZWVy","View Resume")</f>
        <v>0</v>
      </c>
      <c r="DS517" t="s">
        <v>4375</v>
      </c>
      <c r="DT517" t="s">
        <v>11836</v>
      </c>
      <c r="DU517" t="s">
        <v>11837</v>
      </c>
      <c r="DV517" t="s">
        <v>333</v>
      </c>
      <c r="DW517" t="s">
        <v>207</v>
      </c>
      <c r="DX517" t="s">
        <v>981</v>
      </c>
      <c r="DY517" t="s">
        <v>209</v>
      </c>
      <c r="DZ517" t="s">
        <v>908</v>
      </c>
      <c r="EA517" t="s">
        <v>11838</v>
      </c>
      <c r="EB517" t="s">
        <v>211</v>
      </c>
      <c r="EC517" t="s">
        <v>819</v>
      </c>
      <c r="ED517" t="s">
        <v>246</v>
      </c>
      <c r="EE517" t="s">
        <v>1387</v>
      </c>
      <c r="EF517" t="s">
        <v>1686</v>
      </c>
      <c r="EG517" t="s">
        <v>1027</v>
      </c>
      <c r="EH517" t="s">
        <v>11839</v>
      </c>
      <c r="EI517" t="s">
        <v>6240</v>
      </c>
      <c r="EJ517" t="s">
        <v>819</v>
      </c>
      <c r="EK517" t="s">
        <v>207</v>
      </c>
      <c r="EL517" t="s">
        <v>758</v>
      </c>
      <c r="EM517" t="s">
        <v>465</v>
      </c>
      <c r="EN517" t="s">
        <v>1031</v>
      </c>
      <c r="EO517" t="s">
        <v>11840</v>
      </c>
      <c r="EP517" t="s">
        <v>6240</v>
      </c>
      <c r="EQ517" t="s">
        <v>819</v>
      </c>
      <c r="ER517" t="s">
        <v>207</v>
      </c>
      <c r="ES517" t="s">
        <v>208</v>
      </c>
      <c r="ET517" t="s">
        <v>251</v>
      </c>
      <c r="EU517" t="s">
        <v>908</v>
      </c>
      <c r="EV517" t="s">
        <v>11841</v>
      </c>
      <c r="EW517" t="s">
        <v>11842</v>
      </c>
      <c r="EX517" t="s">
        <v>819</v>
      </c>
      <c r="EY517" t="s">
        <v>207</v>
      </c>
      <c r="EZ517" t="s">
        <v>6636</v>
      </c>
      <c r="FA517" t="s">
        <v>1502</v>
      </c>
      <c r="FB517" t="s">
        <v>945</v>
      </c>
    </row>
    <row r="518" spans="1:158">
      <c r="A518" t="s">
        <v>2494</v>
      </c>
      <c r="B518" t="s">
        <v>508</v>
      </c>
      <c r="C518" t="s">
        <v>160</v>
      </c>
      <c r="D518" t="s">
        <v>2495</v>
      </c>
      <c r="E518" t="s">
        <v>11813</v>
      </c>
      <c r="F518" t="s">
        <v>11814</v>
      </c>
      <c r="G518">
        <v>9158568489</v>
      </c>
      <c r="H518" t="s">
        <v>164</v>
      </c>
      <c r="I518" t="s">
        <v>11815</v>
      </c>
      <c r="J518" t="s">
        <v>217</v>
      </c>
      <c r="K518" t="s">
        <v>11816</v>
      </c>
      <c r="L518" t="s">
        <v>11817</v>
      </c>
      <c r="M518" t="s">
        <v>11818</v>
      </c>
      <c r="N518" t="s">
        <v>170</v>
      </c>
      <c r="AI518" t="s">
        <v>11819</v>
      </c>
      <c r="AJ518" t="s">
        <v>11820</v>
      </c>
      <c r="AK518" t="s">
        <v>11821</v>
      </c>
      <c r="AL518">
        <v>81</v>
      </c>
      <c r="AN518">
        <v>2012</v>
      </c>
      <c r="AO518" t="s">
        <v>174</v>
      </c>
      <c r="AP518" t="s">
        <v>11822</v>
      </c>
      <c r="AQ518" t="s">
        <v>11823</v>
      </c>
      <c r="AR518" t="s">
        <v>11824</v>
      </c>
      <c r="AS518">
        <v>67</v>
      </c>
      <c r="AU518">
        <v>2014</v>
      </c>
      <c r="AV518" t="s">
        <v>170</v>
      </c>
      <c r="BC518" t="s">
        <v>174</v>
      </c>
      <c r="BD518" t="s">
        <v>441</v>
      </c>
      <c r="BE518" t="s">
        <v>11825</v>
      </c>
      <c r="BF518" t="s">
        <v>10924</v>
      </c>
      <c r="BG518">
        <v>57</v>
      </c>
      <c r="BI518">
        <v>2019</v>
      </c>
      <c r="BJ518">
        <v>8</v>
      </c>
      <c r="BL518">
        <v>2</v>
      </c>
      <c r="BN518" t="s">
        <v>174</v>
      </c>
      <c r="BO518" t="s">
        <v>4545</v>
      </c>
      <c r="BP518" t="s">
        <v>11826</v>
      </c>
      <c r="BQ518" t="s">
        <v>11827</v>
      </c>
      <c r="BR518">
        <v>72</v>
      </c>
      <c r="BT518">
        <v>2023</v>
      </c>
      <c r="BU518">
        <v>31</v>
      </c>
      <c r="BV518" t="s">
        <v>11828</v>
      </c>
      <c r="BW518">
        <v>2</v>
      </c>
      <c r="BY518" t="s">
        <v>170</v>
      </c>
      <c r="CF518" t="s">
        <v>170</v>
      </c>
      <c r="CJ518">
        <v>2026</v>
      </c>
      <c r="CL518" t="s">
        <v>174</v>
      </c>
      <c r="CM518" t="s">
        <v>11829</v>
      </c>
      <c r="CN518" t="s">
        <v>174</v>
      </c>
      <c r="CO518" t="s">
        <v>11830</v>
      </c>
      <c r="CP518" t="s">
        <v>11831</v>
      </c>
      <c r="CQ518" t="s">
        <v>170</v>
      </c>
      <c r="CU518" t="s">
        <v>2079</v>
      </c>
      <c r="CV518" t="s">
        <v>170</v>
      </c>
      <c r="CZ518" t="s">
        <v>170</v>
      </c>
      <c r="DB518" t="s">
        <v>11832</v>
      </c>
      <c r="DC518" t="s">
        <v>11833</v>
      </c>
      <c r="DD518" t="s">
        <v>174</v>
      </c>
      <c r="DE518" t="s">
        <v>11834</v>
      </c>
      <c r="DF518" t="s">
        <v>170</v>
      </c>
      <c r="DL518" t="s">
        <v>170</v>
      </c>
      <c r="DN518" t="s">
        <v>170</v>
      </c>
      <c r="DP518" t="s">
        <v>11843</v>
      </c>
      <c r="DQ518" t="s">
        <v>202</v>
      </c>
      <c r="DR518" t="str">
        <f>HYPERLINK("https://nconnect.nicmar.ac.in/pdf/197_resume_1772090021.pdf/Y2FyZWVy","View Resume")</f>
        <v>0</v>
      </c>
      <c r="DS518" t="s">
        <v>4375</v>
      </c>
      <c r="DT518" t="s">
        <v>11836</v>
      </c>
      <c r="DU518" t="s">
        <v>11837</v>
      </c>
      <c r="DV518" t="s">
        <v>333</v>
      </c>
      <c r="DW518" t="s">
        <v>207</v>
      </c>
      <c r="DX518" t="s">
        <v>981</v>
      </c>
      <c r="DY518" t="s">
        <v>209</v>
      </c>
      <c r="DZ518" t="s">
        <v>908</v>
      </c>
      <c r="EA518" t="s">
        <v>11838</v>
      </c>
      <c r="EB518" t="s">
        <v>211</v>
      </c>
      <c r="EC518" t="s">
        <v>819</v>
      </c>
      <c r="ED518" t="s">
        <v>246</v>
      </c>
      <c r="EE518" t="s">
        <v>1387</v>
      </c>
      <c r="EF518" t="s">
        <v>1686</v>
      </c>
      <c r="EG518" t="s">
        <v>1027</v>
      </c>
      <c r="EH518" t="s">
        <v>11839</v>
      </c>
      <c r="EI518" t="s">
        <v>6240</v>
      </c>
      <c r="EJ518" t="s">
        <v>819</v>
      </c>
      <c r="EK518" t="s">
        <v>207</v>
      </c>
      <c r="EL518" t="s">
        <v>758</v>
      </c>
      <c r="EM518" t="s">
        <v>465</v>
      </c>
      <c r="EN518" t="s">
        <v>1031</v>
      </c>
      <c r="EO518" t="s">
        <v>11840</v>
      </c>
      <c r="EP518" t="s">
        <v>6240</v>
      </c>
      <c r="EQ518" t="s">
        <v>819</v>
      </c>
      <c r="ER518" t="s">
        <v>207</v>
      </c>
      <c r="ES518" t="s">
        <v>208</v>
      </c>
      <c r="ET518" t="s">
        <v>251</v>
      </c>
      <c r="EU518" t="s">
        <v>908</v>
      </c>
      <c r="EV518" t="s">
        <v>11841</v>
      </c>
      <c r="EW518" t="s">
        <v>11842</v>
      </c>
      <c r="EX518" t="s">
        <v>819</v>
      </c>
      <c r="EY518" t="s">
        <v>207</v>
      </c>
      <c r="EZ518" t="s">
        <v>6636</v>
      </c>
      <c r="FA518" t="s">
        <v>1502</v>
      </c>
      <c r="FB518" t="s">
        <v>945</v>
      </c>
    </row>
    <row r="519" spans="1:158">
      <c r="A519" t="s">
        <v>1137</v>
      </c>
      <c r="B519" t="s">
        <v>211</v>
      </c>
      <c r="C519" t="s">
        <v>1138</v>
      </c>
      <c r="D519" t="s">
        <v>1139</v>
      </c>
      <c r="E519" t="s">
        <v>11813</v>
      </c>
      <c r="F519" t="s">
        <v>11814</v>
      </c>
      <c r="G519">
        <v>9158568489</v>
      </c>
      <c r="H519" t="s">
        <v>164</v>
      </c>
      <c r="I519" t="s">
        <v>11815</v>
      </c>
      <c r="J519" t="s">
        <v>217</v>
      </c>
      <c r="K519" t="s">
        <v>11816</v>
      </c>
      <c r="L519" t="s">
        <v>11817</v>
      </c>
      <c r="M519" t="s">
        <v>11818</v>
      </c>
      <c r="N519" t="s">
        <v>170</v>
      </c>
      <c r="AI519" t="s">
        <v>11819</v>
      </c>
      <c r="AJ519" t="s">
        <v>11820</v>
      </c>
      <c r="AK519" t="s">
        <v>11821</v>
      </c>
      <c r="AL519">
        <v>81</v>
      </c>
      <c r="AN519">
        <v>2012</v>
      </c>
      <c r="AO519" t="s">
        <v>174</v>
      </c>
      <c r="AP519" t="s">
        <v>11822</v>
      </c>
      <c r="AQ519" t="s">
        <v>11823</v>
      </c>
      <c r="AR519" t="s">
        <v>11824</v>
      </c>
      <c r="AS519">
        <v>67</v>
      </c>
      <c r="AU519">
        <v>2014</v>
      </c>
      <c r="AV519" t="s">
        <v>170</v>
      </c>
      <c r="BC519" t="s">
        <v>174</v>
      </c>
      <c r="BD519" t="s">
        <v>441</v>
      </c>
      <c r="BE519" t="s">
        <v>11825</v>
      </c>
      <c r="BF519" t="s">
        <v>10924</v>
      </c>
      <c r="BG519">
        <v>57</v>
      </c>
      <c r="BI519">
        <v>2019</v>
      </c>
      <c r="BJ519">
        <v>8</v>
      </c>
      <c r="BL519">
        <v>2</v>
      </c>
      <c r="BN519" t="s">
        <v>174</v>
      </c>
      <c r="BO519" t="s">
        <v>4545</v>
      </c>
      <c r="BP519" t="s">
        <v>11826</v>
      </c>
      <c r="BQ519" t="s">
        <v>11827</v>
      </c>
      <c r="BR519">
        <v>72</v>
      </c>
      <c r="BT519">
        <v>2023</v>
      </c>
      <c r="BU519">
        <v>31</v>
      </c>
      <c r="BV519" t="s">
        <v>11828</v>
      </c>
      <c r="BW519">
        <v>2</v>
      </c>
      <c r="BY519" t="s">
        <v>170</v>
      </c>
      <c r="CF519" t="s">
        <v>170</v>
      </c>
      <c r="CJ519">
        <v>2026</v>
      </c>
      <c r="CL519" t="s">
        <v>174</v>
      </c>
      <c r="CM519" t="s">
        <v>11829</v>
      </c>
      <c r="CN519" t="s">
        <v>174</v>
      </c>
      <c r="CO519" t="s">
        <v>11830</v>
      </c>
      <c r="CP519" t="s">
        <v>11831</v>
      </c>
      <c r="CQ519" t="s">
        <v>170</v>
      </c>
      <c r="CU519" t="s">
        <v>2079</v>
      </c>
      <c r="CV519" t="s">
        <v>170</v>
      </c>
      <c r="CZ519" t="s">
        <v>170</v>
      </c>
      <c r="DB519" t="s">
        <v>11832</v>
      </c>
      <c r="DC519" t="s">
        <v>11833</v>
      </c>
      <c r="DD519" t="s">
        <v>174</v>
      </c>
      <c r="DE519" t="s">
        <v>11834</v>
      </c>
      <c r="DF519" t="s">
        <v>170</v>
      </c>
      <c r="DL519" t="s">
        <v>170</v>
      </c>
      <c r="DN519" t="s">
        <v>170</v>
      </c>
      <c r="DP519" t="s">
        <v>11844</v>
      </c>
      <c r="DQ519" t="s">
        <v>202</v>
      </c>
      <c r="DR519" t="str">
        <f>HYPERLINK("https://nconnect.nicmar.ac.in/pdf/197_resume_1772090021.pdf/Y2FyZWVy","View Resume")</f>
        <v>0</v>
      </c>
      <c r="DS519" t="s">
        <v>4375</v>
      </c>
      <c r="DT519" t="s">
        <v>11836</v>
      </c>
      <c r="DU519" t="s">
        <v>11837</v>
      </c>
      <c r="DV519" t="s">
        <v>333</v>
      </c>
      <c r="DW519" t="s">
        <v>207</v>
      </c>
      <c r="DX519" t="s">
        <v>981</v>
      </c>
      <c r="DY519" t="s">
        <v>209</v>
      </c>
      <c r="DZ519" t="s">
        <v>908</v>
      </c>
      <c r="EA519" t="s">
        <v>11838</v>
      </c>
      <c r="EB519" t="s">
        <v>211</v>
      </c>
      <c r="EC519" t="s">
        <v>819</v>
      </c>
      <c r="ED519" t="s">
        <v>246</v>
      </c>
      <c r="EE519" t="s">
        <v>1387</v>
      </c>
      <c r="EF519" t="s">
        <v>1686</v>
      </c>
      <c r="EG519" t="s">
        <v>1027</v>
      </c>
      <c r="EH519" t="s">
        <v>11839</v>
      </c>
      <c r="EI519" t="s">
        <v>6240</v>
      </c>
      <c r="EJ519" t="s">
        <v>819</v>
      </c>
      <c r="EK519" t="s">
        <v>207</v>
      </c>
      <c r="EL519" t="s">
        <v>758</v>
      </c>
      <c r="EM519" t="s">
        <v>465</v>
      </c>
      <c r="EN519" t="s">
        <v>1031</v>
      </c>
      <c r="EO519" t="s">
        <v>11840</v>
      </c>
      <c r="EP519" t="s">
        <v>6240</v>
      </c>
      <c r="EQ519" t="s">
        <v>819</v>
      </c>
      <c r="ER519" t="s">
        <v>207</v>
      </c>
      <c r="ES519" t="s">
        <v>208</v>
      </c>
      <c r="ET519" t="s">
        <v>251</v>
      </c>
      <c r="EU519" t="s">
        <v>908</v>
      </c>
      <c r="EV519" t="s">
        <v>11841</v>
      </c>
      <c r="EW519" t="s">
        <v>11842</v>
      </c>
      <c r="EX519" t="s">
        <v>819</v>
      </c>
      <c r="EY519" t="s">
        <v>207</v>
      </c>
      <c r="EZ519" t="s">
        <v>6636</v>
      </c>
      <c r="FA519" t="s">
        <v>1502</v>
      </c>
      <c r="FB519" t="s">
        <v>945</v>
      </c>
    </row>
    <row r="520" spans="1:158">
      <c r="A520" t="s">
        <v>295</v>
      </c>
      <c r="B520" t="s">
        <v>211</v>
      </c>
      <c r="C520" t="s">
        <v>267</v>
      </c>
      <c r="D520" t="s">
        <v>296</v>
      </c>
      <c r="E520" t="s">
        <v>11845</v>
      </c>
      <c r="F520" t="s">
        <v>11846</v>
      </c>
      <c r="G520">
        <v>7887965701</v>
      </c>
      <c r="H520" t="s">
        <v>164</v>
      </c>
      <c r="I520" t="s">
        <v>11847</v>
      </c>
      <c r="J520" t="s">
        <v>166</v>
      </c>
      <c r="K520" t="s">
        <v>831</v>
      </c>
      <c r="L520" t="s">
        <v>11848</v>
      </c>
      <c r="M520" t="s">
        <v>11849</v>
      </c>
      <c r="N520" t="s">
        <v>170</v>
      </c>
      <c r="AI520" t="s">
        <v>11850</v>
      </c>
      <c r="AJ520" t="s">
        <v>11851</v>
      </c>
      <c r="AK520" t="s">
        <v>702</v>
      </c>
      <c r="AL520">
        <v>73.83</v>
      </c>
      <c r="AN520">
        <v>2005</v>
      </c>
      <c r="AO520" t="s">
        <v>174</v>
      </c>
      <c r="AP520" t="s">
        <v>11852</v>
      </c>
      <c r="AQ520" t="s">
        <v>11851</v>
      </c>
      <c r="AR520" t="s">
        <v>2385</v>
      </c>
      <c r="AS520">
        <v>63.83</v>
      </c>
      <c r="AU520">
        <v>2007</v>
      </c>
      <c r="AV520" t="s">
        <v>170</v>
      </c>
      <c r="BC520" t="s">
        <v>174</v>
      </c>
      <c r="BD520" t="s">
        <v>11853</v>
      </c>
      <c r="BE520" t="s">
        <v>11854</v>
      </c>
      <c r="BF520" t="s">
        <v>1668</v>
      </c>
      <c r="BG520">
        <v>73.83</v>
      </c>
      <c r="BI520">
        <v>2013</v>
      </c>
      <c r="BJ520">
        <v>19</v>
      </c>
      <c r="BK520" t="s">
        <v>11855</v>
      </c>
      <c r="BL520">
        <v>34</v>
      </c>
      <c r="BN520" t="s">
        <v>174</v>
      </c>
      <c r="BO520" t="s">
        <v>11856</v>
      </c>
      <c r="BP520" t="s">
        <v>11857</v>
      </c>
      <c r="BQ520" t="s">
        <v>11858</v>
      </c>
      <c r="BR520">
        <v>68</v>
      </c>
      <c r="BT520">
        <v>2021</v>
      </c>
      <c r="BU520">
        <v>31</v>
      </c>
      <c r="BV520" t="s">
        <v>11859</v>
      </c>
      <c r="BW520">
        <v>33</v>
      </c>
      <c r="BY520" t="s">
        <v>170</v>
      </c>
      <c r="CF520" t="s">
        <v>174</v>
      </c>
      <c r="CG520" t="s">
        <v>11860</v>
      </c>
      <c r="CH520" t="s">
        <v>11861</v>
      </c>
      <c r="CI520" t="s">
        <v>373</v>
      </c>
      <c r="CK520" t="s">
        <v>174</v>
      </c>
      <c r="CL520" t="s">
        <v>170</v>
      </c>
      <c r="CN520" t="s">
        <v>174</v>
      </c>
      <c r="CO520" t="s">
        <v>11862</v>
      </c>
      <c r="CP520" t="s">
        <v>11863</v>
      </c>
      <c r="CQ520" t="s">
        <v>170</v>
      </c>
      <c r="CV520" t="s">
        <v>170</v>
      </c>
      <c r="CZ520" t="s">
        <v>170</v>
      </c>
      <c r="DB520" t="s">
        <v>296</v>
      </c>
      <c r="DC520" t="s">
        <v>11864</v>
      </c>
      <c r="DD520" t="s">
        <v>174</v>
      </c>
      <c r="DE520" t="s">
        <v>11865</v>
      </c>
      <c r="DF520" t="s">
        <v>170</v>
      </c>
      <c r="DL520" t="s">
        <v>170</v>
      </c>
      <c r="DN520" t="s">
        <v>174</v>
      </c>
      <c r="DO520" t="s">
        <v>11866</v>
      </c>
      <c r="DP520" t="s">
        <v>11867</v>
      </c>
      <c r="DQ520" t="str">
        <f>HYPERLINK("https://nconnect.nicmar.ac.in/storage/profile/699ff02cba413.png","Download")</f>
        <v>0</v>
      </c>
      <c r="DR520" t="str">
        <f>HYPERLINK("https://nconnect.nicmar.ac.in/pdf/702_resume_1772090547.pdf/Y2FyZWVy","View Resume")</f>
        <v>0</v>
      </c>
      <c r="DS520" t="s">
        <v>8824</v>
      </c>
      <c r="DT520" t="s">
        <v>11868</v>
      </c>
      <c r="DU520" t="s">
        <v>211</v>
      </c>
      <c r="DV520" t="s">
        <v>819</v>
      </c>
      <c r="DW520" t="s">
        <v>246</v>
      </c>
      <c r="DX520" t="s">
        <v>4830</v>
      </c>
      <c r="DY520" t="s">
        <v>209</v>
      </c>
      <c r="DZ520" t="s">
        <v>8824</v>
      </c>
    </row>
    <row r="521" spans="1:158">
      <c r="A521" t="s">
        <v>1348</v>
      </c>
      <c r="B521" t="s">
        <v>211</v>
      </c>
      <c r="C521" t="s">
        <v>267</v>
      </c>
      <c r="D521" t="s">
        <v>1349</v>
      </c>
      <c r="E521" t="s">
        <v>11869</v>
      </c>
      <c r="F521" t="s">
        <v>11870</v>
      </c>
      <c r="G521">
        <v>8369201462</v>
      </c>
      <c r="H521" t="s">
        <v>271</v>
      </c>
      <c r="I521" t="s">
        <v>11871</v>
      </c>
      <c r="J521" t="s">
        <v>166</v>
      </c>
      <c r="K521" t="s">
        <v>6695</v>
      </c>
      <c r="L521" t="s">
        <v>11872</v>
      </c>
      <c r="M521" t="s">
        <v>11873</v>
      </c>
      <c r="N521" t="s">
        <v>170</v>
      </c>
      <c r="AI521" t="s">
        <v>11874</v>
      </c>
      <c r="AJ521" t="s">
        <v>11875</v>
      </c>
      <c r="AK521" t="s">
        <v>11876</v>
      </c>
      <c r="AL521">
        <v>79.8</v>
      </c>
      <c r="AN521">
        <v>2013</v>
      </c>
      <c r="AO521" t="s">
        <v>174</v>
      </c>
      <c r="AP521" t="s">
        <v>11877</v>
      </c>
      <c r="AQ521" t="s">
        <v>11878</v>
      </c>
      <c r="AR521" t="s">
        <v>11879</v>
      </c>
      <c r="AS521">
        <v>54.42</v>
      </c>
      <c r="AU521">
        <v>2016</v>
      </c>
      <c r="AV521" t="s">
        <v>170</v>
      </c>
      <c r="BC521" t="s">
        <v>174</v>
      </c>
      <c r="BD521" t="s">
        <v>4636</v>
      </c>
      <c r="BE521" t="s">
        <v>11880</v>
      </c>
      <c r="BF521" t="s">
        <v>11881</v>
      </c>
      <c r="BG521">
        <v>70</v>
      </c>
      <c r="BI521">
        <v>2019</v>
      </c>
      <c r="BJ521">
        <v>19</v>
      </c>
      <c r="BK521" t="s">
        <v>11882</v>
      </c>
      <c r="BL521">
        <v>53</v>
      </c>
      <c r="BM521" t="s">
        <v>11883</v>
      </c>
      <c r="BN521" t="s">
        <v>174</v>
      </c>
      <c r="BO521" t="s">
        <v>441</v>
      </c>
      <c r="BP521" t="s">
        <v>11884</v>
      </c>
      <c r="BQ521" t="s">
        <v>11885</v>
      </c>
      <c r="BR521">
        <v>85</v>
      </c>
      <c r="BT521">
        <v>2021</v>
      </c>
      <c r="BU521">
        <v>31</v>
      </c>
      <c r="BV521" t="s">
        <v>11886</v>
      </c>
      <c r="BW521">
        <v>53</v>
      </c>
      <c r="BX521" t="s">
        <v>11883</v>
      </c>
      <c r="BY521" t="s">
        <v>170</v>
      </c>
      <c r="CF521" t="s">
        <v>174</v>
      </c>
      <c r="CG521" t="s">
        <v>11887</v>
      </c>
      <c r="CH521" t="s">
        <v>441</v>
      </c>
      <c r="CI521" t="s">
        <v>373</v>
      </c>
      <c r="CK521" t="s">
        <v>170</v>
      </c>
      <c r="CL521" t="s">
        <v>174</v>
      </c>
      <c r="CM521" t="s">
        <v>11888</v>
      </c>
      <c r="CN521" t="s">
        <v>174</v>
      </c>
      <c r="CO521" t="s">
        <v>11889</v>
      </c>
      <c r="CP521" t="s">
        <v>11890</v>
      </c>
      <c r="CQ521" t="s">
        <v>174</v>
      </c>
      <c r="CR521">
        <v>0</v>
      </c>
      <c r="CS521">
        <v>0</v>
      </c>
      <c r="CT521">
        <v>4</v>
      </c>
      <c r="CV521" t="s">
        <v>174</v>
      </c>
      <c r="CW521" t="s">
        <v>11891</v>
      </c>
      <c r="CX521" t="s">
        <v>373</v>
      </c>
      <c r="CZ521" t="s">
        <v>170</v>
      </c>
      <c r="DC521" t="s">
        <v>11892</v>
      </c>
      <c r="DD521" t="s">
        <v>174</v>
      </c>
      <c r="DE521" t="s">
        <v>11893</v>
      </c>
      <c r="DF521" t="s">
        <v>174</v>
      </c>
      <c r="DG521">
        <v>2</v>
      </c>
      <c r="DH521">
        <v>0</v>
      </c>
      <c r="DI521" t="s">
        <v>8982</v>
      </c>
      <c r="DJ521" t="s">
        <v>174</v>
      </c>
      <c r="DK521">
        <v>8</v>
      </c>
      <c r="DL521" t="s">
        <v>174</v>
      </c>
      <c r="DM521" t="s">
        <v>11894</v>
      </c>
      <c r="DN521" t="s">
        <v>170</v>
      </c>
      <c r="DP521" t="s">
        <v>11895</v>
      </c>
      <c r="DQ521" t="str">
        <f>HYPERLINK("https://nconnect.nicmar.ac.in/storage/profile/699c04be09d00.png","Download")</f>
        <v>0</v>
      </c>
      <c r="DR521" t="str">
        <f>HYPERLINK("https://nconnect.nicmar.ac.in/pdf/541_resume_1772091744.pdf/Y2FyZWVy","View Resume")</f>
        <v>0</v>
      </c>
      <c r="DS521" t="s">
        <v>2245</v>
      </c>
      <c r="DT521" t="s">
        <v>11896</v>
      </c>
      <c r="DU521" t="s">
        <v>211</v>
      </c>
      <c r="DV521" t="s">
        <v>819</v>
      </c>
      <c r="DW521" t="s">
        <v>246</v>
      </c>
      <c r="DX521" t="s">
        <v>419</v>
      </c>
      <c r="DY521" t="s">
        <v>2434</v>
      </c>
      <c r="DZ521" t="s">
        <v>265</v>
      </c>
      <c r="EA521" t="s">
        <v>11897</v>
      </c>
      <c r="EB521" t="s">
        <v>211</v>
      </c>
      <c r="EC521" t="s">
        <v>8456</v>
      </c>
      <c r="ED521" t="s">
        <v>246</v>
      </c>
      <c r="EE521" t="s">
        <v>984</v>
      </c>
      <c r="EF521" t="s">
        <v>1094</v>
      </c>
      <c r="EG521" t="s">
        <v>1388</v>
      </c>
      <c r="EH521" t="s">
        <v>11898</v>
      </c>
      <c r="EI521" t="s">
        <v>211</v>
      </c>
      <c r="EJ521" t="s">
        <v>333</v>
      </c>
      <c r="EK521" t="s">
        <v>246</v>
      </c>
      <c r="EL521" t="s">
        <v>1386</v>
      </c>
      <c r="EM521" t="s">
        <v>506</v>
      </c>
      <c r="EN521" t="s">
        <v>949</v>
      </c>
      <c r="EO521" t="s">
        <v>11899</v>
      </c>
      <c r="EP521" t="s">
        <v>211</v>
      </c>
      <c r="EQ521" t="s">
        <v>333</v>
      </c>
      <c r="ER521" t="s">
        <v>246</v>
      </c>
      <c r="ES521" t="s">
        <v>2854</v>
      </c>
      <c r="ET521" t="s">
        <v>948</v>
      </c>
      <c r="EU521" t="s">
        <v>990</v>
      </c>
      <c r="EV521" t="s">
        <v>11900</v>
      </c>
      <c r="EW521" t="s">
        <v>211</v>
      </c>
      <c r="EX521" t="s">
        <v>8456</v>
      </c>
      <c r="EY521" t="s">
        <v>246</v>
      </c>
      <c r="EZ521" t="s">
        <v>1809</v>
      </c>
      <c r="FA521" t="s">
        <v>907</v>
      </c>
      <c r="FB521" t="s">
        <v>1388</v>
      </c>
    </row>
    <row r="522" spans="1:158">
      <c r="A522" t="s">
        <v>356</v>
      </c>
      <c r="B522" t="s">
        <v>211</v>
      </c>
      <c r="C522" t="s">
        <v>267</v>
      </c>
      <c r="D522" t="s">
        <v>357</v>
      </c>
      <c r="E522" t="s">
        <v>11901</v>
      </c>
      <c r="F522" t="s">
        <v>11902</v>
      </c>
      <c r="G522">
        <v>7980775953</v>
      </c>
      <c r="H522" t="s">
        <v>164</v>
      </c>
      <c r="I522" t="s">
        <v>11903</v>
      </c>
      <c r="J522" t="s">
        <v>166</v>
      </c>
      <c r="K522" t="s">
        <v>763</v>
      </c>
      <c r="L522" t="s">
        <v>11904</v>
      </c>
      <c r="M522" t="s">
        <v>11905</v>
      </c>
      <c r="N522" t="s">
        <v>170</v>
      </c>
      <c r="AI522" t="s">
        <v>11906</v>
      </c>
      <c r="AJ522" t="s">
        <v>2606</v>
      </c>
      <c r="AK522" t="s">
        <v>11907</v>
      </c>
      <c r="AL522">
        <v>87.4</v>
      </c>
      <c r="AM522">
        <v>9.2</v>
      </c>
      <c r="AN522">
        <v>2012</v>
      </c>
      <c r="AO522" t="s">
        <v>174</v>
      </c>
      <c r="AP522" t="s">
        <v>11906</v>
      </c>
      <c r="AQ522" t="s">
        <v>2606</v>
      </c>
      <c r="AR522" t="s">
        <v>11908</v>
      </c>
      <c r="AS522">
        <v>69.2</v>
      </c>
      <c r="AT522">
        <v>0</v>
      </c>
      <c r="AU522">
        <v>2014</v>
      </c>
      <c r="AV522" t="s">
        <v>170</v>
      </c>
      <c r="BC522" t="s">
        <v>174</v>
      </c>
      <c r="BD522" t="s">
        <v>11909</v>
      </c>
      <c r="BE522" t="s">
        <v>11910</v>
      </c>
      <c r="BF522" t="s">
        <v>11911</v>
      </c>
      <c r="BG522">
        <v>72</v>
      </c>
      <c r="BH522">
        <v>8.1</v>
      </c>
      <c r="BI522">
        <v>2018</v>
      </c>
      <c r="BJ522">
        <v>19</v>
      </c>
      <c r="BK522" t="s">
        <v>11912</v>
      </c>
      <c r="BL522">
        <v>11</v>
      </c>
      <c r="BN522" t="s">
        <v>174</v>
      </c>
      <c r="BO522" t="s">
        <v>11913</v>
      </c>
      <c r="BP522" t="s">
        <v>11914</v>
      </c>
      <c r="BQ522" t="s">
        <v>11915</v>
      </c>
      <c r="BR522">
        <v>75.2</v>
      </c>
      <c r="BS522">
        <v>7.52</v>
      </c>
      <c r="BT522">
        <v>2020</v>
      </c>
      <c r="BU522">
        <v>31</v>
      </c>
      <c r="BV522" t="s">
        <v>11916</v>
      </c>
      <c r="BW522">
        <v>53</v>
      </c>
      <c r="BX522" t="s">
        <v>11917</v>
      </c>
      <c r="BY522" t="s">
        <v>170</v>
      </c>
      <c r="CF522" t="s">
        <v>170</v>
      </c>
      <c r="CL522" t="s">
        <v>170</v>
      </c>
      <c r="CN522" t="s">
        <v>170</v>
      </c>
      <c r="CP522" t="s">
        <v>11918</v>
      </c>
      <c r="DP522" t="s">
        <v>11919</v>
      </c>
      <c r="DQ522" t="s">
        <v>202</v>
      </c>
      <c r="DR522" t="str">
        <f>HYPERLINK("https://nconnect.nicmar.ac.in/pdf/707_resume_1772095837.pdf/Y2FyZWVy","View Resume")</f>
        <v>0</v>
      </c>
      <c r="DS522" t="s">
        <v>692</v>
      </c>
      <c r="DT522" t="s">
        <v>11920</v>
      </c>
      <c r="DU522" t="s">
        <v>4410</v>
      </c>
      <c r="DV522" t="s">
        <v>333</v>
      </c>
      <c r="DW522" t="s">
        <v>207</v>
      </c>
      <c r="DX522" t="s">
        <v>506</v>
      </c>
      <c r="DY522" t="s">
        <v>1199</v>
      </c>
      <c r="DZ522" t="s">
        <v>692</v>
      </c>
    </row>
    <row r="523" spans="1:158">
      <c r="A523" t="s">
        <v>1137</v>
      </c>
      <c r="B523" t="s">
        <v>211</v>
      </c>
      <c r="C523" t="s">
        <v>1138</v>
      </c>
      <c r="D523" t="s">
        <v>1139</v>
      </c>
      <c r="E523" t="s">
        <v>11921</v>
      </c>
      <c r="F523" t="s">
        <v>11922</v>
      </c>
      <c r="G523">
        <v>7506482420</v>
      </c>
      <c r="H523" t="s">
        <v>271</v>
      </c>
      <c r="I523" t="s">
        <v>11923</v>
      </c>
      <c r="J523" t="s">
        <v>166</v>
      </c>
      <c r="K523" t="s">
        <v>11924</v>
      </c>
      <c r="L523" t="s">
        <v>11925</v>
      </c>
      <c r="M523" t="s">
        <v>11926</v>
      </c>
      <c r="N523" t="s">
        <v>174</v>
      </c>
      <c r="O523" t="s">
        <v>11927</v>
      </c>
      <c r="P523" t="s">
        <v>10536</v>
      </c>
      <c r="AI523" t="s">
        <v>11928</v>
      </c>
      <c r="AJ523" t="s">
        <v>11929</v>
      </c>
      <c r="AK523" t="s">
        <v>11930</v>
      </c>
      <c r="AL523">
        <v>86.66</v>
      </c>
      <c r="AN523">
        <v>2005</v>
      </c>
      <c r="AO523" t="s">
        <v>174</v>
      </c>
      <c r="AP523" t="s">
        <v>11931</v>
      </c>
      <c r="AQ523" t="s">
        <v>11932</v>
      </c>
      <c r="AR523" t="s">
        <v>11933</v>
      </c>
      <c r="AS523">
        <v>75.33</v>
      </c>
      <c r="AU523">
        <v>2007</v>
      </c>
      <c r="AV523" t="s">
        <v>170</v>
      </c>
      <c r="BC523" t="s">
        <v>174</v>
      </c>
      <c r="BD523" t="s">
        <v>1909</v>
      </c>
      <c r="BE523" t="s">
        <v>11934</v>
      </c>
      <c r="BF523" t="s">
        <v>1780</v>
      </c>
      <c r="BG523">
        <v>64.03</v>
      </c>
      <c r="BI523">
        <v>2012</v>
      </c>
      <c r="BJ523">
        <v>8</v>
      </c>
      <c r="BL523">
        <v>2</v>
      </c>
      <c r="BN523" t="s">
        <v>174</v>
      </c>
      <c r="BO523" t="s">
        <v>11935</v>
      </c>
      <c r="BP523" t="s">
        <v>11935</v>
      </c>
      <c r="BQ523" t="s">
        <v>11936</v>
      </c>
      <c r="BR523">
        <v>84.71</v>
      </c>
      <c r="BS523">
        <v>8.47</v>
      </c>
      <c r="BT523">
        <v>2015</v>
      </c>
      <c r="BU523">
        <v>24</v>
      </c>
      <c r="BW523">
        <v>35</v>
      </c>
      <c r="BY523" t="s">
        <v>170</v>
      </c>
      <c r="CF523" t="s">
        <v>174</v>
      </c>
      <c r="CG523" t="s">
        <v>11937</v>
      </c>
      <c r="CH523" t="s">
        <v>946</v>
      </c>
      <c r="CI523" t="s">
        <v>193</v>
      </c>
      <c r="CJ523">
        <v>2022</v>
      </c>
      <c r="CL523" t="s">
        <v>170</v>
      </c>
      <c r="CN523" t="s">
        <v>174</v>
      </c>
      <c r="CO523" t="s">
        <v>11938</v>
      </c>
      <c r="CP523" t="s">
        <v>11939</v>
      </c>
      <c r="CQ523" t="s">
        <v>174</v>
      </c>
      <c r="CR523">
        <v>1</v>
      </c>
      <c r="CS523">
        <v>1</v>
      </c>
      <c r="CT523">
        <v>10</v>
      </c>
      <c r="CU523" t="s">
        <v>11940</v>
      </c>
      <c r="CV523" t="s">
        <v>174</v>
      </c>
      <c r="CW523" t="s">
        <v>11941</v>
      </c>
      <c r="CX523" t="s">
        <v>373</v>
      </c>
      <c r="CZ523" t="s">
        <v>170</v>
      </c>
      <c r="DB523" t="s">
        <v>11942</v>
      </c>
      <c r="DC523" t="s">
        <v>11943</v>
      </c>
      <c r="DD523" t="s">
        <v>174</v>
      </c>
      <c r="DE523" t="s">
        <v>11944</v>
      </c>
      <c r="DF523" t="s">
        <v>174</v>
      </c>
      <c r="DG523">
        <v>1</v>
      </c>
      <c r="DH523">
        <v>0</v>
      </c>
      <c r="DI523">
        <v>1</v>
      </c>
      <c r="DJ523" t="s">
        <v>11945</v>
      </c>
      <c r="DK523">
        <v>8</v>
      </c>
      <c r="DL523" t="s">
        <v>170</v>
      </c>
      <c r="DN523" t="s">
        <v>174</v>
      </c>
      <c r="DO523" t="s">
        <v>11946</v>
      </c>
      <c r="DP523" t="s">
        <v>11947</v>
      </c>
      <c r="DQ523" t="str">
        <f>HYPERLINK("https://nconnect.nicmar.ac.in/storage/profile/69a0098ba6640.png","Download")</f>
        <v>0</v>
      </c>
      <c r="DR523" t="str">
        <f>HYPERLINK("https://nconnect.nicmar.ac.in/pdf/658_resume_1772096956.pdf/Y2FyZWVy","View Resume")</f>
        <v>0</v>
      </c>
      <c r="DS523" t="s">
        <v>9402</v>
      </c>
      <c r="DT523" t="s">
        <v>11948</v>
      </c>
      <c r="DU523" t="s">
        <v>211</v>
      </c>
      <c r="DV523" t="s">
        <v>819</v>
      </c>
      <c r="DW523" t="s">
        <v>246</v>
      </c>
      <c r="DX523" t="s">
        <v>648</v>
      </c>
      <c r="DY523" t="s">
        <v>209</v>
      </c>
      <c r="DZ523" t="s">
        <v>6908</v>
      </c>
      <c r="EA523" t="s">
        <v>11949</v>
      </c>
      <c r="EB523" t="s">
        <v>11950</v>
      </c>
      <c r="EC523" t="s">
        <v>819</v>
      </c>
      <c r="ED523" t="s">
        <v>207</v>
      </c>
      <c r="EE523" t="s">
        <v>1025</v>
      </c>
      <c r="EF523" t="s">
        <v>5931</v>
      </c>
      <c r="EG523" t="s">
        <v>265</v>
      </c>
      <c r="EH523" t="s">
        <v>11951</v>
      </c>
      <c r="EI523" t="s">
        <v>6235</v>
      </c>
      <c r="EJ523" t="s">
        <v>819</v>
      </c>
      <c r="EK523" t="s">
        <v>207</v>
      </c>
      <c r="EL523" t="s">
        <v>264</v>
      </c>
      <c r="EM523" t="s">
        <v>5424</v>
      </c>
      <c r="EN523" t="s">
        <v>945</v>
      </c>
    </row>
    <row r="524" spans="1:158">
      <c r="A524" t="s">
        <v>5302</v>
      </c>
      <c r="B524" t="s">
        <v>508</v>
      </c>
      <c r="C524" t="s">
        <v>160</v>
      </c>
      <c r="D524" t="s">
        <v>5303</v>
      </c>
      <c r="E524" t="s">
        <v>11921</v>
      </c>
      <c r="F524" t="s">
        <v>11922</v>
      </c>
      <c r="G524">
        <v>7506482420</v>
      </c>
      <c r="H524" t="s">
        <v>271</v>
      </c>
      <c r="I524" t="s">
        <v>11923</v>
      </c>
      <c r="J524" t="s">
        <v>166</v>
      </c>
      <c r="K524" t="s">
        <v>11924</v>
      </c>
      <c r="L524" t="s">
        <v>11925</v>
      </c>
      <c r="M524" t="s">
        <v>11926</v>
      </c>
      <c r="N524" t="s">
        <v>174</v>
      </c>
      <c r="O524" t="s">
        <v>11927</v>
      </c>
      <c r="P524" t="s">
        <v>10536</v>
      </c>
      <c r="AI524" t="s">
        <v>11928</v>
      </c>
      <c r="AJ524" t="s">
        <v>11929</v>
      </c>
      <c r="AK524" t="s">
        <v>11930</v>
      </c>
      <c r="AL524">
        <v>86.66</v>
      </c>
      <c r="AN524">
        <v>2005</v>
      </c>
      <c r="AO524" t="s">
        <v>174</v>
      </c>
      <c r="AP524" t="s">
        <v>11931</v>
      </c>
      <c r="AQ524" t="s">
        <v>11932</v>
      </c>
      <c r="AR524" t="s">
        <v>11933</v>
      </c>
      <c r="AS524">
        <v>75.33</v>
      </c>
      <c r="AU524">
        <v>2007</v>
      </c>
      <c r="AV524" t="s">
        <v>170</v>
      </c>
      <c r="BC524" t="s">
        <v>174</v>
      </c>
      <c r="BD524" t="s">
        <v>1909</v>
      </c>
      <c r="BE524" t="s">
        <v>11934</v>
      </c>
      <c r="BF524" t="s">
        <v>1780</v>
      </c>
      <c r="BG524">
        <v>64.03</v>
      </c>
      <c r="BI524">
        <v>2012</v>
      </c>
      <c r="BJ524">
        <v>8</v>
      </c>
      <c r="BL524">
        <v>2</v>
      </c>
      <c r="BN524" t="s">
        <v>174</v>
      </c>
      <c r="BO524" t="s">
        <v>11935</v>
      </c>
      <c r="BP524" t="s">
        <v>11935</v>
      </c>
      <c r="BQ524" t="s">
        <v>11936</v>
      </c>
      <c r="BR524">
        <v>84.71</v>
      </c>
      <c r="BS524">
        <v>8.47</v>
      </c>
      <c r="BT524">
        <v>2015</v>
      </c>
      <c r="BU524">
        <v>24</v>
      </c>
      <c r="BW524">
        <v>35</v>
      </c>
      <c r="BY524" t="s">
        <v>170</v>
      </c>
      <c r="CF524" t="s">
        <v>174</v>
      </c>
      <c r="CG524" t="s">
        <v>11937</v>
      </c>
      <c r="CH524" t="s">
        <v>946</v>
      </c>
      <c r="CI524" t="s">
        <v>193</v>
      </c>
      <c r="CJ524">
        <v>2022</v>
      </c>
      <c r="CL524" t="s">
        <v>170</v>
      </c>
      <c r="CN524" t="s">
        <v>174</v>
      </c>
      <c r="CO524" t="s">
        <v>11938</v>
      </c>
      <c r="CP524" t="s">
        <v>11939</v>
      </c>
      <c r="CQ524" t="s">
        <v>174</v>
      </c>
      <c r="CR524">
        <v>1</v>
      </c>
      <c r="CS524">
        <v>1</v>
      </c>
      <c r="CT524">
        <v>10</v>
      </c>
      <c r="CU524" t="s">
        <v>11940</v>
      </c>
      <c r="CV524" t="s">
        <v>174</v>
      </c>
      <c r="CW524" t="s">
        <v>11941</v>
      </c>
      <c r="CX524" t="s">
        <v>373</v>
      </c>
      <c r="CZ524" t="s">
        <v>170</v>
      </c>
      <c r="DB524" t="s">
        <v>11942</v>
      </c>
      <c r="DC524" t="s">
        <v>11943</v>
      </c>
      <c r="DD524" t="s">
        <v>174</v>
      </c>
      <c r="DE524" t="s">
        <v>11944</v>
      </c>
      <c r="DF524" t="s">
        <v>174</v>
      </c>
      <c r="DG524">
        <v>1</v>
      </c>
      <c r="DH524">
        <v>0</v>
      </c>
      <c r="DI524">
        <v>1</v>
      </c>
      <c r="DJ524" t="s">
        <v>11945</v>
      </c>
      <c r="DK524">
        <v>8</v>
      </c>
      <c r="DL524" t="s">
        <v>170</v>
      </c>
      <c r="DN524" t="s">
        <v>174</v>
      </c>
      <c r="DO524" t="s">
        <v>11946</v>
      </c>
      <c r="DP524" t="s">
        <v>11952</v>
      </c>
      <c r="DQ524" t="str">
        <f>HYPERLINK("https://nconnect.nicmar.ac.in/storage/profile/69a0098ba6640.png","Download")</f>
        <v>0</v>
      </c>
      <c r="DR524" t="str">
        <f>HYPERLINK("https://nconnect.nicmar.ac.in/pdf/658_resume_1772096956.pdf/Y2FyZWVy","View Resume")</f>
        <v>0</v>
      </c>
      <c r="DS524" t="s">
        <v>9402</v>
      </c>
      <c r="DT524" t="s">
        <v>11948</v>
      </c>
      <c r="DU524" t="s">
        <v>211</v>
      </c>
      <c r="DV524" t="s">
        <v>819</v>
      </c>
      <c r="DW524" t="s">
        <v>246</v>
      </c>
      <c r="DX524" t="s">
        <v>648</v>
      </c>
      <c r="DY524" t="s">
        <v>209</v>
      </c>
      <c r="DZ524" t="s">
        <v>6908</v>
      </c>
      <c r="EA524" t="s">
        <v>11949</v>
      </c>
      <c r="EB524" t="s">
        <v>11950</v>
      </c>
      <c r="EC524" t="s">
        <v>819</v>
      </c>
      <c r="ED524" t="s">
        <v>207</v>
      </c>
      <c r="EE524" t="s">
        <v>1025</v>
      </c>
      <c r="EF524" t="s">
        <v>5931</v>
      </c>
      <c r="EG524" t="s">
        <v>265</v>
      </c>
      <c r="EH524" t="s">
        <v>11951</v>
      </c>
      <c r="EI524" t="s">
        <v>6235</v>
      </c>
      <c r="EJ524" t="s">
        <v>819</v>
      </c>
      <c r="EK524" t="s">
        <v>207</v>
      </c>
      <c r="EL524" t="s">
        <v>264</v>
      </c>
      <c r="EM524" t="s">
        <v>5424</v>
      </c>
      <c r="EN524" t="s">
        <v>945</v>
      </c>
    </row>
    <row r="525" spans="1:158">
      <c r="A525" t="s">
        <v>2494</v>
      </c>
      <c r="B525" t="s">
        <v>508</v>
      </c>
      <c r="C525" t="s">
        <v>160</v>
      </c>
      <c r="D525" t="s">
        <v>2495</v>
      </c>
      <c r="E525" t="s">
        <v>11953</v>
      </c>
      <c r="F525" t="s">
        <v>11954</v>
      </c>
      <c r="G525">
        <v>9036882777</v>
      </c>
      <c r="H525" t="s">
        <v>164</v>
      </c>
      <c r="I525" t="s">
        <v>11955</v>
      </c>
      <c r="J525" t="s">
        <v>166</v>
      </c>
      <c r="K525" t="s">
        <v>11956</v>
      </c>
      <c r="L525" t="s">
        <v>11957</v>
      </c>
      <c r="M525" t="s">
        <v>11958</v>
      </c>
      <c r="N525" t="s">
        <v>170</v>
      </c>
      <c r="AI525" t="s">
        <v>11959</v>
      </c>
      <c r="AJ525" t="s">
        <v>11960</v>
      </c>
      <c r="AK525" t="s">
        <v>11961</v>
      </c>
      <c r="AL525">
        <v>70.08</v>
      </c>
      <c r="AN525">
        <v>2000</v>
      </c>
      <c r="AO525" t="s">
        <v>174</v>
      </c>
      <c r="AP525" t="s">
        <v>11962</v>
      </c>
      <c r="AQ525" t="s">
        <v>11963</v>
      </c>
      <c r="AR525" t="s">
        <v>11964</v>
      </c>
      <c r="AS525">
        <v>65.83</v>
      </c>
      <c r="AU525">
        <v>2002</v>
      </c>
      <c r="AV525" t="s">
        <v>174</v>
      </c>
      <c r="AW525" t="s">
        <v>11965</v>
      </c>
      <c r="AX525" t="s">
        <v>11966</v>
      </c>
      <c r="AY525" t="s">
        <v>11967</v>
      </c>
      <c r="AZ525">
        <v>84.26</v>
      </c>
      <c r="BA525">
        <v>8.87</v>
      </c>
      <c r="BB525">
        <v>2012</v>
      </c>
      <c r="BC525" t="s">
        <v>174</v>
      </c>
      <c r="BD525" t="s">
        <v>11968</v>
      </c>
      <c r="BE525" t="s">
        <v>11969</v>
      </c>
      <c r="BF525" t="s">
        <v>11970</v>
      </c>
      <c r="BG525">
        <v>74.82</v>
      </c>
      <c r="BI525">
        <v>2007</v>
      </c>
      <c r="BJ525">
        <v>8</v>
      </c>
      <c r="BL525">
        <v>2</v>
      </c>
      <c r="BN525" t="s">
        <v>174</v>
      </c>
      <c r="BO525" t="s">
        <v>11971</v>
      </c>
      <c r="BP525" t="s">
        <v>11972</v>
      </c>
      <c r="BQ525" t="s">
        <v>11973</v>
      </c>
      <c r="BR525">
        <v>80.12</v>
      </c>
      <c r="BT525">
        <v>2021</v>
      </c>
      <c r="BU525">
        <v>27</v>
      </c>
      <c r="BW525">
        <v>13</v>
      </c>
      <c r="BY525" t="s">
        <v>170</v>
      </c>
      <c r="CF525" t="s">
        <v>170</v>
      </c>
      <c r="CL525" t="s">
        <v>174</v>
      </c>
      <c r="CM525" t="s">
        <v>11974</v>
      </c>
      <c r="CN525" t="s">
        <v>174</v>
      </c>
      <c r="CO525" t="s">
        <v>11975</v>
      </c>
      <c r="CP525" t="s">
        <v>11976</v>
      </c>
      <c r="CQ525" t="s">
        <v>170</v>
      </c>
      <c r="CU525" t="s">
        <v>2079</v>
      </c>
      <c r="CV525" t="s">
        <v>170</v>
      </c>
      <c r="CZ525" t="s">
        <v>170</v>
      </c>
      <c r="DB525" t="s">
        <v>11977</v>
      </c>
      <c r="DC525" t="s">
        <v>11978</v>
      </c>
      <c r="DD525" t="s">
        <v>174</v>
      </c>
      <c r="DE525" t="s">
        <v>11979</v>
      </c>
      <c r="DF525" t="s">
        <v>174</v>
      </c>
      <c r="DG525">
        <v>3</v>
      </c>
      <c r="DH525">
        <v>8</v>
      </c>
      <c r="DI525">
        <v>1</v>
      </c>
      <c r="DJ525">
        <v>4</v>
      </c>
      <c r="DK525">
        <v>7</v>
      </c>
      <c r="DL525" t="s">
        <v>174</v>
      </c>
      <c r="DM525" t="s">
        <v>11980</v>
      </c>
      <c r="DN525" t="s">
        <v>170</v>
      </c>
      <c r="DP525" t="s">
        <v>11981</v>
      </c>
      <c r="DQ525" t="str">
        <f>HYPERLINK("https://nconnect.nicmar.ac.in/storage/profile/699e7cf06ad94.png","Download")</f>
        <v>0</v>
      </c>
      <c r="DR525" t="str">
        <f>HYPERLINK("https://nconnect.nicmar.ac.in/pdf/46_resume_1772080739.pdf/Y2FyZWVy","View Resume")</f>
        <v>0</v>
      </c>
      <c r="DS525" t="s">
        <v>11982</v>
      </c>
      <c r="DT525" t="s">
        <v>11983</v>
      </c>
      <c r="DU525" t="s">
        <v>211</v>
      </c>
      <c r="DV525" t="s">
        <v>11984</v>
      </c>
      <c r="DW525" t="s">
        <v>246</v>
      </c>
      <c r="DX525" t="s">
        <v>1023</v>
      </c>
      <c r="DY525" t="s">
        <v>209</v>
      </c>
      <c r="DZ525" t="s">
        <v>11985</v>
      </c>
      <c r="EA525" t="s">
        <v>11986</v>
      </c>
      <c r="EB525" t="s">
        <v>11017</v>
      </c>
      <c r="EC525" t="s">
        <v>11984</v>
      </c>
      <c r="ED525" t="s">
        <v>207</v>
      </c>
      <c r="EE525" t="s">
        <v>1023</v>
      </c>
      <c r="EF525" t="s">
        <v>1199</v>
      </c>
      <c r="EG525" t="s">
        <v>6877</v>
      </c>
      <c r="EH525" t="s">
        <v>11987</v>
      </c>
      <c r="EI525" t="s">
        <v>6235</v>
      </c>
      <c r="EJ525" t="s">
        <v>7621</v>
      </c>
      <c r="EK525" t="s">
        <v>207</v>
      </c>
      <c r="EL525" t="s">
        <v>334</v>
      </c>
      <c r="EM525" t="s">
        <v>1023</v>
      </c>
      <c r="EN525" t="s">
        <v>990</v>
      </c>
      <c r="EO525" t="s">
        <v>11988</v>
      </c>
      <c r="EP525" t="s">
        <v>1811</v>
      </c>
      <c r="EQ525" t="s">
        <v>819</v>
      </c>
      <c r="ER525" t="s">
        <v>207</v>
      </c>
      <c r="ES525" t="s">
        <v>5385</v>
      </c>
      <c r="ET525" t="s">
        <v>691</v>
      </c>
      <c r="EU525" t="s">
        <v>990</v>
      </c>
      <c r="EV525" t="s">
        <v>11989</v>
      </c>
      <c r="EW525" t="s">
        <v>11990</v>
      </c>
      <c r="EX525" t="s">
        <v>1688</v>
      </c>
      <c r="EY525" t="s">
        <v>207</v>
      </c>
      <c r="EZ525" t="s">
        <v>690</v>
      </c>
      <c r="FA525" t="s">
        <v>6672</v>
      </c>
      <c r="FB525" t="s">
        <v>344</v>
      </c>
    </row>
    <row r="526" spans="1:158">
      <c r="A526" t="s">
        <v>266</v>
      </c>
      <c r="B526" t="s">
        <v>211</v>
      </c>
      <c r="C526" t="s">
        <v>267</v>
      </c>
      <c r="D526" t="s">
        <v>268</v>
      </c>
      <c r="E526" t="s">
        <v>11991</v>
      </c>
      <c r="F526" t="s">
        <v>11992</v>
      </c>
      <c r="G526">
        <v>9175899766</v>
      </c>
      <c r="H526" t="s">
        <v>164</v>
      </c>
      <c r="I526" t="s">
        <v>11993</v>
      </c>
      <c r="J526" t="s">
        <v>166</v>
      </c>
      <c r="K526" t="s">
        <v>1000</v>
      </c>
      <c r="L526" t="s">
        <v>11994</v>
      </c>
      <c r="M526" t="s">
        <v>11995</v>
      </c>
      <c r="N526" t="s">
        <v>174</v>
      </c>
      <c r="O526" t="s">
        <v>11996</v>
      </c>
      <c r="P526" t="s">
        <v>472</v>
      </c>
      <c r="AI526" t="s">
        <v>11997</v>
      </c>
      <c r="AJ526" t="s">
        <v>11998</v>
      </c>
      <c r="AK526" t="s">
        <v>11999</v>
      </c>
      <c r="AL526">
        <v>78.66</v>
      </c>
      <c r="AN526">
        <v>2004</v>
      </c>
      <c r="AO526" t="s">
        <v>174</v>
      </c>
      <c r="AP526" t="s">
        <v>12000</v>
      </c>
      <c r="AQ526" t="s">
        <v>12001</v>
      </c>
      <c r="AR526" t="s">
        <v>6965</v>
      </c>
      <c r="AS526">
        <v>69.83</v>
      </c>
      <c r="AU526">
        <v>2006</v>
      </c>
      <c r="AV526" t="s">
        <v>170</v>
      </c>
      <c r="BC526" t="s">
        <v>174</v>
      </c>
      <c r="BD526" t="s">
        <v>553</v>
      </c>
      <c r="BE526" t="s">
        <v>12002</v>
      </c>
      <c r="BF526" t="s">
        <v>1668</v>
      </c>
      <c r="BG526">
        <v>75.64</v>
      </c>
      <c r="BI526">
        <v>2010</v>
      </c>
      <c r="BJ526">
        <v>19</v>
      </c>
      <c r="BK526" t="s">
        <v>12003</v>
      </c>
      <c r="BL526">
        <v>34</v>
      </c>
      <c r="BN526" t="s">
        <v>174</v>
      </c>
      <c r="BO526" t="s">
        <v>553</v>
      </c>
      <c r="BP526" t="s">
        <v>12002</v>
      </c>
      <c r="BQ526" t="s">
        <v>12004</v>
      </c>
      <c r="BR526">
        <v>71.09</v>
      </c>
      <c r="BT526">
        <v>2013</v>
      </c>
      <c r="BU526">
        <v>31</v>
      </c>
      <c r="BV526" t="s">
        <v>12005</v>
      </c>
      <c r="BW526">
        <v>34</v>
      </c>
      <c r="BY526" t="s">
        <v>174</v>
      </c>
      <c r="BZ526" t="s">
        <v>12006</v>
      </c>
      <c r="CA526" t="s">
        <v>12007</v>
      </c>
      <c r="CB526" t="s">
        <v>12008</v>
      </c>
      <c r="CC526">
        <v>1</v>
      </c>
      <c r="CE526">
        <v>2020</v>
      </c>
      <c r="CF526" t="s">
        <v>174</v>
      </c>
      <c r="CG526" t="s">
        <v>12009</v>
      </c>
      <c r="CH526" t="s">
        <v>12010</v>
      </c>
      <c r="CI526" t="s">
        <v>193</v>
      </c>
      <c r="CJ526">
        <v>2018</v>
      </c>
      <c r="CL526" t="s">
        <v>174</v>
      </c>
      <c r="CN526" t="s">
        <v>170</v>
      </c>
      <c r="CP526" t="s">
        <v>12011</v>
      </c>
      <c r="CQ526" t="s">
        <v>174</v>
      </c>
      <c r="CR526">
        <v>38</v>
      </c>
      <c r="CS526">
        <v>9</v>
      </c>
      <c r="CT526">
        <v>3</v>
      </c>
      <c r="CU526" t="s">
        <v>12012</v>
      </c>
      <c r="CV526" t="s">
        <v>174</v>
      </c>
      <c r="CW526" t="s">
        <v>12013</v>
      </c>
      <c r="CX526" t="s">
        <v>193</v>
      </c>
      <c r="CY526">
        <v>2025</v>
      </c>
      <c r="CZ526" t="s">
        <v>170</v>
      </c>
      <c r="DB526" t="s">
        <v>12014</v>
      </c>
      <c r="DC526" t="s">
        <v>12015</v>
      </c>
      <c r="DD526" t="s">
        <v>174</v>
      </c>
      <c r="DE526" t="s">
        <v>12016</v>
      </c>
      <c r="DF526" t="s">
        <v>174</v>
      </c>
      <c r="DG526" t="s">
        <v>12017</v>
      </c>
      <c r="DH526" t="s">
        <v>3742</v>
      </c>
      <c r="DI526" t="s">
        <v>4301</v>
      </c>
      <c r="DJ526" t="s">
        <v>12018</v>
      </c>
      <c r="DK526">
        <v>6</v>
      </c>
      <c r="DL526" t="s">
        <v>174</v>
      </c>
      <c r="DM526" t="s">
        <v>12019</v>
      </c>
      <c r="DN526" t="s">
        <v>174</v>
      </c>
      <c r="DO526" t="s">
        <v>12020</v>
      </c>
      <c r="DP526" t="s">
        <v>12021</v>
      </c>
      <c r="DQ526" t="str">
        <f>HYPERLINK("https://nconnect.nicmar.ac.in/storage/profile/69a003c8c57d8.png","Download")</f>
        <v>0</v>
      </c>
      <c r="DR526" t="str">
        <f>HYPERLINK("https://nconnect.nicmar.ac.in/pdf/709_resume_1772097212.pdf/Y2FyZWVy","View Resume")</f>
        <v>0</v>
      </c>
      <c r="DS526" t="s">
        <v>2019</v>
      </c>
      <c r="DT526" t="s">
        <v>12022</v>
      </c>
      <c r="DU526" t="s">
        <v>508</v>
      </c>
      <c r="DV526" t="s">
        <v>333</v>
      </c>
      <c r="DW526" t="s">
        <v>246</v>
      </c>
      <c r="DX526" t="s">
        <v>1387</v>
      </c>
      <c r="DY526" t="s">
        <v>209</v>
      </c>
      <c r="DZ526" t="s">
        <v>4210</v>
      </c>
      <c r="EA526" t="s">
        <v>12023</v>
      </c>
      <c r="EB526" t="s">
        <v>211</v>
      </c>
      <c r="EC526" t="s">
        <v>819</v>
      </c>
      <c r="ED526" t="s">
        <v>246</v>
      </c>
      <c r="EE526" t="s">
        <v>4306</v>
      </c>
      <c r="EF526" t="s">
        <v>1387</v>
      </c>
      <c r="EG526" t="s">
        <v>1683</v>
      </c>
      <c r="EH526" t="s">
        <v>12024</v>
      </c>
      <c r="EI526" t="s">
        <v>211</v>
      </c>
      <c r="EJ526" t="s">
        <v>12025</v>
      </c>
      <c r="EK526" t="s">
        <v>246</v>
      </c>
      <c r="EL526" t="s">
        <v>7410</v>
      </c>
      <c r="EM526" t="s">
        <v>4306</v>
      </c>
      <c r="EN526" t="s">
        <v>978</v>
      </c>
      <c r="EO526" t="s">
        <v>12026</v>
      </c>
      <c r="EP526" t="s">
        <v>211</v>
      </c>
      <c r="EQ526" t="s">
        <v>5015</v>
      </c>
      <c r="ER526" t="s">
        <v>246</v>
      </c>
      <c r="ES526" t="s">
        <v>263</v>
      </c>
      <c r="ET526" t="s">
        <v>1243</v>
      </c>
      <c r="EU526" t="s">
        <v>2132</v>
      </c>
      <c r="EV526" t="s">
        <v>12027</v>
      </c>
      <c r="EW526" t="s">
        <v>7260</v>
      </c>
      <c r="EX526" t="s">
        <v>819</v>
      </c>
      <c r="EY526" t="s">
        <v>207</v>
      </c>
      <c r="EZ526" t="s">
        <v>1099</v>
      </c>
      <c r="FA526" t="s">
        <v>2203</v>
      </c>
      <c r="FB526" t="s">
        <v>248</v>
      </c>
    </row>
    <row r="527" spans="1:158">
      <c r="A527" t="s">
        <v>1872</v>
      </c>
      <c r="B527" t="s">
        <v>508</v>
      </c>
      <c r="C527" t="s">
        <v>160</v>
      </c>
      <c r="D527" t="s">
        <v>1873</v>
      </c>
      <c r="E527" t="s">
        <v>12028</v>
      </c>
      <c r="F527" t="s">
        <v>12029</v>
      </c>
      <c r="G527">
        <v>9637173856</v>
      </c>
      <c r="H527" t="s">
        <v>164</v>
      </c>
      <c r="I527" t="s">
        <v>12030</v>
      </c>
      <c r="J527" t="s">
        <v>166</v>
      </c>
      <c r="K527" t="s">
        <v>831</v>
      </c>
      <c r="L527" t="s">
        <v>12031</v>
      </c>
      <c r="M527" t="s">
        <v>12032</v>
      </c>
      <c r="N527" t="s">
        <v>170</v>
      </c>
      <c r="AI527" t="s">
        <v>12033</v>
      </c>
      <c r="AJ527" t="s">
        <v>12034</v>
      </c>
      <c r="AK527" t="s">
        <v>12035</v>
      </c>
      <c r="AL527">
        <v>62</v>
      </c>
      <c r="AN527">
        <v>2002</v>
      </c>
      <c r="AO527" t="s">
        <v>174</v>
      </c>
      <c r="AP527" t="s">
        <v>12036</v>
      </c>
      <c r="AQ527" t="s">
        <v>12034</v>
      </c>
      <c r="AR527" t="s">
        <v>12037</v>
      </c>
      <c r="AS527">
        <v>66</v>
      </c>
      <c r="AU527">
        <v>2004</v>
      </c>
      <c r="AV527" t="s">
        <v>170</v>
      </c>
      <c r="BC527" t="s">
        <v>174</v>
      </c>
      <c r="BD527" t="s">
        <v>12038</v>
      </c>
      <c r="BE527" t="s">
        <v>12039</v>
      </c>
      <c r="BF527" t="s">
        <v>12040</v>
      </c>
      <c r="BG527">
        <v>65</v>
      </c>
      <c r="BI527">
        <v>2008</v>
      </c>
      <c r="BJ527">
        <v>2</v>
      </c>
      <c r="BL527">
        <v>9</v>
      </c>
      <c r="BN527" t="s">
        <v>174</v>
      </c>
      <c r="BO527" t="s">
        <v>12041</v>
      </c>
      <c r="BP527" t="s">
        <v>12042</v>
      </c>
      <c r="BQ527" t="s">
        <v>12043</v>
      </c>
      <c r="BR527">
        <v>65.09</v>
      </c>
      <c r="BS527">
        <v>7.09</v>
      </c>
      <c r="BT527">
        <v>2010</v>
      </c>
      <c r="BU527">
        <v>15</v>
      </c>
      <c r="BW527">
        <v>21</v>
      </c>
      <c r="BY527" t="s">
        <v>170</v>
      </c>
      <c r="CF527" t="s">
        <v>174</v>
      </c>
      <c r="CG527" t="s">
        <v>551</v>
      </c>
      <c r="CH527" t="s">
        <v>12044</v>
      </c>
      <c r="CI527" t="s">
        <v>193</v>
      </c>
      <c r="CJ527">
        <v>2021</v>
      </c>
      <c r="CL527" t="s">
        <v>170</v>
      </c>
      <c r="CN527" t="s">
        <v>170</v>
      </c>
      <c r="CP527" t="s">
        <v>12045</v>
      </c>
      <c r="CQ527" t="s">
        <v>170</v>
      </c>
      <c r="CV527" t="s">
        <v>170</v>
      </c>
      <c r="CZ527" t="s">
        <v>170</v>
      </c>
      <c r="DB527" t="s">
        <v>12046</v>
      </c>
      <c r="DC527" t="s">
        <v>12047</v>
      </c>
      <c r="DD527" t="s">
        <v>174</v>
      </c>
      <c r="DE527" t="s">
        <v>12048</v>
      </c>
      <c r="DF527" t="s">
        <v>174</v>
      </c>
      <c r="DG527">
        <v>3</v>
      </c>
      <c r="DH527">
        <v>1</v>
      </c>
      <c r="DI527">
        <v>0</v>
      </c>
      <c r="DJ527">
        <v>0</v>
      </c>
      <c r="DK527">
        <v>9</v>
      </c>
      <c r="DL527" t="s">
        <v>170</v>
      </c>
      <c r="DN527" t="s">
        <v>170</v>
      </c>
      <c r="DP527" t="s">
        <v>12049</v>
      </c>
      <c r="DQ527" t="str">
        <f>HYPERLINK("https://nconnect.nicmar.ac.in/storage/profile/69a003fee5d53.png","Download")</f>
        <v>0</v>
      </c>
      <c r="DR527" t="str">
        <f>HYPERLINK("https://nconnect.nicmar.ac.in/pdf/708_resume_1772097029.pdf/Y2FyZWVy","View Resume")</f>
        <v>0</v>
      </c>
      <c r="DS527" t="s">
        <v>5004</v>
      </c>
      <c r="DT527" t="s">
        <v>12050</v>
      </c>
      <c r="DU527" t="s">
        <v>1283</v>
      </c>
      <c r="DV527" t="s">
        <v>819</v>
      </c>
      <c r="DW527" t="s">
        <v>246</v>
      </c>
      <c r="DX527" t="s">
        <v>428</v>
      </c>
      <c r="DY527" t="s">
        <v>209</v>
      </c>
      <c r="DZ527" t="s">
        <v>8945</v>
      </c>
      <c r="EA527" t="s">
        <v>12051</v>
      </c>
      <c r="EB527" t="s">
        <v>1283</v>
      </c>
      <c r="EC527" t="s">
        <v>819</v>
      </c>
      <c r="ED527" t="s">
        <v>246</v>
      </c>
      <c r="EE527" t="s">
        <v>5186</v>
      </c>
      <c r="EF527" t="s">
        <v>428</v>
      </c>
      <c r="EG527" t="s">
        <v>430</v>
      </c>
      <c r="EH527" t="s">
        <v>12052</v>
      </c>
      <c r="EI527" t="s">
        <v>1283</v>
      </c>
      <c r="EJ527" t="s">
        <v>2129</v>
      </c>
      <c r="EK527" t="s">
        <v>246</v>
      </c>
      <c r="EL527" t="s">
        <v>1590</v>
      </c>
      <c r="EM527" t="s">
        <v>2926</v>
      </c>
      <c r="EN527" t="s">
        <v>420</v>
      </c>
      <c r="EO527" t="s">
        <v>12053</v>
      </c>
      <c r="EP527" t="s">
        <v>1283</v>
      </c>
      <c r="EQ527" t="s">
        <v>2129</v>
      </c>
      <c r="ER527" t="s">
        <v>246</v>
      </c>
      <c r="ES527" t="s">
        <v>788</v>
      </c>
      <c r="ET527" t="s">
        <v>1022</v>
      </c>
      <c r="EU527" t="s">
        <v>248</v>
      </c>
      <c r="EV527" t="s">
        <v>12054</v>
      </c>
      <c r="EW527" t="s">
        <v>1283</v>
      </c>
      <c r="EX527" t="s">
        <v>12025</v>
      </c>
      <c r="EY527" t="s">
        <v>246</v>
      </c>
      <c r="EZ527" t="s">
        <v>2207</v>
      </c>
      <c r="FA527" t="s">
        <v>793</v>
      </c>
      <c r="FB527" t="s">
        <v>248</v>
      </c>
    </row>
    <row r="528" spans="1:158">
      <c r="A528" t="s">
        <v>1779</v>
      </c>
      <c r="B528" t="s">
        <v>159</v>
      </c>
      <c r="C528" t="s">
        <v>160</v>
      </c>
      <c r="D528" t="s">
        <v>1780</v>
      </c>
      <c r="E528" t="s">
        <v>11921</v>
      </c>
      <c r="F528" t="s">
        <v>11922</v>
      </c>
      <c r="G528">
        <v>7506482420</v>
      </c>
      <c r="H528" t="s">
        <v>271</v>
      </c>
      <c r="I528" t="s">
        <v>11923</v>
      </c>
      <c r="J528" t="s">
        <v>166</v>
      </c>
      <c r="K528" t="s">
        <v>11924</v>
      </c>
      <c r="L528" t="s">
        <v>11925</v>
      </c>
      <c r="M528" t="s">
        <v>11926</v>
      </c>
      <c r="N528" t="s">
        <v>174</v>
      </c>
      <c r="O528" t="s">
        <v>11927</v>
      </c>
      <c r="P528" t="s">
        <v>10536</v>
      </c>
      <c r="AI528" t="s">
        <v>11928</v>
      </c>
      <c r="AJ528" t="s">
        <v>11929</v>
      </c>
      <c r="AK528" t="s">
        <v>11930</v>
      </c>
      <c r="AL528">
        <v>86.66</v>
      </c>
      <c r="AN528">
        <v>2005</v>
      </c>
      <c r="AO528" t="s">
        <v>174</v>
      </c>
      <c r="AP528" t="s">
        <v>11931</v>
      </c>
      <c r="AQ528" t="s">
        <v>11932</v>
      </c>
      <c r="AR528" t="s">
        <v>11933</v>
      </c>
      <c r="AS528">
        <v>75.33</v>
      </c>
      <c r="AU528">
        <v>2007</v>
      </c>
      <c r="AV528" t="s">
        <v>170</v>
      </c>
      <c r="BC528" t="s">
        <v>174</v>
      </c>
      <c r="BD528" t="s">
        <v>1909</v>
      </c>
      <c r="BE528" t="s">
        <v>11934</v>
      </c>
      <c r="BF528" t="s">
        <v>1780</v>
      </c>
      <c r="BG528">
        <v>64.03</v>
      </c>
      <c r="BI528">
        <v>2012</v>
      </c>
      <c r="BJ528">
        <v>8</v>
      </c>
      <c r="BL528">
        <v>2</v>
      </c>
      <c r="BN528" t="s">
        <v>174</v>
      </c>
      <c r="BO528" t="s">
        <v>11935</v>
      </c>
      <c r="BP528" t="s">
        <v>11935</v>
      </c>
      <c r="BQ528" t="s">
        <v>11936</v>
      </c>
      <c r="BR528">
        <v>84.71</v>
      </c>
      <c r="BS528">
        <v>8.47</v>
      </c>
      <c r="BT528">
        <v>2015</v>
      </c>
      <c r="BU528">
        <v>24</v>
      </c>
      <c r="BW528">
        <v>35</v>
      </c>
      <c r="BY528" t="s">
        <v>170</v>
      </c>
      <c r="CF528" t="s">
        <v>174</v>
      </c>
      <c r="CG528" t="s">
        <v>11937</v>
      </c>
      <c r="CH528" t="s">
        <v>946</v>
      </c>
      <c r="CI528" t="s">
        <v>193</v>
      </c>
      <c r="CJ528">
        <v>2022</v>
      </c>
      <c r="CL528" t="s">
        <v>170</v>
      </c>
      <c r="CN528" t="s">
        <v>174</v>
      </c>
      <c r="CO528" t="s">
        <v>11938</v>
      </c>
      <c r="CP528" t="s">
        <v>11939</v>
      </c>
      <c r="CQ528" t="s">
        <v>174</v>
      </c>
      <c r="CR528">
        <v>1</v>
      </c>
      <c r="CS528">
        <v>1</v>
      </c>
      <c r="CT528">
        <v>10</v>
      </c>
      <c r="CU528" t="s">
        <v>11940</v>
      </c>
      <c r="CV528" t="s">
        <v>174</v>
      </c>
      <c r="CW528" t="s">
        <v>11941</v>
      </c>
      <c r="CX528" t="s">
        <v>373</v>
      </c>
      <c r="CZ528" t="s">
        <v>170</v>
      </c>
      <c r="DB528" t="s">
        <v>11942</v>
      </c>
      <c r="DC528" t="s">
        <v>11943</v>
      </c>
      <c r="DD528" t="s">
        <v>174</v>
      </c>
      <c r="DE528" t="s">
        <v>11944</v>
      </c>
      <c r="DF528" t="s">
        <v>174</v>
      </c>
      <c r="DG528">
        <v>1</v>
      </c>
      <c r="DH528">
        <v>0</v>
      </c>
      <c r="DI528">
        <v>1</v>
      </c>
      <c r="DJ528" t="s">
        <v>11945</v>
      </c>
      <c r="DK528">
        <v>8</v>
      </c>
      <c r="DL528" t="s">
        <v>170</v>
      </c>
      <c r="DN528" t="s">
        <v>174</v>
      </c>
      <c r="DO528" t="s">
        <v>11946</v>
      </c>
      <c r="DP528" t="s">
        <v>12049</v>
      </c>
      <c r="DQ528" t="str">
        <f>HYPERLINK("https://nconnect.nicmar.ac.in/storage/profile/69a0098ba6640.png","Download")</f>
        <v>0</v>
      </c>
      <c r="DR528" t="str">
        <f>HYPERLINK("https://nconnect.nicmar.ac.in/pdf/658_resume_1772096956.pdf/Y2FyZWVy","View Resume")</f>
        <v>0</v>
      </c>
      <c r="DS528" t="s">
        <v>9402</v>
      </c>
      <c r="DT528" t="s">
        <v>11948</v>
      </c>
      <c r="DU528" t="s">
        <v>211</v>
      </c>
      <c r="DV528" t="s">
        <v>819</v>
      </c>
      <c r="DW528" t="s">
        <v>246</v>
      </c>
      <c r="DX528" t="s">
        <v>648</v>
      </c>
      <c r="DY528" t="s">
        <v>209</v>
      </c>
      <c r="DZ528" t="s">
        <v>6908</v>
      </c>
      <c r="EA528" t="s">
        <v>11949</v>
      </c>
      <c r="EB528" t="s">
        <v>11950</v>
      </c>
      <c r="EC528" t="s">
        <v>819</v>
      </c>
      <c r="ED528" t="s">
        <v>207</v>
      </c>
      <c r="EE528" t="s">
        <v>1025</v>
      </c>
      <c r="EF528" t="s">
        <v>5931</v>
      </c>
      <c r="EG528" t="s">
        <v>265</v>
      </c>
      <c r="EH528" t="s">
        <v>11951</v>
      </c>
      <c r="EI528" t="s">
        <v>6235</v>
      </c>
      <c r="EJ528" t="s">
        <v>819</v>
      </c>
      <c r="EK528" t="s">
        <v>207</v>
      </c>
      <c r="EL528" t="s">
        <v>264</v>
      </c>
      <c r="EM528" t="s">
        <v>5424</v>
      </c>
      <c r="EN528" t="s">
        <v>945</v>
      </c>
    </row>
    <row r="529" spans="1:158">
      <c r="A529" t="s">
        <v>210</v>
      </c>
      <c r="B529" t="s">
        <v>211</v>
      </c>
      <c r="C529" t="s">
        <v>212</v>
      </c>
      <c r="D529" t="s">
        <v>213</v>
      </c>
      <c r="E529" t="s">
        <v>12055</v>
      </c>
      <c r="F529" t="s">
        <v>12056</v>
      </c>
      <c r="G529">
        <v>7086867793</v>
      </c>
      <c r="H529" t="s">
        <v>164</v>
      </c>
      <c r="I529" t="s">
        <v>12057</v>
      </c>
      <c r="J529" t="s">
        <v>166</v>
      </c>
      <c r="K529" t="s">
        <v>12058</v>
      </c>
      <c r="L529" t="s">
        <v>12059</v>
      </c>
      <c r="M529" t="s">
        <v>12060</v>
      </c>
      <c r="N529" t="s">
        <v>170</v>
      </c>
      <c r="AI529" t="s">
        <v>12061</v>
      </c>
      <c r="AJ529" t="s">
        <v>6961</v>
      </c>
      <c r="AK529" t="s">
        <v>12062</v>
      </c>
      <c r="AL529">
        <v>72</v>
      </c>
      <c r="AN529">
        <v>2005</v>
      </c>
      <c r="AO529" t="s">
        <v>174</v>
      </c>
      <c r="AP529" t="s">
        <v>12063</v>
      </c>
      <c r="AQ529" t="s">
        <v>6964</v>
      </c>
      <c r="AR529" t="s">
        <v>439</v>
      </c>
      <c r="AS529">
        <v>49.5</v>
      </c>
      <c r="AU529">
        <v>2007</v>
      </c>
      <c r="AV529" t="s">
        <v>170</v>
      </c>
      <c r="BC529" t="s">
        <v>174</v>
      </c>
      <c r="BD529" t="s">
        <v>12064</v>
      </c>
      <c r="BE529" t="s">
        <v>12065</v>
      </c>
      <c r="BF529" t="s">
        <v>486</v>
      </c>
      <c r="BG529">
        <v>71.8</v>
      </c>
      <c r="BH529">
        <v>7.18</v>
      </c>
      <c r="BI529">
        <v>2011</v>
      </c>
      <c r="BJ529">
        <v>1</v>
      </c>
      <c r="BL529">
        <v>9</v>
      </c>
      <c r="BN529" t="s">
        <v>174</v>
      </c>
      <c r="BO529" t="s">
        <v>12066</v>
      </c>
      <c r="BP529" t="s">
        <v>12067</v>
      </c>
      <c r="BQ529" t="s">
        <v>213</v>
      </c>
      <c r="BR529">
        <v>90</v>
      </c>
      <c r="BS529">
        <v>9.01</v>
      </c>
      <c r="BT529">
        <v>2015</v>
      </c>
      <c r="BU529">
        <v>14</v>
      </c>
      <c r="BW529">
        <v>7</v>
      </c>
      <c r="BY529" t="s">
        <v>170</v>
      </c>
      <c r="CF529" t="s">
        <v>174</v>
      </c>
      <c r="CG529" t="s">
        <v>12068</v>
      </c>
      <c r="CH529" t="s">
        <v>12069</v>
      </c>
      <c r="CI529" t="s">
        <v>193</v>
      </c>
      <c r="CJ529">
        <v>2023</v>
      </c>
      <c r="CL529" t="s">
        <v>170</v>
      </c>
      <c r="CN529" t="s">
        <v>170</v>
      </c>
      <c r="CP529" t="s">
        <v>12070</v>
      </c>
      <c r="CQ529" t="s">
        <v>174</v>
      </c>
      <c r="CR529">
        <v>13</v>
      </c>
      <c r="CS529">
        <v>0</v>
      </c>
      <c r="CT529">
        <v>0</v>
      </c>
      <c r="CU529" t="s">
        <v>12071</v>
      </c>
      <c r="CV529" t="s">
        <v>174</v>
      </c>
      <c r="CW529" t="s">
        <v>12072</v>
      </c>
      <c r="CX529" t="s">
        <v>373</v>
      </c>
      <c r="CZ529" t="s">
        <v>174</v>
      </c>
      <c r="DA529" t="s">
        <v>12073</v>
      </c>
      <c r="DB529" t="s">
        <v>12074</v>
      </c>
      <c r="DC529" t="s">
        <v>2951</v>
      </c>
      <c r="DD529" t="s">
        <v>170</v>
      </c>
      <c r="DF529" t="s">
        <v>170</v>
      </c>
      <c r="DL529" t="s">
        <v>170</v>
      </c>
      <c r="DN529" t="s">
        <v>170</v>
      </c>
      <c r="DP529" t="s">
        <v>12075</v>
      </c>
      <c r="DQ529" t="str">
        <f>HYPERLINK("https://nconnect.nicmar.ac.in/storage/profile/699fd76630415.png","Download")</f>
        <v>0</v>
      </c>
      <c r="DR529" t="str">
        <f>HYPERLINK("https://nconnect.nicmar.ac.in/pdf/696_resume_1772098231.pdf/Y2FyZWVy","View Resume")</f>
        <v>0</v>
      </c>
      <c r="DS529" t="s">
        <v>344</v>
      </c>
      <c r="DT529" t="s">
        <v>12076</v>
      </c>
      <c r="DU529" t="s">
        <v>351</v>
      </c>
      <c r="DV529" t="s">
        <v>12077</v>
      </c>
      <c r="DW529" t="s">
        <v>246</v>
      </c>
      <c r="DX529" t="s">
        <v>2198</v>
      </c>
      <c r="DY529" t="s">
        <v>1022</v>
      </c>
      <c r="DZ529" t="s">
        <v>1388</v>
      </c>
      <c r="EA529" t="s">
        <v>12078</v>
      </c>
      <c r="EB529" t="s">
        <v>9204</v>
      </c>
      <c r="EC529" t="s">
        <v>12079</v>
      </c>
      <c r="ED529" t="s">
        <v>207</v>
      </c>
      <c r="EE529" t="s">
        <v>1022</v>
      </c>
      <c r="EF529" t="s">
        <v>6604</v>
      </c>
      <c r="EG529" t="s">
        <v>461</v>
      </c>
      <c r="EH529" t="s">
        <v>12080</v>
      </c>
      <c r="EI529" t="s">
        <v>12081</v>
      </c>
      <c r="EJ529" t="s">
        <v>12082</v>
      </c>
      <c r="EK529" t="s">
        <v>207</v>
      </c>
      <c r="EL529" t="s">
        <v>904</v>
      </c>
      <c r="EM529" t="s">
        <v>506</v>
      </c>
      <c r="EN529" t="s">
        <v>908</v>
      </c>
    </row>
    <row r="530" spans="1:158">
      <c r="A530" t="s">
        <v>1872</v>
      </c>
      <c r="B530" t="s">
        <v>508</v>
      </c>
      <c r="C530" t="s">
        <v>160</v>
      </c>
      <c r="D530" t="s">
        <v>1873</v>
      </c>
      <c r="E530" t="s">
        <v>12083</v>
      </c>
      <c r="F530" t="s">
        <v>12084</v>
      </c>
      <c r="G530">
        <v>9881866047</v>
      </c>
      <c r="H530" t="s">
        <v>164</v>
      </c>
      <c r="I530" t="s">
        <v>12085</v>
      </c>
      <c r="J530" t="s">
        <v>166</v>
      </c>
      <c r="K530" t="s">
        <v>2378</v>
      </c>
      <c r="L530" t="s">
        <v>12086</v>
      </c>
      <c r="M530" t="s">
        <v>12087</v>
      </c>
      <c r="N530" t="s">
        <v>170</v>
      </c>
      <c r="AI530" t="s">
        <v>12088</v>
      </c>
      <c r="AJ530" t="s">
        <v>12089</v>
      </c>
      <c r="AK530" t="s">
        <v>4985</v>
      </c>
      <c r="AL530">
        <v>74.26</v>
      </c>
      <c r="AN530">
        <v>2004</v>
      </c>
      <c r="AO530" t="s">
        <v>174</v>
      </c>
      <c r="AP530" t="s">
        <v>12088</v>
      </c>
      <c r="AQ530" t="s">
        <v>549</v>
      </c>
      <c r="AR530" t="s">
        <v>439</v>
      </c>
      <c r="AS530">
        <v>63.22</v>
      </c>
      <c r="AU530">
        <v>2006</v>
      </c>
      <c r="AV530" t="s">
        <v>170</v>
      </c>
      <c r="BC530" t="s">
        <v>174</v>
      </c>
      <c r="BD530" t="s">
        <v>4636</v>
      </c>
      <c r="BE530" t="s">
        <v>12090</v>
      </c>
      <c r="BF530" t="s">
        <v>1780</v>
      </c>
      <c r="BG530">
        <v>57</v>
      </c>
      <c r="BI530">
        <v>2011</v>
      </c>
      <c r="BJ530">
        <v>8</v>
      </c>
      <c r="BL530">
        <v>2</v>
      </c>
      <c r="BN530" t="s">
        <v>174</v>
      </c>
      <c r="BO530" t="s">
        <v>12091</v>
      </c>
      <c r="BP530" t="s">
        <v>12092</v>
      </c>
      <c r="BQ530" t="s">
        <v>8137</v>
      </c>
      <c r="BR530">
        <v>61</v>
      </c>
      <c r="BT530">
        <v>2015</v>
      </c>
      <c r="BU530">
        <v>31</v>
      </c>
      <c r="BV530" t="s">
        <v>8137</v>
      </c>
      <c r="BW530">
        <v>2</v>
      </c>
      <c r="BY530" t="s">
        <v>170</v>
      </c>
      <c r="CF530" t="s">
        <v>174</v>
      </c>
      <c r="CG530" t="s">
        <v>12093</v>
      </c>
      <c r="CH530" t="s">
        <v>12094</v>
      </c>
      <c r="CI530" t="s">
        <v>193</v>
      </c>
      <c r="CJ530">
        <v>2023</v>
      </c>
      <c r="CL530" t="s">
        <v>170</v>
      </c>
      <c r="CN530" t="s">
        <v>170</v>
      </c>
      <c r="CP530" t="s">
        <v>12095</v>
      </c>
      <c r="CQ530" t="s">
        <v>174</v>
      </c>
      <c r="CR530" t="s">
        <v>12096</v>
      </c>
      <c r="CS530">
        <v>0</v>
      </c>
      <c r="CT530">
        <v>2</v>
      </c>
      <c r="CU530" t="s">
        <v>12097</v>
      </c>
      <c r="CV530" t="s">
        <v>170</v>
      </c>
      <c r="CZ530" t="s">
        <v>170</v>
      </c>
      <c r="DB530" t="s">
        <v>12098</v>
      </c>
      <c r="DC530" t="s">
        <v>12099</v>
      </c>
      <c r="DD530" t="s">
        <v>170</v>
      </c>
      <c r="DF530" t="s">
        <v>170</v>
      </c>
      <c r="DL530" t="s">
        <v>170</v>
      </c>
      <c r="DN530" t="s">
        <v>170</v>
      </c>
      <c r="DP530" t="s">
        <v>12100</v>
      </c>
      <c r="DQ530" t="str">
        <f>HYPERLINK("https://nconnect.nicmar.ac.in/storage/profile/69a00b3643f0a.png","Download")</f>
        <v>0</v>
      </c>
      <c r="DR530" t="str">
        <f>HYPERLINK("https://nconnect.nicmar.ac.in/pdf/712_resume_1772098782.pdf/Y2FyZWVy","View Resume")</f>
        <v>0</v>
      </c>
      <c r="DS530" t="s">
        <v>7405</v>
      </c>
      <c r="DT530" t="s">
        <v>12101</v>
      </c>
      <c r="DU530" t="s">
        <v>211</v>
      </c>
      <c r="DV530" t="s">
        <v>5503</v>
      </c>
      <c r="DW530" t="s">
        <v>246</v>
      </c>
      <c r="DX530" t="s">
        <v>984</v>
      </c>
      <c r="DY530" t="s">
        <v>209</v>
      </c>
      <c r="DZ530" t="s">
        <v>1683</v>
      </c>
      <c r="EA530" t="s">
        <v>12102</v>
      </c>
      <c r="EB530" t="s">
        <v>211</v>
      </c>
      <c r="EC530" t="s">
        <v>12103</v>
      </c>
      <c r="ED530" t="s">
        <v>246</v>
      </c>
      <c r="EE530" t="s">
        <v>208</v>
      </c>
      <c r="EF530" t="s">
        <v>505</v>
      </c>
      <c r="EG530" t="s">
        <v>1317</v>
      </c>
      <c r="EH530" t="s">
        <v>12104</v>
      </c>
      <c r="EI530" t="s">
        <v>211</v>
      </c>
      <c r="EJ530" t="s">
        <v>12105</v>
      </c>
      <c r="EK530" t="s">
        <v>246</v>
      </c>
      <c r="EL530" t="s">
        <v>2022</v>
      </c>
      <c r="EM530" t="s">
        <v>1726</v>
      </c>
      <c r="EN530" t="s">
        <v>1689</v>
      </c>
      <c r="EO530" t="s">
        <v>12106</v>
      </c>
      <c r="EP530" t="s">
        <v>211</v>
      </c>
      <c r="EQ530" t="s">
        <v>6986</v>
      </c>
      <c r="ER530" t="s">
        <v>246</v>
      </c>
      <c r="ES530" t="s">
        <v>4746</v>
      </c>
      <c r="ET530" t="s">
        <v>2523</v>
      </c>
      <c r="EU530" t="s">
        <v>248</v>
      </c>
    </row>
    <row r="531" spans="1:158">
      <c r="A531" t="s">
        <v>1779</v>
      </c>
      <c r="B531" t="s">
        <v>159</v>
      </c>
      <c r="C531" t="s">
        <v>160</v>
      </c>
      <c r="D531" t="s">
        <v>1780</v>
      </c>
      <c r="E531" t="s">
        <v>12107</v>
      </c>
      <c r="F531" t="s">
        <v>12108</v>
      </c>
      <c r="G531">
        <v>9822732863</v>
      </c>
      <c r="H531" t="s">
        <v>271</v>
      </c>
      <c r="I531" t="s">
        <v>12109</v>
      </c>
      <c r="J531" t="s">
        <v>166</v>
      </c>
      <c r="K531" t="s">
        <v>12110</v>
      </c>
      <c r="L531" t="s">
        <v>12111</v>
      </c>
      <c r="M531" t="s">
        <v>12112</v>
      </c>
      <c r="N531" t="s">
        <v>170</v>
      </c>
      <c r="AI531" t="s">
        <v>12113</v>
      </c>
      <c r="AJ531" t="s">
        <v>12114</v>
      </c>
      <c r="AK531" t="s">
        <v>12115</v>
      </c>
      <c r="AL531">
        <v>76</v>
      </c>
      <c r="AN531">
        <v>1989</v>
      </c>
      <c r="AO531" t="s">
        <v>174</v>
      </c>
      <c r="AP531" t="s">
        <v>12116</v>
      </c>
      <c r="AQ531" t="s">
        <v>12117</v>
      </c>
      <c r="AR531" t="s">
        <v>12118</v>
      </c>
      <c r="AS531">
        <v>65</v>
      </c>
      <c r="AU531">
        <v>1990</v>
      </c>
      <c r="AV531" t="s">
        <v>174</v>
      </c>
      <c r="AW531" t="s">
        <v>12119</v>
      </c>
      <c r="AX531" t="s">
        <v>12120</v>
      </c>
      <c r="AY531" t="s">
        <v>12121</v>
      </c>
      <c r="AZ531">
        <v>68</v>
      </c>
      <c r="BB531">
        <v>2003</v>
      </c>
      <c r="BC531" t="s">
        <v>174</v>
      </c>
      <c r="BD531" t="s">
        <v>12122</v>
      </c>
      <c r="BE531" t="s">
        <v>12123</v>
      </c>
      <c r="BF531" t="s">
        <v>12124</v>
      </c>
      <c r="BG531">
        <v>59</v>
      </c>
      <c r="BI531">
        <v>1996</v>
      </c>
      <c r="BJ531">
        <v>8</v>
      </c>
      <c r="BL531">
        <v>2</v>
      </c>
      <c r="BN531" t="s">
        <v>174</v>
      </c>
      <c r="BO531" t="s">
        <v>12125</v>
      </c>
      <c r="BP531" t="s">
        <v>1427</v>
      </c>
      <c r="BQ531" t="s">
        <v>12126</v>
      </c>
      <c r="BR531">
        <v>67</v>
      </c>
      <c r="BT531">
        <v>2013</v>
      </c>
      <c r="BU531">
        <v>27</v>
      </c>
      <c r="BW531">
        <v>2</v>
      </c>
      <c r="BY531" t="s">
        <v>170</v>
      </c>
      <c r="CF531" t="s">
        <v>174</v>
      </c>
      <c r="CG531" t="s">
        <v>12127</v>
      </c>
      <c r="CH531" t="s">
        <v>12128</v>
      </c>
      <c r="CI531" t="s">
        <v>373</v>
      </c>
      <c r="CK531" t="s">
        <v>170</v>
      </c>
      <c r="CL531" t="s">
        <v>170</v>
      </c>
      <c r="CN531" t="s">
        <v>174</v>
      </c>
      <c r="CO531" t="s">
        <v>12129</v>
      </c>
      <c r="CP531" t="s">
        <v>12130</v>
      </c>
      <c r="CQ531" t="s">
        <v>170</v>
      </c>
      <c r="CV531" t="s">
        <v>170</v>
      </c>
      <c r="CZ531" t="s">
        <v>170</v>
      </c>
      <c r="DB531" t="s">
        <v>12131</v>
      </c>
      <c r="DC531" t="s">
        <v>12132</v>
      </c>
      <c r="DD531" t="s">
        <v>174</v>
      </c>
      <c r="DE531" t="s">
        <v>12133</v>
      </c>
      <c r="DF531" t="s">
        <v>170</v>
      </c>
      <c r="DL531" t="s">
        <v>174</v>
      </c>
      <c r="DM531" t="s">
        <v>12134</v>
      </c>
      <c r="DN531" t="s">
        <v>170</v>
      </c>
      <c r="DP531" t="s">
        <v>12135</v>
      </c>
      <c r="DQ531" t="s">
        <v>202</v>
      </c>
      <c r="DR531" t="str">
        <f>HYPERLINK("https://nconnect.nicmar.ac.in/pdf/711_resume_1772103393.pdf/Y2FyZWVy","View Resume")</f>
        <v>0</v>
      </c>
      <c r="DS531" t="s">
        <v>12136</v>
      </c>
      <c r="DT531" t="s">
        <v>12137</v>
      </c>
      <c r="DU531" t="s">
        <v>12138</v>
      </c>
      <c r="DV531" t="s">
        <v>819</v>
      </c>
      <c r="DW531" t="s">
        <v>246</v>
      </c>
      <c r="DX531" t="s">
        <v>1726</v>
      </c>
      <c r="DY531" t="s">
        <v>258</v>
      </c>
      <c r="DZ531" t="s">
        <v>1388</v>
      </c>
      <c r="EA531" t="s">
        <v>12139</v>
      </c>
      <c r="EB531" t="s">
        <v>12140</v>
      </c>
      <c r="EC531" t="s">
        <v>819</v>
      </c>
      <c r="ED531" t="s">
        <v>246</v>
      </c>
      <c r="EE531" t="s">
        <v>428</v>
      </c>
      <c r="EF531" t="s">
        <v>1722</v>
      </c>
      <c r="EG531" t="s">
        <v>248</v>
      </c>
      <c r="EH531" t="s">
        <v>12141</v>
      </c>
      <c r="EI531" t="s">
        <v>12140</v>
      </c>
      <c r="EJ531" t="s">
        <v>819</v>
      </c>
      <c r="EK531" t="s">
        <v>246</v>
      </c>
      <c r="EL531" t="s">
        <v>1023</v>
      </c>
      <c r="EM531" t="s">
        <v>1588</v>
      </c>
      <c r="EN531" t="s">
        <v>248</v>
      </c>
      <c r="EO531" t="s">
        <v>12142</v>
      </c>
      <c r="EP531" t="s">
        <v>12140</v>
      </c>
      <c r="EQ531" t="s">
        <v>819</v>
      </c>
      <c r="ER531" t="s">
        <v>246</v>
      </c>
      <c r="ES531" t="s">
        <v>579</v>
      </c>
      <c r="ET531" t="s">
        <v>4779</v>
      </c>
      <c r="EU531" t="s">
        <v>945</v>
      </c>
      <c r="EV531" t="s">
        <v>12143</v>
      </c>
      <c r="EW531" t="s">
        <v>8750</v>
      </c>
      <c r="EX531" t="s">
        <v>819</v>
      </c>
      <c r="EY531" t="s">
        <v>246</v>
      </c>
      <c r="EZ531" t="s">
        <v>208</v>
      </c>
      <c r="FA531" t="s">
        <v>1983</v>
      </c>
      <c r="FB531" t="s">
        <v>248</v>
      </c>
    </row>
    <row r="532" spans="1:158">
      <c r="A532" t="s">
        <v>582</v>
      </c>
      <c r="B532" t="s">
        <v>211</v>
      </c>
      <c r="C532" t="s">
        <v>472</v>
      </c>
      <c r="D532" t="s">
        <v>583</v>
      </c>
      <c r="E532" t="s">
        <v>12144</v>
      </c>
      <c r="F532" t="s">
        <v>12145</v>
      </c>
      <c r="G532">
        <v>7560816979</v>
      </c>
      <c r="H532" t="s">
        <v>164</v>
      </c>
      <c r="I532" t="s">
        <v>3689</v>
      </c>
      <c r="J532" t="s">
        <v>217</v>
      </c>
      <c r="K532" t="s">
        <v>12146</v>
      </c>
      <c r="L532" t="s">
        <v>12147</v>
      </c>
      <c r="M532" t="s">
        <v>12148</v>
      </c>
      <c r="N532" t="s">
        <v>170</v>
      </c>
      <c r="AI532" t="s">
        <v>12149</v>
      </c>
      <c r="AJ532" t="s">
        <v>12150</v>
      </c>
      <c r="AK532" t="s">
        <v>12151</v>
      </c>
      <c r="AL532">
        <v>100</v>
      </c>
      <c r="AM532">
        <v>10</v>
      </c>
      <c r="AN532">
        <v>2012</v>
      </c>
      <c r="AO532" t="s">
        <v>174</v>
      </c>
      <c r="AP532" t="s">
        <v>12152</v>
      </c>
      <c r="AQ532" t="s">
        <v>12153</v>
      </c>
      <c r="AR532" t="s">
        <v>12154</v>
      </c>
      <c r="AS532">
        <v>92</v>
      </c>
      <c r="AU532">
        <v>2014</v>
      </c>
      <c r="AV532" t="s">
        <v>170</v>
      </c>
      <c r="BC532" t="s">
        <v>174</v>
      </c>
      <c r="BD532" t="s">
        <v>12155</v>
      </c>
      <c r="BE532" t="s">
        <v>12156</v>
      </c>
      <c r="BF532" t="s">
        <v>12157</v>
      </c>
      <c r="BG532">
        <v>67.4</v>
      </c>
      <c r="BH532">
        <v>6.74</v>
      </c>
      <c r="BI532">
        <v>2019</v>
      </c>
      <c r="BJ532">
        <v>8</v>
      </c>
      <c r="BL532">
        <v>2</v>
      </c>
      <c r="BN532" t="s">
        <v>174</v>
      </c>
      <c r="BO532" t="s">
        <v>11039</v>
      </c>
      <c r="BP532" t="s">
        <v>12158</v>
      </c>
      <c r="BQ532" t="s">
        <v>12159</v>
      </c>
      <c r="BR532">
        <v>95.1</v>
      </c>
      <c r="BS532">
        <v>9.51</v>
      </c>
      <c r="BT532">
        <v>2021</v>
      </c>
      <c r="BU532">
        <v>31</v>
      </c>
      <c r="BV532" t="s">
        <v>12160</v>
      </c>
      <c r="BW532">
        <v>53</v>
      </c>
      <c r="BX532" t="s">
        <v>12161</v>
      </c>
      <c r="BY532" t="s">
        <v>170</v>
      </c>
      <c r="CF532" t="s">
        <v>174</v>
      </c>
      <c r="CG532" t="s">
        <v>12162</v>
      </c>
      <c r="CH532" t="s">
        <v>4174</v>
      </c>
      <c r="CI532" t="s">
        <v>373</v>
      </c>
      <c r="CK532" t="s">
        <v>170</v>
      </c>
      <c r="CL532" t="s">
        <v>174</v>
      </c>
      <c r="CM532" t="s">
        <v>12163</v>
      </c>
      <c r="CN532" t="s">
        <v>174</v>
      </c>
      <c r="CO532" t="s">
        <v>12164</v>
      </c>
      <c r="CP532" t="s">
        <v>12165</v>
      </c>
      <c r="CQ532" t="s">
        <v>174</v>
      </c>
      <c r="CR532">
        <v>7</v>
      </c>
      <c r="CS532">
        <v>0</v>
      </c>
      <c r="CT532">
        <v>2</v>
      </c>
      <c r="CU532" t="s">
        <v>12166</v>
      </c>
      <c r="CV532" t="s">
        <v>174</v>
      </c>
      <c r="CW532" t="s">
        <v>12167</v>
      </c>
      <c r="CX532" t="s">
        <v>373</v>
      </c>
      <c r="CZ532" t="s">
        <v>170</v>
      </c>
      <c r="DB532" t="s">
        <v>12168</v>
      </c>
      <c r="DC532" t="s">
        <v>12169</v>
      </c>
      <c r="DD532" t="s">
        <v>174</v>
      </c>
      <c r="DE532" t="s">
        <v>12170</v>
      </c>
      <c r="DF532" t="s">
        <v>170</v>
      </c>
      <c r="DI532" t="s">
        <v>12171</v>
      </c>
      <c r="DL532" t="s">
        <v>174</v>
      </c>
      <c r="DM532" t="s">
        <v>12172</v>
      </c>
      <c r="DN532" t="s">
        <v>174</v>
      </c>
      <c r="DO532" t="s">
        <v>12173</v>
      </c>
      <c r="DP532" t="s">
        <v>12174</v>
      </c>
      <c r="DQ532" t="str">
        <f>HYPERLINK("https://nconnect.nicmar.ac.in/storage/profile/699d936202e2a.png","Download")</f>
        <v>0</v>
      </c>
      <c r="DR532" t="str">
        <f>HYPERLINK("https://nconnect.nicmar.ac.in/pdf/588_resume_1772100517.pdf/Y2FyZWVy","View Resume")</f>
        <v>0</v>
      </c>
      <c r="DS532" t="s">
        <v>415</v>
      </c>
      <c r="DT532" t="s">
        <v>12175</v>
      </c>
      <c r="DU532" t="s">
        <v>952</v>
      </c>
      <c r="DV532" t="s">
        <v>1752</v>
      </c>
      <c r="DW532" t="s">
        <v>246</v>
      </c>
      <c r="DX532" t="s">
        <v>1718</v>
      </c>
      <c r="DY532" t="s">
        <v>209</v>
      </c>
      <c r="DZ532" t="s">
        <v>415</v>
      </c>
    </row>
    <row r="533" spans="1:158">
      <c r="A533" t="s">
        <v>582</v>
      </c>
      <c r="B533" t="s">
        <v>211</v>
      </c>
      <c r="C533" t="s">
        <v>472</v>
      </c>
      <c r="D533" t="s">
        <v>583</v>
      </c>
      <c r="E533" t="s">
        <v>12176</v>
      </c>
      <c r="F533" t="s">
        <v>12177</v>
      </c>
      <c r="G533">
        <v>9039987199</v>
      </c>
      <c r="H533" t="s">
        <v>164</v>
      </c>
      <c r="I533" t="s">
        <v>12178</v>
      </c>
      <c r="J533" t="s">
        <v>217</v>
      </c>
      <c r="K533" t="s">
        <v>798</v>
      </c>
      <c r="L533" t="s">
        <v>12179</v>
      </c>
      <c r="M533" t="s">
        <v>12180</v>
      </c>
      <c r="N533" t="s">
        <v>170</v>
      </c>
      <c r="AI533" t="s">
        <v>12181</v>
      </c>
      <c r="AJ533" t="s">
        <v>12182</v>
      </c>
      <c r="AK533" t="s">
        <v>12183</v>
      </c>
      <c r="AL533">
        <v>70</v>
      </c>
      <c r="AN533">
        <v>2008</v>
      </c>
      <c r="AO533" t="s">
        <v>174</v>
      </c>
      <c r="AP533" t="s">
        <v>12181</v>
      </c>
      <c r="AQ533" t="s">
        <v>12182</v>
      </c>
      <c r="AR533" t="s">
        <v>12184</v>
      </c>
      <c r="AS533">
        <v>60.2</v>
      </c>
      <c r="AU533">
        <v>2010</v>
      </c>
      <c r="AV533" t="s">
        <v>170</v>
      </c>
      <c r="BC533" t="s">
        <v>174</v>
      </c>
      <c r="BD533" t="s">
        <v>629</v>
      </c>
      <c r="BE533" t="s">
        <v>12185</v>
      </c>
      <c r="BF533" t="s">
        <v>12186</v>
      </c>
      <c r="BG533">
        <v>63</v>
      </c>
      <c r="BH533">
        <v>6.3</v>
      </c>
      <c r="BI533">
        <v>2015</v>
      </c>
      <c r="BJ533">
        <v>2</v>
      </c>
      <c r="BL533">
        <v>9</v>
      </c>
      <c r="BN533" t="s">
        <v>174</v>
      </c>
      <c r="BO533" t="s">
        <v>629</v>
      </c>
      <c r="BP533" t="s">
        <v>12187</v>
      </c>
      <c r="BQ533" t="s">
        <v>12188</v>
      </c>
      <c r="BR533">
        <v>75.4</v>
      </c>
      <c r="BS533">
        <v>7.54</v>
      </c>
      <c r="BT533">
        <v>2018</v>
      </c>
      <c r="BU533">
        <v>31</v>
      </c>
      <c r="BV533" t="s">
        <v>12189</v>
      </c>
      <c r="BW533">
        <v>48</v>
      </c>
      <c r="BY533" t="s">
        <v>170</v>
      </c>
      <c r="CF533" t="s">
        <v>174</v>
      </c>
      <c r="CG533" t="s">
        <v>12190</v>
      </c>
      <c r="CH533" t="s">
        <v>12191</v>
      </c>
      <c r="CI533" t="s">
        <v>373</v>
      </c>
      <c r="CK533" t="s">
        <v>174</v>
      </c>
      <c r="CL533" t="s">
        <v>174</v>
      </c>
      <c r="CM533" t="s">
        <v>12192</v>
      </c>
      <c r="CN533" t="s">
        <v>174</v>
      </c>
      <c r="CO533" t="s">
        <v>12193</v>
      </c>
      <c r="CP533" t="s">
        <v>4877</v>
      </c>
      <c r="CQ533" t="s">
        <v>174</v>
      </c>
      <c r="CR533" t="s">
        <v>4996</v>
      </c>
      <c r="CS533">
        <v>4</v>
      </c>
      <c r="CT533">
        <v>7</v>
      </c>
      <c r="CU533" t="s">
        <v>12194</v>
      </c>
      <c r="CV533" t="s">
        <v>170</v>
      </c>
      <c r="CZ533" t="s">
        <v>170</v>
      </c>
      <c r="DC533" t="s">
        <v>12195</v>
      </c>
      <c r="DD533" t="s">
        <v>170</v>
      </c>
      <c r="DF533" t="s">
        <v>174</v>
      </c>
      <c r="DG533">
        <v>10</v>
      </c>
      <c r="DH533">
        <v>0</v>
      </c>
      <c r="DI533">
        <v>3</v>
      </c>
      <c r="DJ533" t="s">
        <v>4996</v>
      </c>
      <c r="DK533" t="s">
        <v>10659</v>
      </c>
      <c r="DL533" t="s">
        <v>170</v>
      </c>
      <c r="DN533" t="s">
        <v>170</v>
      </c>
      <c r="DP533" t="s">
        <v>12196</v>
      </c>
      <c r="DQ533" t="s">
        <v>202</v>
      </c>
      <c r="DR533" t="str">
        <f>HYPERLINK("https://nconnect.nicmar.ac.in/pdf/704_resume_1772102094.pdf/Y2FyZWVy","View Resume")</f>
        <v>0</v>
      </c>
      <c r="DS533" t="s">
        <v>1317</v>
      </c>
      <c r="DT533" t="s">
        <v>12197</v>
      </c>
      <c r="DU533" t="s">
        <v>1283</v>
      </c>
      <c r="DV533" t="s">
        <v>12198</v>
      </c>
      <c r="DW533" t="s">
        <v>246</v>
      </c>
      <c r="DX533" t="s">
        <v>941</v>
      </c>
      <c r="DY533" t="s">
        <v>209</v>
      </c>
      <c r="DZ533" t="s">
        <v>949</v>
      </c>
      <c r="EA533" t="s">
        <v>12197</v>
      </c>
      <c r="EB533" t="s">
        <v>211</v>
      </c>
      <c r="EC533" t="s">
        <v>12198</v>
      </c>
      <c r="ED533" t="s">
        <v>246</v>
      </c>
      <c r="EE533" t="s">
        <v>1319</v>
      </c>
      <c r="EF533" t="s">
        <v>252</v>
      </c>
      <c r="EG533" t="s">
        <v>2054</v>
      </c>
      <c r="EH533" t="s">
        <v>12199</v>
      </c>
      <c r="EI533" t="s">
        <v>6912</v>
      </c>
      <c r="EJ533" t="s">
        <v>8288</v>
      </c>
      <c r="EK533" t="s">
        <v>207</v>
      </c>
      <c r="EL533" t="s">
        <v>824</v>
      </c>
      <c r="EM533" t="s">
        <v>1319</v>
      </c>
      <c r="EN533" t="s">
        <v>344</v>
      </c>
      <c r="EO533" t="s">
        <v>12197</v>
      </c>
      <c r="EP533" t="s">
        <v>211</v>
      </c>
      <c r="EQ533" t="s">
        <v>12198</v>
      </c>
      <c r="ER533" t="s">
        <v>246</v>
      </c>
      <c r="ES533" t="s">
        <v>208</v>
      </c>
      <c r="ET533" t="s">
        <v>385</v>
      </c>
      <c r="EU533" t="s">
        <v>265</v>
      </c>
    </row>
    <row r="534" spans="1:158">
      <c r="A534" t="s">
        <v>1137</v>
      </c>
      <c r="B534" t="s">
        <v>211</v>
      </c>
      <c r="C534" t="s">
        <v>1138</v>
      </c>
      <c r="D534" t="s">
        <v>1139</v>
      </c>
      <c r="E534" t="s">
        <v>12176</v>
      </c>
      <c r="F534" t="s">
        <v>12177</v>
      </c>
      <c r="G534">
        <v>9039987199</v>
      </c>
      <c r="H534" t="s">
        <v>164</v>
      </c>
      <c r="I534" t="s">
        <v>12178</v>
      </c>
      <c r="J534" t="s">
        <v>217</v>
      </c>
      <c r="K534" t="s">
        <v>798</v>
      </c>
      <c r="L534" t="s">
        <v>12179</v>
      </c>
      <c r="M534" t="s">
        <v>12180</v>
      </c>
      <c r="N534" t="s">
        <v>170</v>
      </c>
      <c r="AI534" t="s">
        <v>12181</v>
      </c>
      <c r="AJ534" t="s">
        <v>12182</v>
      </c>
      <c r="AK534" t="s">
        <v>12183</v>
      </c>
      <c r="AL534">
        <v>70</v>
      </c>
      <c r="AN534">
        <v>2008</v>
      </c>
      <c r="AO534" t="s">
        <v>174</v>
      </c>
      <c r="AP534" t="s">
        <v>12181</v>
      </c>
      <c r="AQ534" t="s">
        <v>12182</v>
      </c>
      <c r="AR534" t="s">
        <v>12184</v>
      </c>
      <c r="AS534">
        <v>60.2</v>
      </c>
      <c r="AU534">
        <v>2010</v>
      </c>
      <c r="AV534" t="s">
        <v>170</v>
      </c>
      <c r="BC534" t="s">
        <v>174</v>
      </c>
      <c r="BD534" t="s">
        <v>629</v>
      </c>
      <c r="BE534" t="s">
        <v>12185</v>
      </c>
      <c r="BF534" t="s">
        <v>12186</v>
      </c>
      <c r="BG534">
        <v>63</v>
      </c>
      <c r="BH534">
        <v>6.3</v>
      </c>
      <c r="BI534">
        <v>2015</v>
      </c>
      <c r="BJ534">
        <v>2</v>
      </c>
      <c r="BL534">
        <v>9</v>
      </c>
      <c r="BN534" t="s">
        <v>174</v>
      </c>
      <c r="BO534" t="s">
        <v>629</v>
      </c>
      <c r="BP534" t="s">
        <v>12187</v>
      </c>
      <c r="BQ534" t="s">
        <v>12188</v>
      </c>
      <c r="BR534">
        <v>75.4</v>
      </c>
      <c r="BS534">
        <v>7.54</v>
      </c>
      <c r="BT534">
        <v>2018</v>
      </c>
      <c r="BU534">
        <v>31</v>
      </c>
      <c r="BV534" t="s">
        <v>12189</v>
      </c>
      <c r="BW534">
        <v>48</v>
      </c>
      <c r="BY534" t="s">
        <v>170</v>
      </c>
      <c r="CF534" t="s">
        <v>174</v>
      </c>
      <c r="CG534" t="s">
        <v>12190</v>
      </c>
      <c r="CH534" t="s">
        <v>12191</v>
      </c>
      <c r="CI534" t="s">
        <v>373</v>
      </c>
      <c r="CK534" t="s">
        <v>174</v>
      </c>
      <c r="CL534" t="s">
        <v>174</v>
      </c>
      <c r="CM534" t="s">
        <v>12192</v>
      </c>
      <c r="CN534" t="s">
        <v>174</v>
      </c>
      <c r="CO534" t="s">
        <v>12193</v>
      </c>
      <c r="CP534" t="s">
        <v>4877</v>
      </c>
      <c r="CQ534" t="s">
        <v>174</v>
      </c>
      <c r="CR534" t="s">
        <v>4996</v>
      </c>
      <c r="CS534">
        <v>4</v>
      </c>
      <c r="CT534">
        <v>7</v>
      </c>
      <c r="CU534" t="s">
        <v>12194</v>
      </c>
      <c r="CV534" t="s">
        <v>170</v>
      </c>
      <c r="CZ534" t="s">
        <v>170</v>
      </c>
      <c r="DC534" t="s">
        <v>12195</v>
      </c>
      <c r="DD534" t="s">
        <v>170</v>
      </c>
      <c r="DF534" t="s">
        <v>174</v>
      </c>
      <c r="DG534">
        <v>10</v>
      </c>
      <c r="DH534">
        <v>0</v>
      </c>
      <c r="DI534">
        <v>3</v>
      </c>
      <c r="DJ534" t="s">
        <v>4996</v>
      </c>
      <c r="DK534" t="s">
        <v>10659</v>
      </c>
      <c r="DL534" t="s">
        <v>170</v>
      </c>
      <c r="DN534" t="s">
        <v>170</v>
      </c>
      <c r="DP534" t="s">
        <v>12196</v>
      </c>
      <c r="DQ534" t="s">
        <v>202</v>
      </c>
      <c r="DR534" t="str">
        <f>HYPERLINK("https://nconnect.nicmar.ac.in/pdf/704_resume_1772102094.pdf/Y2FyZWVy","View Resume")</f>
        <v>0</v>
      </c>
      <c r="DS534" t="s">
        <v>1317</v>
      </c>
      <c r="DT534" t="s">
        <v>12197</v>
      </c>
      <c r="DU534" t="s">
        <v>1283</v>
      </c>
      <c r="DV534" t="s">
        <v>12198</v>
      </c>
      <c r="DW534" t="s">
        <v>246</v>
      </c>
      <c r="DX534" t="s">
        <v>941</v>
      </c>
      <c r="DY534" t="s">
        <v>209</v>
      </c>
      <c r="DZ534" t="s">
        <v>949</v>
      </c>
      <c r="EA534" t="s">
        <v>12197</v>
      </c>
      <c r="EB534" t="s">
        <v>211</v>
      </c>
      <c r="EC534" t="s">
        <v>12198</v>
      </c>
      <c r="ED534" t="s">
        <v>246</v>
      </c>
      <c r="EE534" t="s">
        <v>1319</v>
      </c>
      <c r="EF534" t="s">
        <v>252</v>
      </c>
      <c r="EG534" t="s">
        <v>2054</v>
      </c>
      <c r="EH534" t="s">
        <v>12199</v>
      </c>
      <c r="EI534" t="s">
        <v>6912</v>
      </c>
      <c r="EJ534" t="s">
        <v>8288</v>
      </c>
      <c r="EK534" t="s">
        <v>207</v>
      </c>
      <c r="EL534" t="s">
        <v>824</v>
      </c>
      <c r="EM534" t="s">
        <v>1319</v>
      </c>
      <c r="EN534" t="s">
        <v>344</v>
      </c>
      <c r="EO534" t="s">
        <v>12197</v>
      </c>
      <c r="EP534" t="s">
        <v>211</v>
      </c>
      <c r="EQ534" t="s">
        <v>12198</v>
      </c>
      <c r="ER534" t="s">
        <v>246</v>
      </c>
      <c r="ES534" t="s">
        <v>208</v>
      </c>
      <c r="ET534" t="s">
        <v>385</v>
      </c>
      <c r="EU534" t="s">
        <v>265</v>
      </c>
    </row>
    <row r="535" spans="1:158">
      <c r="A535" t="s">
        <v>5302</v>
      </c>
      <c r="B535" t="s">
        <v>508</v>
      </c>
      <c r="C535" t="s">
        <v>160</v>
      </c>
      <c r="D535" t="s">
        <v>5303</v>
      </c>
      <c r="E535" t="s">
        <v>12200</v>
      </c>
      <c r="F535" t="s">
        <v>12201</v>
      </c>
      <c r="G535">
        <v>9498026989</v>
      </c>
      <c r="H535" t="s">
        <v>164</v>
      </c>
      <c r="I535" t="s">
        <v>12202</v>
      </c>
      <c r="J535" t="s">
        <v>166</v>
      </c>
      <c r="K535" t="s">
        <v>12203</v>
      </c>
      <c r="L535" t="s">
        <v>12204</v>
      </c>
      <c r="M535" t="s">
        <v>12205</v>
      </c>
      <c r="N535" t="s">
        <v>170</v>
      </c>
      <c r="AI535" t="s">
        <v>12206</v>
      </c>
      <c r="AJ535" t="s">
        <v>12207</v>
      </c>
      <c r="AK535" t="s">
        <v>12208</v>
      </c>
      <c r="AL535">
        <v>88</v>
      </c>
      <c r="AM535">
        <v>8.8</v>
      </c>
      <c r="AN535">
        <v>2010</v>
      </c>
      <c r="AO535" t="s">
        <v>174</v>
      </c>
      <c r="AP535" t="s">
        <v>12206</v>
      </c>
      <c r="AQ535" t="s">
        <v>12209</v>
      </c>
      <c r="AR535" t="s">
        <v>12210</v>
      </c>
      <c r="AS535">
        <v>83</v>
      </c>
      <c r="AT535">
        <v>8.3</v>
      </c>
      <c r="AU535">
        <v>2012</v>
      </c>
      <c r="AV535" t="s">
        <v>170</v>
      </c>
      <c r="BC535" t="s">
        <v>174</v>
      </c>
      <c r="BD535" t="s">
        <v>12211</v>
      </c>
      <c r="BE535" t="s">
        <v>12212</v>
      </c>
      <c r="BF535" t="s">
        <v>12213</v>
      </c>
      <c r="BG535">
        <v>77</v>
      </c>
      <c r="BH535">
        <v>7.77</v>
      </c>
      <c r="BI535">
        <v>2017</v>
      </c>
      <c r="BJ535">
        <v>8</v>
      </c>
      <c r="BL535">
        <v>2</v>
      </c>
      <c r="BN535" t="s">
        <v>174</v>
      </c>
      <c r="BO535" t="s">
        <v>12214</v>
      </c>
      <c r="BP535" t="s">
        <v>12215</v>
      </c>
      <c r="BQ535" t="s">
        <v>12216</v>
      </c>
      <c r="BR535">
        <v>100</v>
      </c>
      <c r="BS535">
        <v>10</v>
      </c>
      <c r="BT535">
        <v>2025</v>
      </c>
      <c r="BU535">
        <v>31</v>
      </c>
      <c r="BV535" t="s">
        <v>12217</v>
      </c>
      <c r="BW535">
        <v>50</v>
      </c>
      <c r="BY535" t="s">
        <v>170</v>
      </c>
      <c r="CF535" t="s">
        <v>170</v>
      </c>
      <c r="CL535" t="s">
        <v>170</v>
      </c>
      <c r="CN535" t="s">
        <v>170</v>
      </c>
      <c r="CP535" t="s">
        <v>12218</v>
      </c>
      <c r="CQ535" t="s">
        <v>170</v>
      </c>
      <c r="CV535" t="s">
        <v>170</v>
      </c>
      <c r="CZ535" t="s">
        <v>170</v>
      </c>
      <c r="DC535" t="s">
        <v>1492</v>
      </c>
      <c r="DD535" t="s">
        <v>174</v>
      </c>
      <c r="DE535" t="s">
        <v>11017</v>
      </c>
      <c r="DF535" t="s">
        <v>170</v>
      </c>
      <c r="DL535" t="s">
        <v>170</v>
      </c>
      <c r="DN535" t="s">
        <v>174</v>
      </c>
      <c r="DO535" t="s">
        <v>12219</v>
      </c>
      <c r="DP535" t="s">
        <v>12220</v>
      </c>
      <c r="DQ535" t="str">
        <f>HYPERLINK("https://nconnect.nicmar.ac.in/storage/profile/69a01f2dd0e85.png","Download")</f>
        <v>0</v>
      </c>
      <c r="DR535" t="str">
        <f>HYPERLINK("https://nconnect.nicmar.ac.in/pdf/716_resume_1772105249.pdf/Y2FyZWVy","View Resume")</f>
        <v>0</v>
      </c>
      <c r="DS535" t="s">
        <v>5178</v>
      </c>
      <c r="DT535" t="s">
        <v>12221</v>
      </c>
      <c r="DU535" t="s">
        <v>12222</v>
      </c>
      <c r="DV535" t="s">
        <v>12223</v>
      </c>
      <c r="DW535" t="s">
        <v>207</v>
      </c>
      <c r="DX535" t="s">
        <v>981</v>
      </c>
      <c r="DY535" t="s">
        <v>941</v>
      </c>
      <c r="DZ535" t="s">
        <v>461</v>
      </c>
      <c r="EA535" t="s">
        <v>12224</v>
      </c>
      <c r="EB535" t="s">
        <v>12225</v>
      </c>
      <c r="EC535" t="s">
        <v>1812</v>
      </c>
      <c r="ED535" t="s">
        <v>207</v>
      </c>
      <c r="EE535" t="s">
        <v>1719</v>
      </c>
      <c r="EF535" t="s">
        <v>1030</v>
      </c>
      <c r="EG535" t="s">
        <v>2927</v>
      </c>
      <c r="EH535" t="s">
        <v>12226</v>
      </c>
      <c r="EI535" t="s">
        <v>12227</v>
      </c>
      <c r="EJ535" t="s">
        <v>1812</v>
      </c>
      <c r="EK535" t="s">
        <v>207</v>
      </c>
      <c r="EL535" t="s">
        <v>1395</v>
      </c>
      <c r="EM535" t="s">
        <v>3107</v>
      </c>
      <c r="EN535" t="s">
        <v>420</v>
      </c>
      <c r="EO535" t="s">
        <v>12228</v>
      </c>
      <c r="EP535" t="s">
        <v>6240</v>
      </c>
      <c r="EQ535" t="s">
        <v>1812</v>
      </c>
      <c r="ER535" t="s">
        <v>207</v>
      </c>
      <c r="ES535" t="s">
        <v>5181</v>
      </c>
      <c r="ET535" t="s">
        <v>208</v>
      </c>
      <c r="EU535" t="s">
        <v>575</v>
      </c>
      <c r="EV535" t="s">
        <v>12229</v>
      </c>
      <c r="EW535" t="s">
        <v>6240</v>
      </c>
      <c r="EX535" t="s">
        <v>1812</v>
      </c>
      <c r="EY535" t="s">
        <v>207</v>
      </c>
      <c r="EZ535" t="s">
        <v>988</v>
      </c>
      <c r="FA535" t="s">
        <v>5566</v>
      </c>
      <c r="FB535" t="s">
        <v>265</v>
      </c>
    </row>
    <row r="536" spans="1:158">
      <c r="A536" t="s">
        <v>3203</v>
      </c>
      <c r="B536" t="s">
        <v>211</v>
      </c>
      <c r="C536" t="s">
        <v>160</v>
      </c>
      <c r="D536" t="s">
        <v>3204</v>
      </c>
      <c r="E536" t="s">
        <v>12230</v>
      </c>
      <c r="F536" t="s">
        <v>12231</v>
      </c>
      <c r="G536">
        <v>7041002987</v>
      </c>
      <c r="H536" t="s">
        <v>164</v>
      </c>
      <c r="I536" t="s">
        <v>12232</v>
      </c>
      <c r="J536" t="s">
        <v>166</v>
      </c>
      <c r="K536" t="s">
        <v>1600</v>
      </c>
      <c r="L536" t="s">
        <v>12233</v>
      </c>
      <c r="M536" t="s">
        <v>12234</v>
      </c>
      <c r="N536" t="s">
        <v>170</v>
      </c>
      <c r="AI536" t="s">
        <v>12235</v>
      </c>
      <c r="AJ536" t="s">
        <v>12236</v>
      </c>
      <c r="AK536" t="s">
        <v>4088</v>
      </c>
      <c r="AL536">
        <v>69</v>
      </c>
      <c r="AN536">
        <v>1991</v>
      </c>
      <c r="AO536" t="s">
        <v>174</v>
      </c>
      <c r="AP536" t="s">
        <v>12235</v>
      </c>
      <c r="AQ536" t="s">
        <v>12236</v>
      </c>
      <c r="AR536" t="s">
        <v>4088</v>
      </c>
      <c r="AS536">
        <v>64</v>
      </c>
      <c r="AU536">
        <v>1993</v>
      </c>
      <c r="AV536" t="s">
        <v>170</v>
      </c>
      <c r="BC536" t="s">
        <v>174</v>
      </c>
      <c r="BD536" t="s">
        <v>12237</v>
      </c>
      <c r="BE536" t="s">
        <v>12238</v>
      </c>
      <c r="BF536" t="s">
        <v>486</v>
      </c>
      <c r="BG536">
        <v>64</v>
      </c>
      <c r="BI536">
        <v>1998</v>
      </c>
      <c r="BJ536">
        <v>2</v>
      </c>
      <c r="BL536">
        <v>9</v>
      </c>
      <c r="BN536" t="s">
        <v>174</v>
      </c>
      <c r="BO536" t="s">
        <v>10001</v>
      </c>
      <c r="BP536" t="s">
        <v>12239</v>
      </c>
      <c r="BQ536" t="s">
        <v>3614</v>
      </c>
      <c r="BR536">
        <v>70</v>
      </c>
      <c r="BS536">
        <v>7.71</v>
      </c>
      <c r="BT536">
        <v>2012</v>
      </c>
      <c r="BU536">
        <v>16</v>
      </c>
      <c r="BW536">
        <v>49</v>
      </c>
      <c r="BY536" t="s">
        <v>170</v>
      </c>
      <c r="CF536" t="s">
        <v>174</v>
      </c>
      <c r="CG536" t="s">
        <v>12240</v>
      </c>
      <c r="CH536" t="s">
        <v>6094</v>
      </c>
      <c r="CI536" t="s">
        <v>193</v>
      </c>
      <c r="CJ536">
        <v>2020</v>
      </c>
      <c r="CL536" t="s">
        <v>170</v>
      </c>
      <c r="CN536" t="s">
        <v>170</v>
      </c>
      <c r="CP536" t="s">
        <v>12241</v>
      </c>
      <c r="CQ536" t="s">
        <v>174</v>
      </c>
      <c r="CR536">
        <v>2</v>
      </c>
      <c r="CS536">
        <v>20</v>
      </c>
      <c r="CT536">
        <v>110</v>
      </c>
      <c r="CU536" t="s">
        <v>12242</v>
      </c>
      <c r="CV536" t="s">
        <v>174</v>
      </c>
      <c r="CW536" t="s">
        <v>12243</v>
      </c>
      <c r="CX536" t="s">
        <v>193</v>
      </c>
      <c r="CY536">
        <v>2021</v>
      </c>
      <c r="CZ536" t="s">
        <v>174</v>
      </c>
      <c r="DA536" t="s">
        <v>12244</v>
      </c>
      <c r="DC536" t="s">
        <v>6733</v>
      </c>
      <c r="DD536" t="s">
        <v>174</v>
      </c>
      <c r="DE536" t="s">
        <v>12245</v>
      </c>
      <c r="DF536" t="s">
        <v>174</v>
      </c>
      <c r="DG536">
        <v>11</v>
      </c>
      <c r="DH536">
        <v>0</v>
      </c>
      <c r="DI536">
        <v>4</v>
      </c>
      <c r="DJ536" t="s">
        <v>2106</v>
      </c>
      <c r="DK536">
        <v>10</v>
      </c>
      <c r="DL536" t="s">
        <v>174</v>
      </c>
      <c r="DM536" t="s">
        <v>12246</v>
      </c>
      <c r="DN536" t="s">
        <v>174</v>
      </c>
      <c r="DO536" t="s">
        <v>12247</v>
      </c>
      <c r="DP536" t="s">
        <v>12248</v>
      </c>
      <c r="DQ536" t="str">
        <f>HYPERLINK("https://nconnect.nicmar.ac.in/storage/profile/69a02ac964297.png","Download")</f>
        <v>0</v>
      </c>
      <c r="DR536" t="str">
        <f>HYPERLINK("https://nconnect.nicmar.ac.in/pdf/717_resume_1772105808.pdf/Y2FyZWVy","View Resume")</f>
        <v>0</v>
      </c>
      <c r="DS536" t="s">
        <v>12249</v>
      </c>
      <c r="DT536" t="s">
        <v>12250</v>
      </c>
      <c r="DU536" t="s">
        <v>508</v>
      </c>
      <c r="DV536" t="s">
        <v>12251</v>
      </c>
      <c r="DW536" t="s">
        <v>246</v>
      </c>
      <c r="DX536" t="s">
        <v>1544</v>
      </c>
      <c r="DY536" t="s">
        <v>209</v>
      </c>
      <c r="DZ536" t="s">
        <v>4127</v>
      </c>
      <c r="EA536" t="s">
        <v>10182</v>
      </c>
      <c r="EB536" t="s">
        <v>211</v>
      </c>
      <c r="EC536" t="s">
        <v>12252</v>
      </c>
      <c r="ED536" t="s">
        <v>246</v>
      </c>
      <c r="EE536" t="s">
        <v>12253</v>
      </c>
      <c r="EF536" t="s">
        <v>1544</v>
      </c>
      <c r="EG536" t="s">
        <v>12254</v>
      </c>
      <c r="EH536" t="s">
        <v>12255</v>
      </c>
      <c r="EI536" t="s">
        <v>12256</v>
      </c>
      <c r="EJ536" t="s">
        <v>12252</v>
      </c>
      <c r="EK536" t="s">
        <v>207</v>
      </c>
      <c r="EL536" t="s">
        <v>12257</v>
      </c>
      <c r="EM536" t="s">
        <v>12258</v>
      </c>
      <c r="EN536" t="s">
        <v>6826</v>
      </c>
      <c r="EO536" t="s">
        <v>12259</v>
      </c>
      <c r="EP536" t="s">
        <v>12260</v>
      </c>
      <c r="EQ536" t="s">
        <v>12252</v>
      </c>
      <c r="ER536" t="s">
        <v>207</v>
      </c>
      <c r="ES536" t="s">
        <v>12261</v>
      </c>
      <c r="ET536" t="s">
        <v>12262</v>
      </c>
      <c r="EU536" t="s">
        <v>248</v>
      </c>
    </row>
    <row r="537" spans="1:158">
      <c r="A537" t="s">
        <v>540</v>
      </c>
      <c r="B537" t="s">
        <v>159</v>
      </c>
      <c r="C537" t="s">
        <v>472</v>
      </c>
      <c r="D537" t="s">
        <v>541</v>
      </c>
      <c r="E537" t="s">
        <v>12230</v>
      </c>
      <c r="F537" t="s">
        <v>12231</v>
      </c>
      <c r="G537">
        <v>7041002987</v>
      </c>
      <c r="H537" t="s">
        <v>164</v>
      </c>
      <c r="I537" t="s">
        <v>12232</v>
      </c>
      <c r="J537" t="s">
        <v>166</v>
      </c>
      <c r="K537" t="s">
        <v>1600</v>
      </c>
      <c r="L537" t="s">
        <v>12233</v>
      </c>
      <c r="M537" t="s">
        <v>12234</v>
      </c>
      <c r="N537" t="s">
        <v>170</v>
      </c>
      <c r="AI537" t="s">
        <v>12235</v>
      </c>
      <c r="AJ537" t="s">
        <v>12236</v>
      </c>
      <c r="AK537" t="s">
        <v>4088</v>
      </c>
      <c r="AL537">
        <v>69</v>
      </c>
      <c r="AN537">
        <v>1991</v>
      </c>
      <c r="AO537" t="s">
        <v>174</v>
      </c>
      <c r="AP537" t="s">
        <v>12235</v>
      </c>
      <c r="AQ537" t="s">
        <v>12236</v>
      </c>
      <c r="AR537" t="s">
        <v>4088</v>
      </c>
      <c r="AS537">
        <v>64</v>
      </c>
      <c r="AU537">
        <v>1993</v>
      </c>
      <c r="AV537" t="s">
        <v>170</v>
      </c>
      <c r="BC537" t="s">
        <v>174</v>
      </c>
      <c r="BD537" t="s">
        <v>12237</v>
      </c>
      <c r="BE537" t="s">
        <v>12238</v>
      </c>
      <c r="BF537" t="s">
        <v>486</v>
      </c>
      <c r="BG537">
        <v>64</v>
      </c>
      <c r="BI537">
        <v>1998</v>
      </c>
      <c r="BJ537">
        <v>2</v>
      </c>
      <c r="BL537">
        <v>9</v>
      </c>
      <c r="BN537" t="s">
        <v>174</v>
      </c>
      <c r="BO537" t="s">
        <v>10001</v>
      </c>
      <c r="BP537" t="s">
        <v>12239</v>
      </c>
      <c r="BQ537" t="s">
        <v>3614</v>
      </c>
      <c r="BR537">
        <v>70</v>
      </c>
      <c r="BS537">
        <v>7.71</v>
      </c>
      <c r="BT537">
        <v>2012</v>
      </c>
      <c r="BU537">
        <v>16</v>
      </c>
      <c r="BW537">
        <v>49</v>
      </c>
      <c r="BY537" t="s">
        <v>170</v>
      </c>
      <c r="CF537" t="s">
        <v>174</v>
      </c>
      <c r="CG537" t="s">
        <v>12240</v>
      </c>
      <c r="CH537" t="s">
        <v>6094</v>
      </c>
      <c r="CI537" t="s">
        <v>193</v>
      </c>
      <c r="CJ537">
        <v>2020</v>
      </c>
      <c r="CL537" t="s">
        <v>170</v>
      </c>
      <c r="CN537" t="s">
        <v>170</v>
      </c>
      <c r="CP537" t="s">
        <v>12241</v>
      </c>
      <c r="CQ537" t="s">
        <v>174</v>
      </c>
      <c r="CR537">
        <v>2</v>
      </c>
      <c r="CS537">
        <v>20</v>
      </c>
      <c r="CT537">
        <v>110</v>
      </c>
      <c r="CU537" t="s">
        <v>12242</v>
      </c>
      <c r="CV537" t="s">
        <v>174</v>
      </c>
      <c r="CW537" t="s">
        <v>12243</v>
      </c>
      <c r="CX537" t="s">
        <v>193</v>
      </c>
      <c r="CY537">
        <v>2021</v>
      </c>
      <c r="CZ537" t="s">
        <v>174</v>
      </c>
      <c r="DA537" t="s">
        <v>12244</v>
      </c>
      <c r="DC537" t="s">
        <v>6733</v>
      </c>
      <c r="DD537" t="s">
        <v>174</v>
      </c>
      <c r="DE537" t="s">
        <v>12245</v>
      </c>
      <c r="DF537" t="s">
        <v>174</v>
      </c>
      <c r="DG537">
        <v>11</v>
      </c>
      <c r="DH537">
        <v>0</v>
      </c>
      <c r="DI537">
        <v>4</v>
      </c>
      <c r="DJ537" t="s">
        <v>2106</v>
      </c>
      <c r="DK537">
        <v>10</v>
      </c>
      <c r="DL537" t="s">
        <v>174</v>
      </c>
      <c r="DM537" t="s">
        <v>12246</v>
      </c>
      <c r="DN537" t="s">
        <v>174</v>
      </c>
      <c r="DO537" t="s">
        <v>12247</v>
      </c>
      <c r="DP537" t="s">
        <v>12263</v>
      </c>
      <c r="DQ537" t="str">
        <f>HYPERLINK("https://nconnect.nicmar.ac.in/storage/profile/69a02ac964297.png","Download")</f>
        <v>0</v>
      </c>
      <c r="DR537" t="str">
        <f>HYPERLINK("https://nconnect.nicmar.ac.in/pdf/717_resume_1772105808.pdf/Y2FyZWVy","View Resume")</f>
        <v>0</v>
      </c>
      <c r="DS537" t="s">
        <v>12249</v>
      </c>
      <c r="DT537" t="s">
        <v>12250</v>
      </c>
      <c r="DU537" t="s">
        <v>508</v>
      </c>
      <c r="DV537" t="s">
        <v>12251</v>
      </c>
      <c r="DW537" t="s">
        <v>246</v>
      </c>
      <c r="DX537" t="s">
        <v>1544</v>
      </c>
      <c r="DY537" t="s">
        <v>209</v>
      </c>
      <c r="DZ537" t="s">
        <v>4127</v>
      </c>
      <c r="EA537" t="s">
        <v>10182</v>
      </c>
      <c r="EB537" t="s">
        <v>211</v>
      </c>
      <c r="EC537" t="s">
        <v>12252</v>
      </c>
      <c r="ED537" t="s">
        <v>246</v>
      </c>
      <c r="EE537" t="s">
        <v>12253</v>
      </c>
      <c r="EF537" t="s">
        <v>1544</v>
      </c>
      <c r="EG537" t="s">
        <v>12254</v>
      </c>
      <c r="EH537" t="s">
        <v>12255</v>
      </c>
      <c r="EI537" t="s">
        <v>12256</v>
      </c>
      <c r="EJ537" t="s">
        <v>12252</v>
      </c>
      <c r="EK537" t="s">
        <v>207</v>
      </c>
      <c r="EL537" t="s">
        <v>12257</v>
      </c>
      <c r="EM537" t="s">
        <v>12258</v>
      </c>
      <c r="EN537" t="s">
        <v>6826</v>
      </c>
      <c r="EO537" t="s">
        <v>12259</v>
      </c>
      <c r="EP537" t="s">
        <v>12260</v>
      </c>
      <c r="EQ537" t="s">
        <v>12252</v>
      </c>
      <c r="ER537" t="s">
        <v>207</v>
      </c>
      <c r="ES537" t="s">
        <v>12261</v>
      </c>
      <c r="ET537" t="s">
        <v>12262</v>
      </c>
      <c r="EU537" t="s">
        <v>248</v>
      </c>
    </row>
    <row r="538" spans="1:158">
      <c r="A538" t="s">
        <v>2251</v>
      </c>
      <c r="B538" t="s">
        <v>159</v>
      </c>
      <c r="C538" t="s">
        <v>212</v>
      </c>
      <c r="D538" t="s">
        <v>2252</v>
      </c>
      <c r="E538" t="s">
        <v>12230</v>
      </c>
      <c r="F538" t="s">
        <v>12231</v>
      </c>
      <c r="G538">
        <v>7041002987</v>
      </c>
      <c r="H538" t="s">
        <v>164</v>
      </c>
      <c r="I538" t="s">
        <v>12232</v>
      </c>
      <c r="J538" t="s">
        <v>166</v>
      </c>
      <c r="K538" t="s">
        <v>1600</v>
      </c>
      <c r="L538" t="s">
        <v>12233</v>
      </c>
      <c r="M538" t="s">
        <v>12234</v>
      </c>
      <c r="N538" t="s">
        <v>170</v>
      </c>
      <c r="AI538" t="s">
        <v>12235</v>
      </c>
      <c r="AJ538" t="s">
        <v>12236</v>
      </c>
      <c r="AK538" t="s">
        <v>4088</v>
      </c>
      <c r="AL538">
        <v>69</v>
      </c>
      <c r="AN538">
        <v>1991</v>
      </c>
      <c r="AO538" t="s">
        <v>174</v>
      </c>
      <c r="AP538" t="s">
        <v>12235</v>
      </c>
      <c r="AQ538" t="s">
        <v>12236</v>
      </c>
      <c r="AR538" t="s">
        <v>4088</v>
      </c>
      <c r="AS538">
        <v>64</v>
      </c>
      <c r="AU538">
        <v>1993</v>
      </c>
      <c r="AV538" t="s">
        <v>170</v>
      </c>
      <c r="BC538" t="s">
        <v>174</v>
      </c>
      <c r="BD538" t="s">
        <v>12237</v>
      </c>
      <c r="BE538" t="s">
        <v>12238</v>
      </c>
      <c r="BF538" t="s">
        <v>486</v>
      </c>
      <c r="BG538">
        <v>64</v>
      </c>
      <c r="BI538">
        <v>1998</v>
      </c>
      <c r="BJ538">
        <v>2</v>
      </c>
      <c r="BL538">
        <v>9</v>
      </c>
      <c r="BN538" t="s">
        <v>174</v>
      </c>
      <c r="BO538" t="s">
        <v>10001</v>
      </c>
      <c r="BP538" t="s">
        <v>12239</v>
      </c>
      <c r="BQ538" t="s">
        <v>3614</v>
      </c>
      <c r="BR538">
        <v>70</v>
      </c>
      <c r="BS538">
        <v>7.71</v>
      </c>
      <c r="BT538">
        <v>2012</v>
      </c>
      <c r="BU538">
        <v>16</v>
      </c>
      <c r="BW538">
        <v>49</v>
      </c>
      <c r="BY538" t="s">
        <v>170</v>
      </c>
      <c r="CF538" t="s">
        <v>174</v>
      </c>
      <c r="CG538" t="s">
        <v>12240</v>
      </c>
      <c r="CH538" t="s">
        <v>6094</v>
      </c>
      <c r="CI538" t="s">
        <v>193</v>
      </c>
      <c r="CJ538">
        <v>2020</v>
      </c>
      <c r="CL538" t="s">
        <v>170</v>
      </c>
      <c r="CN538" t="s">
        <v>170</v>
      </c>
      <c r="CP538" t="s">
        <v>12241</v>
      </c>
      <c r="CQ538" t="s">
        <v>174</v>
      </c>
      <c r="CR538">
        <v>2</v>
      </c>
      <c r="CS538">
        <v>20</v>
      </c>
      <c r="CT538">
        <v>110</v>
      </c>
      <c r="CU538" t="s">
        <v>12242</v>
      </c>
      <c r="CV538" t="s">
        <v>174</v>
      </c>
      <c r="CW538" t="s">
        <v>12243</v>
      </c>
      <c r="CX538" t="s">
        <v>193</v>
      </c>
      <c r="CY538">
        <v>2021</v>
      </c>
      <c r="CZ538" t="s">
        <v>174</v>
      </c>
      <c r="DA538" t="s">
        <v>12244</v>
      </c>
      <c r="DC538" t="s">
        <v>6733</v>
      </c>
      <c r="DD538" t="s">
        <v>174</v>
      </c>
      <c r="DE538" t="s">
        <v>12245</v>
      </c>
      <c r="DF538" t="s">
        <v>174</v>
      </c>
      <c r="DG538">
        <v>11</v>
      </c>
      <c r="DH538">
        <v>0</v>
      </c>
      <c r="DI538">
        <v>4</v>
      </c>
      <c r="DJ538" t="s">
        <v>2106</v>
      </c>
      <c r="DK538">
        <v>10</v>
      </c>
      <c r="DL538" t="s">
        <v>174</v>
      </c>
      <c r="DM538" t="s">
        <v>12246</v>
      </c>
      <c r="DN538" t="s">
        <v>174</v>
      </c>
      <c r="DO538" t="s">
        <v>12247</v>
      </c>
      <c r="DP538" t="s">
        <v>12264</v>
      </c>
      <c r="DQ538" t="str">
        <f>HYPERLINK("https://nconnect.nicmar.ac.in/storage/profile/69a02ac964297.png","Download")</f>
        <v>0</v>
      </c>
      <c r="DR538" t="str">
        <f>HYPERLINK("https://nconnect.nicmar.ac.in/pdf/717_resume_1772105808.pdf/Y2FyZWVy","View Resume")</f>
        <v>0</v>
      </c>
      <c r="DS538" t="s">
        <v>12249</v>
      </c>
      <c r="DT538" t="s">
        <v>12250</v>
      </c>
      <c r="DU538" t="s">
        <v>508</v>
      </c>
      <c r="DV538" t="s">
        <v>12251</v>
      </c>
      <c r="DW538" t="s">
        <v>246</v>
      </c>
      <c r="DX538" t="s">
        <v>1544</v>
      </c>
      <c r="DY538" t="s">
        <v>209</v>
      </c>
      <c r="DZ538" t="s">
        <v>4127</v>
      </c>
      <c r="EA538" t="s">
        <v>10182</v>
      </c>
      <c r="EB538" t="s">
        <v>211</v>
      </c>
      <c r="EC538" t="s">
        <v>12252</v>
      </c>
      <c r="ED538" t="s">
        <v>246</v>
      </c>
      <c r="EE538" t="s">
        <v>12253</v>
      </c>
      <c r="EF538" t="s">
        <v>1544</v>
      </c>
      <c r="EG538" t="s">
        <v>12254</v>
      </c>
      <c r="EH538" t="s">
        <v>12255</v>
      </c>
      <c r="EI538" t="s">
        <v>12256</v>
      </c>
      <c r="EJ538" t="s">
        <v>12252</v>
      </c>
      <c r="EK538" t="s">
        <v>207</v>
      </c>
      <c r="EL538" t="s">
        <v>12257</v>
      </c>
      <c r="EM538" t="s">
        <v>12258</v>
      </c>
      <c r="EN538" t="s">
        <v>6826</v>
      </c>
      <c r="EO538" t="s">
        <v>12259</v>
      </c>
      <c r="EP538" t="s">
        <v>12260</v>
      </c>
      <c r="EQ538" t="s">
        <v>12252</v>
      </c>
      <c r="ER538" t="s">
        <v>207</v>
      </c>
      <c r="ES538" t="s">
        <v>12261</v>
      </c>
      <c r="ET538" t="s">
        <v>12262</v>
      </c>
      <c r="EU538" t="s">
        <v>248</v>
      </c>
    </row>
    <row r="539" spans="1:158">
      <c r="A539" t="s">
        <v>794</v>
      </c>
      <c r="B539" t="s">
        <v>211</v>
      </c>
      <c r="C539" t="s">
        <v>267</v>
      </c>
      <c r="D539" t="s">
        <v>509</v>
      </c>
      <c r="E539" t="s">
        <v>12265</v>
      </c>
      <c r="F539" t="s">
        <v>12266</v>
      </c>
      <c r="G539">
        <v>9836531836</v>
      </c>
      <c r="H539" t="s">
        <v>164</v>
      </c>
      <c r="I539" t="s">
        <v>12267</v>
      </c>
      <c r="J539" t="s">
        <v>217</v>
      </c>
      <c r="K539" t="s">
        <v>763</v>
      </c>
      <c r="L539" t="s">
        <v>12268</v>
      </c>
      <c r="M539" t="s">
        <v>12269</v>
      </c>
      <c r="N539" t="s">
        <v>170</v>
      </c>
      <c r="AI539" t="s">
        <v>12270</v>
      </c>
      <c r="AJ539" t="s">
        <v>12271</v>
      </c>
      <c r="AK539" t="s">
        <v>12272</v>
      </c>
      <c r="AL539">
        <v>57</v>
      </c>
      <c r="AN539">
        <v>1991</v>
      </c>
      <c r="AO539" t="s">
        <v>174</v>
      </c>
      <c r="AP539" t="s">
        <v>12273</v>
      </c>
      <c r="AQ539" t="s">
        <v>12274</v>
      </c>
      <c r="AR539" t="s">
        <v>12275</v>
      </c>
      <c r="AS539">
        <v>59.1</v>
      </c>
      <c r="AU539">
        <v>1993</v>
      </c>
      <c r="AV539" t="s">
        <v>174</v>
      </c>
      <c r="AW539" t="s">
        <v>12276</v>
      </c>
      <c r="AX539" t="s">
        <v>12277</v>
      </c>
      <c r="AY539" t="s">
        <v>12278</v>
      </c>
      <c r="AZ539">
        <v>80</v>
      </c>
      <c r="BB539">
        <v>1998</v>
      </c>
      <c r="BC539" t="s">
        <v>174</v>
      </c>
      <c r="BD539" t="s">
        <v>12279</v>
      </c>
      <c r="BE539" t="s">
        <v>12280</v>
      </c>
      <c r="BF539" t="s">
        <v>12281</v>
      </c>
      <c r="BG539">
        <v>56</v>
      </c>
      <c r="BI539">
        <v>1995</v>
      </c>
      <c r="BJ539">
        <v>19</v>
      </c>
      <c r="BK539" t="s">
        <v>2299</v>
      </c>
      <c r="BL539">
        <v>24</v>
      </c>
      <c r="BN539" t="s">
        <v>174</v>
      </c>
      <c r="BO539" t="s">
        <v>12282</v>
      </c>
      <c r="BP539" t="s">
        <v>12283</v>
      </c>
      <c r="BQ539" t="s">
        <v>12284</v>
      </c>
      <c r="BR539">
        <v>69</v>
      </c>
      <c r="BT539">
        <v>2016</v>
      </c>
      <c r="BU539">
        <v>31</v>
      </c>
      <c r="BV539" t="s">
        <v>529</v>
      </c>
      <c r="BW539">
        <v>23</v>
      </c>
      <c r="BY539" t="s">
        <v>170</v>
      </c>
      <c r="CF539" t="s">
        <v>174</v>
      </c>
      <c r="CG539" t="s">
        <v>528</v>
      </c>
      <c r="CH539" t="s">
        <v>12285</v>
      </c>
      <c r="CI539" t="s">
        <v>373</v>
      </c>
      <c r="CJ539">
        <v>2026</v>
      </c>
      <c r="CL539" t="s">
        <v>174</v>
      </c>
      <c r="CM539" t="s">
        <v>12286</v>
      </c>
      <c r="CN539" t="s">
        <v>174</v>
      </c>
      <c r="CO539" t="s">
        <v>12287</v>
      </c>
      <c r="CP539" t="s">
        <v>12288</v>
      </c>
      <c r="CQ539" t="s">
        <v>174</v>
      </c>
      <c r="CR539" t="s">
        <v>376</v>
      </c>
      <c r="CS539" t="s">
        <v>2624</v>
      </c>
      <c r="CT539">
        <v>0</v>
      </c>
      <c r="CU539" t="s">
        <v>12289</v>
      </c>
      <c r="CV539" t="s">
        <v>170</v>
      </c>
      <c r="CZ539" t="s">
        <v>170</v>
      </c>
      <c r="DB539" t="s">
        <v>12290</v>
      </c>
      <c r="DC539" t="s">
        <v>6733</v>
      </c>
      <c r="DD539" t="s">
        <v>174</v>
      </c>
      <c r="DE539" t="s">
        <v>12291</v>
      </c>
      <c r="DF539" t="s">
        <v>170</v>
      </c>
      <c r="DL539" t="s">
        <v>174</v>
      </c>
      <c r="DM539" t="s">
        <v>12292</v>
      </c>
      <c r="DN539" t="s">
        <v>170</v>
      </c>
      <c r="DP539" t="s">
        <v>12293</v>
      </c>
      <c r="DQ539" t="s">
        <v>202</v>
      </c>
      <c r="DR539" t="str">
        <f>HYPERLINK("https://nconnect.nicmar.ac.in/pdf/586_resume_1772108047.pdf/Y2FyZWVy","View Resume")</f>
        <v>0</v>
      </c>
      <c r="DS539" t="s">
        <v>985</v>
      </c>
      <c r="DT539" t="s">
        <v>12294</v>
      </c>
      <c r="DU539" t="s">
        <v>12295</v>
      </c>
      <c r="DV539" t="s">
        <v>12296</v>
      </c>
      <c r="DW539" t="s">
        <v>246</v>
      </c>
      <c r="DX539" t="s">
        <v>1502</v>
      </c>
      <c r="DY539" t="s">
        <v>209</v>
      </c>
      <c r="DZ539" t="s">
        <v>985</v>
      </c>
    </row>
    <row r="540" spans="1:158">
      <c r="A540" t="s">
        <v>5428</v>
      </c>
      <c r="B540" t="s">
        <v>5429</v>
      </c>
      <c r="C540" t="s">
        <v>472</v>
      </c>
      <c r="D540" t="s">
        <v>473</v>
      </c>
      <c r="E540" t="s">
        <v>12297</v>
      </c>
      <c r="F540" t="s">
        <v>12298</v>
      </c>
      <c r="G540">
        <v>7981500347</v>
      </c>
      <c r="H540" t="s">
        <v>164</v>
      </c>
      <c r="I540" t="s">
        <v>12299</v>
      </c>
      <c r="J540" t="s">
        <v>217</v>
      </c>
      <c r="K540" t="s">
        <v>218</v>
      </c>
      <c r="L540" t="s">
        <v>12300</v>
      </c>
      <c r="M540" t="s">
        <v>12301</v>
      </c>
      <c r="N540" t="s">
        <v>170</v>
      </c>
      <c r="AI540" t="s">
        <v>12302</v>
      </c>
      <c r="AJ540" t="s">
        <v>12303</v>
      </c>
      <c r="AK540" t="s">
        <v>12304</v>
      </c>
      <c r="AL540">
        <v>67.3</v>
      </c>
      <c r="AN540">
        <v>2008</v>
      </c>
      <c r="AO540" t="s">
        <v>174</v>
      </c>
      <c r="AP540" t="s">
        <v>12305</v>
      </c>
      <c r="AQ540" t="s">
        <v>12306</v>
      </c>
      <c r="AR540" t="s">
        <v>7271</v>
      </c>
      <c r="AS540">
        <v>71.7</v>
      </c>
      <c r="AU540">
        <v>2010</v>
      </c>
      <c r="AV540" t="s">
        <v>170</v>
      </c>
      <c r="BC540" t="s">
        <v>174</v>
      </c>
      <c r="BD540" t="s">
        <v>1829</v>
      </c>
      <c r="BE540" t="s">
        <v>12307</v>
      </c>
      <c r="BF540" t="s">
        <v>486</v>
      </c>
      <c r="BG540">
        <v>69.08</v>
      </c>
      <c r="BI540">
        <v>2014</v>
      </c>
      <c r="BJ540">
        <v>1</v>
      </c>
      <c r="BL540">
        <v>15</v>
      </c>
      <c r="BN540" t="s">
        <v>174</v>
      </c>
      <c r="BO540" t="s">
        <v>5959</v>
      </c>
      <c r="BP540" t="s">
        <v>12308</v>
      </c>
      <c r="BQ540" t="s">
        <v>2102</v>
      </c>
      <c r="BR540">
        <v>6.75</v>
      </c>
      <c r="BT540">
        <v>2016</v>
      </c>
      <c r="BU540">
        <v>12</v>
      </c>
      <c r="BW540">
        <v>15</v>
      </c>
      <c r="BY540" t="s">
        <v>170</v>
      </c>
      <c r="CF540" t="s">
        <v>174</v>
      </c>
      <c r="CG540" t="s">
        <v>12309</v>
      </c>
      <c r="CH540" t="s">
        <v>2271</v>
      </c>
      <c r="CI540" t="s">
        <v>193</v>
      </c>
      <c r="CJ540">
        <v>2025</v>
      </c>
      <c r="CL540" t="s">
        <v>174</v>
      </c>
      <c r="CM540" t="s">
        <v>12310</v>
      </c>
      <c r="CN540" t="s">
        <v>174</v>
      </c>
      <c r="CO540" t="s">
        <v>12311</v>
      </c>
      <c r="CP540" t="s">
        <v>12312</v>
      </c>
      <c r="CQ540" t="s">
        <v>174</v>
      </c>
      <c r="CR540">
        <v>2</v>
      </c>
      <c r="CS540">
        <v>2</v>
      </c>
      <c r="CT540">
        <v>4</v>
      </c>
      <c r="CU540" t="s">
        <v>12313</v>
      </c>
      <c r="CV540" t="s">
        <v>170</v>
      </c>
      <c r="CZ540" t="s">
        <v>170</v>
      </c>
      <c r="DB540" t="s">
        <v>12314</v>
      </c>
      <c r="DC540" t="s">
        <v>12315</v>
      </c>
      <c r="DD540" t="s">
        <v>174</v>
      </c>
      <c r="DE540" t="s">
        <v>12316</v>
      </c>
      <c r="DF540" t="s">
        <v>174</v>
      </c>
      <c r="DG540">
        <v>2</v>
      </c>
      <c r="DH540">
        <v>0</v>
      </c>
      <c r="DI540">
        <v>2</v>
      </c>
      <c r="DJ540">
        <v>0</v>
      </c>
      <c r="DK540">
        <v>8</v>
      </c>
      <c r="DL540" t="s">
        <v>174</v>
      </c>
      <c r="DM540" t="s">
        <v>12317</v>
      </c>
      <c r="DN540" t="s">
        <v>170</v>
      </c>
      <c r="DP540" t="s">
        <v>12318</v>
      </c>
      <c r="DQ540" t="str">
        <f>HYPERLINK("https://nconnect.nicmar.ac.in/storage/profile/69a0047f30a64.png","Download")</f>
        <v>0</v>
      </c>
      <c r="DR540" t="str">
        <f>HYPERLINK("https://nconnect.nicmar.ac.in/pdf/710_resume_1772110270.pdf/Y2FyZWVy","View Resume")</f>
        <v>0</v>
      </c>
      <c r="DS540" t="s">
        <v>2691</v>
      </c>
      <c r="DT540" t="s">
        <v>12319</v>
      </c>
      <c r="DU540" t="s">
        <v>255</v>
      </c>
      <c r="DV540" t="s">
        <v>3197</v>
      </c>
      <c r="DW540" t="s">
        <v>246</v>
      </c>
      <c r="DX540" t="s">
        <v>2523</v>
      </c>
      <c r="DY540" t="s">
        <v>1347</v>
      </c>
      <c r="DZ540" t="s">
        <v>344</v>
      </c>
      <c r="EA540" t="s">
        <v>12320</v>
      </c>
      <c r="EB540" t="s">
        <v>255</v>
      </c>
      <c r="EC540" t="s">
        <v>12321</v>
      </c>
      <c r="ED540" t="s">
        <v>246</v>
      </c>
      <c r="EE540" t="s">
        <v>1725</v>
      </c>
      <c r="EF540" t="s">
        <v>4830</v>
      </c>
      <c r="EG540" t="s">
        <v>355</v>
      </c>
      <c r="EH540" t="s">
        <v>12322</v>
      </c>
      <c r="EI540" t="s">
        <v>12323</v>
      </c>
      <c r="EJ540" t="s">
        <v>8392</v>
      </c>
      <c r="EK540" t="s">
        <v>246</v>
      </c>
      <c r="EL540" t="s">
        <v>981</v>
      </c>
      <c r="EM540" t="s">
        <v>209</v>
      </c>
      <c r="EN540" t="s">
        <v>908</v>
      </c>
    </row>
    <row r="541" spans="1:158">
      <c r="A541" t="s">
        <v>585</v>
      </c>
      <c r="B541" t="s">
        <v>211</v>
      </c>
      <c r="C541" t="s">
        <v>472</v>
      </c>
      <c r="D541" t="s">
        <v>586</v>
      </c>
      <c r="E541" t="s">
        <v>12297</v>
      </c>
      <c r="F541" t="s">
        <v>12298</v>
      </c>
      <c r="G541">
        <v>7981500347</v>
      </c>
      <c r="H541" t="s">
        <v>164</v>
      </c>
      <c r="I541" t="s">
        <v>12299</v>
      </c>
      <c r="J541" t="s">
        <v>217</v>
      </c>
      <c r="K541" t="s">
        <v>218</v>
      </c>
      <c r="L541" t="s">
        <v>12300</v>
      </c>
      <c r="M541" t="s">
        <v>12301</v>
      </c>
      <c r="N541" t="s">
        <v>170</v>
      </c>
      <c r="AI541" t="s">
        <v>12302</v>
      </c>
      <c r="AJ541" t="s">
        <v>12303</v>
      </c>
      <c r="AK541" t="s">
        <v>12304</v>
      </c>
      <c r="AL541">
        <v>67.3</v>
      </c>
      <c r="AN541">
        <v>2008</v>
      </c>
      <c r="AO541" t="s">
        <v>174</v>
      </c>
      <c r="AP541" t="s">
        <v>12305</v>
      </c>
      <c r="AQ541" t="s">
        <v>12306</v>
      </c>
      <c r="AR541" t="s">
        <v>7271</v>
      </c>
      <c r="AS541">
        <v>71.7</v>
      </c>
      <c r="AU541">
        <v>2010</v>
      </c>
      <c r="AV541" t="s">
        <v>170</v>
      </c>
      <c r="BC541" t="s">
        <v>174</v>
      </c>
      <c r="BD541" t="s">
        <v>1829</v>
      </c>
      <c r="BE541" t="s">
        <v>12307</v>
      </c>
      <c r="BF541" t="s">
        <v>486</v>
      </c>
      <c r="BG541">
        <v>69.08</v>
      </c>
      <c r="BI541">
        <v>2014</v>
      </c>
      <c r="BJ541">
        <v>1</v>
      </c>
      <c r="BL541">
        <v>15</v>
      </c>
      <c r="BN541" t="s">
        <v>174</v>
      </c>
      <c r="BO541" t="s">
        <v>5959</v>
      </c>
      <c r="BP541" t="s">
        <v>12308</v>
      </c>
      <c r="BQ541" t="s">
        <v>2102</v>
      </c>
      <c r="BR541">
        <v>6.75</v>
      </c>
      <c r="BT541">
        <v>2016</v>
      </c>
      <c r="BU541">
        <v>12</v>
      </c>
      <c r="BW541">
        <v>15</v>
      </c>
      <c r="BY541" t="s">
        <v>170</v>
      </c>
      <c r="CF541" t="s">
        <v>174</v>
      </c>
      <c r="CG541" t="s">
        <v>12309</v>
      </c>
      <c r="CH541" t="s">
        <v>2271</v>
      </c>
      <c r="CI541" t="s">
        <v>193</v>
      </c>
      <c r="CJ541">
        <v>2025</v>
      </c>
      <c r="CL541" t="s">
        <v>174</v>
      </c>
      <c r="CM541" t="s">
        <v>12310</v>
      </c>
      <c r="CN541" t="s">
        <v>174</v>
      </c>
      <c r="CO541" t="s">
        <v>12311</v>
      </c>
      <c r="CP541" t="s">
        <v>12312</v>
      </c>
      <c r="CQ541" t="s">
        <v>174</v>
      </c>
      <c r="CR541">
        <v>2</v>
      </c>
      <c r="CS541">
        <v>2</v>
      </c>
      <c r="CT541">
        <v>4</v>
      </c>
      <c r="CU541" t="s">
        <v>12313</v>
      </c>
      <c r="CV541" t="s">
        <v>170</v>
      </c>
      <c r="CZ541" t="s">
        <v>170</v>
      </c>
      <c r="DB541" t="s">
        <v>12314</v>
      </c>
      <c r="DC541" t="s">
        <v>12315</v>
      </c>
      <c r="DD541" t="s">
        <v>174</v>
      </c>
      <c r="DE541" t="s">
        <v>12316</v>
      </c>
      <c r="DF541" t="s">
        <v>174</v>
      </c>
      <c r="DG541">
        <v>2</v>
      </c>
      <c r="DH541">
        <v>0</v>
      </c>
      <c r="DI541">
        <v>2</v>
      </c>
      <c r="DJ541">
        <v>0</v>
      </c>
      <c r="DK541">
        <v>8</v>
      </c>
      <c r="DL541" t="s">
        <v>174</v>
      </c>
      <c r="DM541" t="s">
        <v>12317</v>
      </c>
      <c r="DN541" t="s">
        <v>170</v>
      </c>
      <c r="DP541" t="s">
        <v>12324</v>
      </c>
      <c r="DQ541" t="str">
        <f>HYPERLINK("https://nconnect.nicmar.ac.in/storage/profile/69a0047f30a64.png","Download")</f>
        <v>0</v>
      </c>
      <c r="DR541" t="str">
        <f>HYPERLINK("https://nconnect.nicmar.ac.in/pdf/710_resume_1772110270.pdf/Y2FyZWVy","View Resume")</f>
        <v>0</v>
      </c>
      <c r="DS541" t="s">
        <v>2691</v>
      </c>
      <c r="DT541" t="s">
        <v>12319</v>
      </c>
      <c r="DU541" t="s">
        <v>255</v>
      </c>
      <c r="DV541" t="s">
        <v>3197</v>
      </c>
      <c r="DW541" t="s">
        <v>246</v>
      </c>
      <c r="DX541" t="s">
        <v>2523</v>
      </c>
      <c r="DY541" t="s">
        <v>1347</v>
      </c>
      <c r="DZ541" t="s">
        <v>344</v>
      </c>
      <c r="EA541" t="s">
        <v>12320</v>
      </c>
      <c r="EB541" t="s">
        <v>255</v>
      </c>
      <c r="EC541" t="s">
        <v>12321</v>
      </c>
      <c r="ED541" t="s">
        <v>246</v>
      </c>
      <c r="EE541" t="s">
        <v>1725</v>
      </c>
      <c r="EF541" t="s">
        <v>4830</v>
      </c>
      <c r="EG541" t="s">
        <v>355</v>
      </c>
      <c r="EH541" t="s">
        <v>12322</v>
      </c>
      <c r="EI541" t="s">
        <v>12323</v>
      </c>
      <c r="EJ541" t="s">
        <v>8392</v>
      </c>
      <c r="EK541" t="s">
        <v>246</v>
      </c>
      <c r="EL541" t="s">
        <v>981</v>
      </c>
      <c r="EM541" t="s">
        <v>209</v>
      </c>
      <c r="EN541" t="s">
        <v>908</v>
      </c>
    </row>
    <row r="542" spans="1:158">
      <c r="A542" t="s">
        <v>3909</v>
      </c>
      <c r="B542" t="s">
        <v>211</v>
      </c>
      <c r="C542" t="s">
        <v>472</v>
      </c>
      <c r="D542" t="s">
        <v>3910</v>
      </c>
      <c r="E542" t="s">
        <v>12297</v>
      </c>
      <c r="F542" t="s">
        <v>12298</v>
      </c>
      <c r="G542">
        <v>7981500347</v>
      </c>
      <c r="H542" t="s">
        <v>164</v>
      </c>
      <c r="I542" t="s">
        <v>12299</v>
      </c>
      <c r="J542" t="s">
        <v>217</v>
      </c>
      <c r="K542" t="s">
        <v>218</v>
      </c>
      <c r="L542" t="s">
        <v>12300</v>
      </c>
      <c r="M542" t="s">
        <v>12301</v>
      </c>
      <c r="N542" t="s">
        <v>170</v>
      </c>
      <c r="AI542" t="s">
        <v>12302</v>
      </c>
      <c r="AJ542" t="s">
        <v>12303</v>
      </c>
      <c r="AK542" t="s">
        <v>12304</v>
      </c>
      <c r="AL542">
        <v>67.3</v>
      </c>
      <c r="AN542">
        <v>2008</v>
      </c>
      <c r="AO542" t="s">
        <v>174</v>
      </c>
      <c r="AP542" t="s">
        <v>12305</v>
      </c>
      <c r="AQ542" t="s">
        <v>12306</v>
      </c>
      <c r="AR542" t="s">
        <v>7271</v>
      </c>
      <c r="AS542">
        <v>71.7</v>
      </c>
      <c r="AU542">
        <v>2010</v>
      </c>
      <c r="AV542" t="s">
        <v>170</v>
      </c>
      <c r="BC542" t="s">
        <v>174</v>
      </c>
      <c r="BD542" t="s">
        <v>1829</v>
      </c>
      <c r="BE542" t="s">
        <v>12307</v>
      </c>
      <c r="BF542" t="s">
        <v>486</v>
      </c>
      <c r="BG542">
        <v>69.08</v>
      </c>
      <c r="BI542">
        <v>2014</v>
      </c>
      <c r="BJ542">
        <v>1</v>
      </c>
      <c r="BL542">
        <v>15</v>
      </c>
      <c r="BN542" t="s">
        <v>174</v>
      </c>
      <c r="BO542" t="s">
        <v>5959</v>
      </c>
      <c r="BP542" t="s">
        <v>12308</v>
      </c>
      <c r="BQ542" t="s">
        <v>2102</v>
      </c>
      <c r="BR542">
        <v>6.75</v>
      </c>
      <c r="BT542">
        <v>2016</v>
      </c>
      <c r="BU542">
        <v>12</v>
      </c>
      <c r="BW542">
        <v>15</v>
      </c>
      <c r="BY542" t="s">
        <v>170</v>
      </c>
      <c r="CF542" t="s">
        <v>174</v>
      </c>
      <c r="CG542" t="s">
        <v>12309</v>
      </c>
      <c r="CH542" t="s">
        <v>2271</v>
      </c>
      <c r="CI542" t="s">
        <v>193</v>
      </c>
      <c r="CJ542">
        <v>2025</v>
      </c>
      <c r="CL542" t="s">
        <v>174</v>
      </c>
      <c r="CM542" t="s">
        <v>12310</v>
      </c>
      <c r="CN542" t="s">
        <v>174</v>
      </c>
      <c r="CO542" t="s">
        <v>12311</v>
      </c>
      <c r="CP542" t="s">
        <v>12312</v>
      </c>
      <c r="CQ542" t="s">
        <v>174</v>
      </c>
      <c r="CR542">
        <v>2</v>
      </c>
      <c r="CS542">
        <v>2</v>
      </c>
      <c r="CT542">
        <v>4</v>
      </c>
      <c r="CU542" t="s">
        <v>12313</v>
      </c>
      <c r="CV542" t="s">
        <v>170</v>
      </c>
      <c r="CZ542" t="s">
        <v>170</v>
      </c>
      <c r="DB542" t="s">
        <v>12314</v>
      </c>
      <c r="DC542" t="s">
        <v>12315</v>
      </c>
      <c r="DD542" t="s">
        <v>174</v>
      </c>
      <c r="DE542" t="s">
        <v>12316</v>
      </c>
      <c r="DF542" t="s">
        <v>174</v>
      </c>
      <c r="DG542">
        <v>2</v>
      </c>
      <c r="DH542">
        <v>0</v>
      </c>
      <c r="DI542">
        <v>2</v>
      </c>
      <c r="DJ542">
        <v>0</v>
      </c>
      <c r="DK542">
        <v>8</v>
      </c>
      <c r="DL542" t="s">
        <v>174</v>
      </c>
      <c r="DM542" t="s">
        <v>12317</v>
      </c>
      <c r="DN542" t="s">
        <v>170</v>
      </c>
      <c r="DP542" t="s">
        <v>12324</v>
      </c>
      <c r="DQ542" t="str">
        <f>HYPERLINK("https://nconnect.nicmar.ac.in/storage/profile/69a0047f30a64.png","Download")</f>
        <v>0</v>
      </c>
      <c r="DR542" t="str">
        <f>HYPERLINK("https://nconnect.nicmar.ac.in/pdf/710_resume_1772110270.pdf/Y2FyZWVy","View Resume")</f>
        <v>0</v>
      </c>
      <c r="DS542" t="s">
        <v>2691</v>
      </c>
      <c r="DT542" t="s">
        <v>12319</v>
      </c>
      <c r="DU542" t="s">
        <v>255</v>
      </c>
      <c r="DV542" t="s">
        <v>3197</v>
      </c>
      <c r="DW542" t="s">
        <v>246</v>
      </c>
      <c r="DX542" t="s">
        <v>2523</v>
      </c>
      <c r="DY542" t="s">
        <v>1347</v>
      </c>
      <c r="DZ542" t="s">
        <v>344</v>
      </c>
      <c r="EA542" t="s">
        <v>12320</v>
      </c>
      <c r="EB542" t="s">
        <v>255</v>
      </c>
      <c r="EC542" t="s">
        <v>12321</v>
      </c>
      <c r="ED542" t="s">
        <v>246</v>
      </c>
      <c r="EE542" t="s">
        <v>1725</v>
      </c>
      <c r="EF542" t="s">
        <v>4830</v>
      </c>
      <c r="EG542" t="s">
        <v>355</v>
      </c>
      <c r="EH542" t="s">
        <v>12322</v>
      </c>
      <c r="EI542" t="s">
        <v>12323</v>
      </c>
      <c r="EJ542" t="s">
        <v>8392</v>
      </c>
      <c r="EK542" t="s">
        <v>246</v>
      </c>
      <c r="EL542" t="s">
        <v>981</v>
      </c>
      <c r="EM542" t="s">
        <v>209</v>
      </c>
      <c r="EN542" t="s">
        <v>908</v>
      </c>
    </row>
    <row r="543" spans="1:158">
      <c r="A543" t="s">
        <v>582</v>
      </c>
      <c r="B543" t="s">
        <v>211</v>
      </c>
      <c r="C543" t="s">
        <v>472</v>
      </c>
      <c r="D543" t="s">
        <v>583</v>
      </c>
      <c r="E543" t="s">
        <v>12297</v>
      </c>
      <c r="F543" t="s">
        <v>12298</v>
      </c>
      <c r="G543">
        <v>7981500347</v>
      </c>
      <c r="H543" t="s">
        <v>164</v>
      </c>
      <c r="I543" t="s">
        <v>12299</v>
      </c>
      <c r="J543" t="s">
        <v>217</v>
      </c>
      <c r="K543" t="s">
        <v>218</v>
      </c>
      <c r="L543" t="s">
        <v>12300</v>
      </c>
      <c r="M543" t="s">
        <v>12301</v>
      </c>
      <c r="N543" t="s">
        <v>170</v>
      </c>
      <c r="AI543" t="s">
        <v>12302</v>
      </c>
      <c r="AJ543" t="s">
        <v>12303</v>
      </c>
      <c r="AK543" t="s">
        <v>12304</v>
      </c>
      <c r="AL543">
        <v>67.3</v>
      </c>
      <c r="AN543">
        <v>2008</v>
      </c>
      <c r="AO543" t="s">
        <v>174</v>
      </c>
      <c r="AP543" t="s">
        <v>12305</v>
      </c>
      <c r="AQ543" t="s">
        <v>12306</v>
      </c>
      <c r="AR543" t="s">
        <v>7271</v>
      </c>
      <c r="AS543">
        <v>71.7</v>
      </c>
      <c r="AU543">
        <v>2010</v>
      </c>
      <c r="AV543" t="s">
        <v>170</v>
      </c>
      <c r="BC543" t="s">
        <v>174</v>
      </c>
      <c r="BD543" t="s">
        <v>1829</v>
      </c>
      <c r="BE543" t="s">
        <v>12307</v>
      </c>
      <c r="BF543" t="s">
        <v>486</v>
      </c>
      <c r="BG543">
        <v>69.08</v>
      </c>
      <c r="BI543">
        <v>2014</v>
      </c>
      <c r="BJ543">
        <v>1</v>
      </c>
      <c r="BL543">
        <v>15</v>
      </c>
      <c r="BN543" t="s">
        <v>174</v>
      </c>
      <c r="BO543" t="s">
        <v>5959</v>
      </c>
      <c r="BP543" t="s">
        <v>12308</v>
      </c>
      <c r="BQ543" t="s">
        <v>2102</v>
      </c>
      <c r="BR543">
        <v>6.75</v>
      </c>
      <c r="BT543">
        <v>2016</v>
      </c>
      <c r="BU543">
        <v>12</v>
      </c>
      <c r="BW543">
        <v>15</v>
      </c>
      <c r="BY543" t="s">
        <v>170</v>
      </c>
      <c r="CF543" t="s">
        <v>174</v>
      </c>
      <c r="CG543" t="s">
        <v>12309</v>
      </c>
      <c r="CH543" t="s">
        <v>2271</v>
      </c>
      <c r="CI543" t="s">
        <v>193</v>
      </c>
      <c r="CJ543">
        <v>2025</v>
      </c>
      <c r="CL543" t="s">
        <v>174</v>
      </c>
      <c r="CM543" t="s">
        <v>12310</v>
      </c>
      <c r="CN543" t="s">
        <v>174</v>
      </c>
      <c r="CO543" t="s">
        <v>12311</v>
      </c>
      <c r="CP543" t="s">
        <v>12312</v>
      </c>
      <c r="CQ543" t="s">
        <v>174</v>
      </c>
      <c r="CR543">
        <v>2</v>
      </c>
      <c r="CS543">
        <v>2</v>
      </c>
      <c r="CT543">
        <v>4</v>
      </c>
      <c r="CU543" t="s">
        <v>12313</v>
      </c>
      <c r="CV543" t="s">
        <v>170</v>
      </c>
      <c r="CZ543" t="s">
        <v>170</v>
      </c>
      <c r="DB543" t="s">
        <v>12314</v>
      </c>
      <c r="DC543" t="s">
        <v>12315</v>
      </c>
      <c r="DD543" t="s">
        <v>174</v>
      </c>
      <c r="DE543" t="s">
        <v>12316</v>
      </c>
      <c r="DF543" t="s">
        <v>174</v>
      </c>
      <c r="DG543">
        <v>2</v>
      </c>
      <c r="DH543">
        <v>0</v>
      </c>
      <c r="DI543">
        <v>2</v>
      </c>
      <c r="DJ543">
        <v>0</v>
      </c>
      <c r="DK543">
        <v>8</v>
      </c>
      <c r="DL543" t="s">
        <v>174</v>
      </c>
      <c r="DM543" t="s">
        <v>12317</v>
      </c>
      <c r="DN543" t="s">
        <v>170</v>
      </c>
      <c r="DP543" t="s">
        <v>12324</v>
      </c>
      <c r="DQ543" t="str">
        <f>HYPERLINK("https://nconnect.nicmar.ac.in/storage/profile/69a0047f30a64.png","Download")</f>
        <v>0</v>
      </c>
      <c r="DR543" t="str">
        <f>HYPERLINK("https://nconnect.nicmar.ac.in/pdf/710_resume_1772110270.pdf/Y2FyZWVy","View Resume")</f>
        <v>0</v>
      </c>
      <c r="DS543" t="s">
        <v>2691</v>
      </c>
      <c r="DT543" t="s">
        <v>12319</v>
      </c>
      <c r="DU543" t="s">
        <v>255</v>
      </c>
      <c r="DV543" t="s">
        <v>3197</v>
      </c>
      <c r="DW543" t="s">
        <v>246</v>
      </c>
      <c r="DX543" t="s">
        <v>2523</v>
      </c>
      <c r="DY543" t="s">
        <v>1347</v>
      </c>
      <c r="DZ543" t="s">
        <v>344</v>
      </c>
      <c r="EA543" t="s">
        <v>12320</v>
      </c>
      <c r="EB543" t="s">
        <v>255</v>
      </c>
      <c r="EC543" t="s">
        <v>12321</v>
      </c>
      <c r="ED543" t="s">
        <v>246</v>
      </c>
      <c r="EE543" t="s">
        <v>1725</v>
      </c>
      <c r="EF543" t="s">
        <v>4830</v>
      </c>
      <c r="EG543" t="s">
        <v>355</v>
      </c>
      <c r="EH543" t="s">
        <v>12322</v>
      </c>
      <c r="EI543" t="s">
        <v>12323</v>
      </c>
      <c r="EJ543" t="s">
        <v>8392</v>
      </c>
      <c r="EK543" t="s">
        <v>246</v>
      </c>
      <c r="EL543" t="s">
        <v>981</v>
      </c>
      <c r="EM543" t="s">
        <v>209</v>
      </c>
      <c r="EN543" t="s">
        <v>908</v>
      </c>
    </row>
    <row r="544" spans="1:158">
      <c r="A544" t="s">
        <v>158</v>
      </c>
      <c r="B544" t="s">
        <v>159</v>
      </c>
      <c r="C544" t="s">
        <v>160</v>
      </c>
      <c r="D544" t="s">
        <v>161</v>
      </c>
      <c r="E544" t="s">
        <v>12297</v>
      </c>
      <c r="F544" t="s">
        <v>12298</v>
      </c>
      <c r="G544">
        <v>7981500347</v>
      </c>
      <c r="H544" t="s">
        <v>164</v>
      </c>
      <c r="I544" t="s">
        <v>12299</v>
      </c>
      <c r="J544" t="s">
        <v>217</v>
      </c>
      <c r="K544" t="s">
        <v>218</v>
      </c>
      <c r="L544" t="s">
        <v>12300</v>
      </c>
      <c r="M544" t="s">
        <v>12301</v>
      </c>
      <c r="N544" t="s">
        <v>170</v>
      </c>
      <c r="AI544" t="s">
        <v>12302</v>
      </c>
      <c r="AJ544" t="s">
        <v>12303</v>
      </c>
      <c r="AK544" t="s">
        <v>12304</v>
      </c>
      <c r="AL544">
        <v>67.3</v>
      </c>
      <c r="AN544">
        <v>2008</v>
      </c>
      <c r="AO544" t="s">
        <v>174</v>
      </c>
      <c r="AP544" t="s">
        <v>12305</v>
      </c>
      <c r="AQ544" t="s">
        <v>12306</v>
      </c>
      <c r="AR544" t="s">
        <v>7271</v>
      </c>
      <c r="AS544">
        <v>71.7</v>
      </c>
      <c r="AU544">
        <v>2010</v>
      </c>
      <c r="AV544" t="s">
        <v>170</v>
      </c>
      <c r="BC544" t="s">
        <v>174</v>
      </c>
      <c r="BD544" t="s">
        <v>1829</v>
      </c>
      <c r="BE544" t="s">
        <v>12307</v>
      </c>
      <c r="BF544" t="s">
        <v>486</v>
      </c>
      <c r="BG544">
        <v>69.08</v>
      </c>
      <c r="BI544">
        <v>2014</v>
      </c>
      <c r="BJ544">
        <v>1</v>
      </c>
      <c r="BL544">
        <v>15</v>
      </c>
      <c r="BN544" t="s">
        <v>174</v>
      </c>
      <c r="BO544" t="s">
        <v>5959</v>
      </c>
      <c r="BP544" t="s">
        <v>12308</v>
      </c>
      <c r="BQ544" t="s">
        <v>2102</v>
      </c>
      <c r="BR544">
        <v>6.75</v>
      </c>
      <c r="BT544">
        <v>2016</v>
      </c>
      <c r="BU544">
        <v>12</v>
      </c>
      <c r="BW544">
        <v>15</v>
      </c>
      <c r="BY544" t="s">
        <v>170</v>
      </c>
      <c r="CF544" t="s">
        <v>174</v>
      </c>
      <c r="CG544" t="s">
        <v>12309</v>
      </c>
      <c r="CH544" t="s">
        <v>2271</v>
      </c>
      <c r="CI544" t="s">
        <v>193</v>
      </c>
      <c r="CJ544">
        <v>2025</v>
      </c>
      <c r="CL544" t="s">
        <v>174</v>
      </c>
      <c r="CM544" t="s">
        <v>12310</v>
      </c>
      <c r="CN544" t="s">
        <v>174</v>
      </c>
      <c r="CO544" t="s">
        <v>12311</v>
      </c>
      <c r="CP544" t="s">
        <v>12312</v>
      </c>
      <c r="CQ544" t="s">
        <v>174</v>
      </c>
      <c r="CR544">
        <v>2</v>
      </c>
      <c r="CS544">
        <v>2</v>
      </c>
      <c r="CT544">
        <v>4</v>
      </c>
      <c r="CU544" t="s">
        <v>12313</v>
      </c>
      <c r="CV544" t="s">
        <v>170</v>
      </c>
      <c r="CZ544" t="s">
        <v>170</v>
      </c>
      <c r="DB544" t="s">
        <v>12314</v>
      </c>
      <c r="DC544" t="s">
        <v>12315</v>
      </c>
      <c r="DD544" t="s">
        <v>174</v>
      </c>
      <c r="DE544" t="s">
        <v>12316</v>
      </c>
      <c r="DF544" t="s">
        <v>174</v>
      </c>
      <c r="DG544">
        <v>2</v>
      </c>
      <c r="DH544">
        <v>0</v>
      </c>
      <c r="DI544">
        <v>2</v>
      </c>
      <c r="DJ544">
        <v>0</v>
      </c>
      <c r="DK544">
        <v>8</v>
      </c>
      <c r="DL544" t="s">
        <v>174</v>
      </c>
      <c r="DM544" t="s">
        <v>12317</v>
      </c>
      <c r="DN544" t="s">
        <v>170</v>
      </c>
      <c r="DP544" t="s">
        <v>12325</v>
      </c>
      <c r="DQ544" t="str">
        <f>HYPERLINK("https://nconnect.nicmar.ac.in/storage/profile/69a0047f30a64.png","Download")</f>
        <v>0</v>
      </c>
      <c r="DR544" t="str">
        <f>HYPERLINK("https://nconnect.nicmar.ac.in/pdf/710_resume_1772110270.pdf/Y2FyZWVy","View Resume")</f>
        <v>0</v>
      </c>
      <c r="DS544" t="s">
        <v>2691</v>
      </c>
      <c r="DT544" t="s">
        <v>12319</v>
      </c>
      <c r="DU544" t="s">
        <v>255</v>
      </c>
      <c r="DV544" t="s">
        <v>3197</v>
      </c>
      <c r="DW544" t="s">
        <v>246</v>
      </c>
      <c r="DX544" t="s">
        <v>2523</v>
      </c>
      <c r="DY544" t="s">
        <v>1347</v>
      </c>
      <c r="DZ544" t="s">
        <v>344</v>
      </c>
      <c r="EA544" t="s">
        <v>12320</v>
      </c>
      <c r="EB544" t="s">
        <v>255</v>
      </c>
      <c r="EC544" t="s">
        <v>12321</v>
      </c>
      <c r="ED544" t="s">
        <v>246</v>
      </c>
      <c r="EE544" t="s">
        <v>1725</v>
      </c>
      <c r="EF544" t="s">
        <v>4830</v>
      </c>
      <c r="EG544" t="s">
        <v>355</v>
      </c>
      <c r="EH544" t="s">
        <v>12322</v>
      </c>
      <c r="EI544" t="s">
        <v>12323</v>
      </c>
      <c r="EJ544" t="s">
        <v>8392</v>
      </c>
      <c r="EK544" t="s">
        <v>246</v>
      </c>
      <c r="EL544" t="s">
        <v>981</v>
      </c>
      <c r="EM544" t="s">
        <v>209</v>
      </c>
      <c r="EN544" t="s">
        <v>908</v>
      </c>
    </row>
    <row r="545" spans="1:158">
      <c r="A545" t="s">
        <v>2494</v>
      </c>
      <c r="B545" t="s">
        <v>508</v>
      </c>
      <c r="C545" t="s">
        <v>160</v>
      </c>
      <c r="D545" t="s">
        <v>2495</v>
      </c>
      <c r="E545" t="s">
        <v>12297</v>
      </c>
      <c r="F545" t="s">
        <v>12298</v>
      </c>
      <c r="G545">
        <v>7981500347</v>
      </c>
      <c r="H545" t="s">
        <v>164</v>
      </c>
      <c r="I545" t="s">
        <v>12299</v>
      </c>
      <c r="J545" t="s">
        <v>217</v>
      </c>
      <c r="K545" t="s">
        <v>218</v>
      </c>
      <c r="L545" t="s">
        <v>12300</v>
      </c>
      <c r="M545" t="s">
        <v>12301</v>
      </c>
      <c r="N545" t="s">
        <v>170</v>
      </c>
      <c r="AI545" t="s">
        <v>12302</v>
      </c>
      <c r="AJ545" t="s">
        <v>12303</v>
      </c>
      <c r="AK545" t="s">
        <v>12304</v>
      </c>
      <c r="AL545">
        <v>67.3</v>
      </c>
      <c r="AN545">
        <v>2008</v>
      </c>
      <c r="AO545" t="s">
        <v>174</v>
      </c>
      <c r="AP545" t="s">
        <v>12305</v>
      </c>
      <c r="AQ545" t="s">
        <v>12306</v>
      </c>
      <c r="AR545" t="s">
        <v>7271</v>
      </c>
      <c r="AS545">
        <v>71.7</v>
      </c>
      <c r="AU545">
        <v>2010</v>
      </c>
      <c r="AV545" t="s">
        <v>170</v>
      </c>
      <c r="BC545" t="s">
        <v>174</v>
      </c>
      <c r="BD545" t="s">
        <v>1829</v>
      </c>
      <c r="BE545" t="s">
        <v>12307</v>
      </c>
      <c r="BF545" t="s">
        <v>486</v>
      </c>
      <c r="BG545">
        <v>69.08</v>
      </c>
      <c r="BI545">
        <v>2014</v>
      </c>
      <c r="BJ545">
        <v>1</v>
      </c>
      <c r="BL545">
        <v>15</v>
      </c>
      <c r="BN545" t="s">
        <v>174</v>
      </c>
      <c r="BO545" t="s">
        <v>5959</v>
      </c>
      <c r="BP545" t="s">
        <v>12308</v>
      </c>
      <c r="BQ545" t="s">
        <v>2102</v>
      </c>
      <c r="BR545">
        <v>6.75</v>
      </c>
      <c r="BT545">
        <v>2016</v>
      </c>
      <c r="BU545">
        <v>12</v>
      </c>
      <c r="BW545">
        <v>15</v>
      </c>
      <c r="BY545" t="s">
        <v>170</v>
      </c>
      <c r="CF545" t="s">
        <v>174</v>
      </c>
      <c r="CG545" t="s">
        <v>12309</v>
      </c>
      <c r="CH545" t="s">
        <v>2271</v>
      </c>
      <c r="CI545" t="s">
        <v>193</v>
      </c>
      <c r="CJ545">
        <v>2025</v>
      </c>
      <c r="CL545" t="s">
        <v>174</v>
      </c>
      <c r="CM545" t="s">
        <v>12310</v>
      </c>
      <c r="CN545" t="s">
        <v>174</v>
      </c>
      <c r="CO545" t="s">
        <v>12311</v>
      </c>
      <c r="CP545" t="s">
        <v>12312</v>
      </c>
      <c r="CQ545" t="s">
        <v>174</v>
      </c>
      <c r="CR545">
        <v>2</v>
      </c>
      <c r="CS545">
        <v>2</v>
      </c>
      <c r="CT545">
        <v>4</v>
      </c>
      <c r="CU545" t="s">
        <v>12313</v>
      </c>
      <c r="CV545" t="s">
        <v>170</v>
      </c>
      <c r="CZ545" t="s">
        <v>170</v>
      </c>
      <c r="DB545" t="s">
        <v>12314</v>
      </c>
      <c r="DC545" t="s">
        <v>12315</v>
      </c>
      <c r="DD545" t="s">
        <v>174</v>
      </c>
      <c r="DE545" t="s">
        <v>12316</v>
      </c>
      <c r="DF545" t="s">
        <v>174</v>
      </c>
      <c r="DG545">
        <v>2</v>
      </c>
      <c r="DH545">
        <v>0</v>
      </c>
      <c r="DI545">
        <v>2</v>
      </c>
      <c r="DJ545">
        <v>0</v>
      </c>
      <c r="DK545">
        <v>8</v>
      </c>
      <c r="DL545" t="s">
        <v>174</v>
      </c>
      <c r="DM545" t="s">
        <v>12317</v>
      </c>
      <c r="DN545" t="s">
        <v>170</v>
      </c>
      <c r="DP545" t="s">
        <v>12325</v>
      </c>
      <c r="DQ545" t="str">
        <f>HYPERLINK("https://nconnect.nicmar.ac.in/storage/profile/69a0047f30a64.png","Download")</f>
        <v>0</v>
      </c>
      <c r="DR545" t="str">
        <f>HYPERLINK("https://nconnect.nicmar.ac.in/pdf/710_resume_1772110270.pdf/Y2FyZWVy","View Resume")</f>
        <v>0</v>
      </c>
      <c r="DS545" t="s">
        <v>2691</v>
      </c>
      <c r="DT545" t="s">
        <v>12319</v>
      </c>
      <c r="DU545" t="s">
        <v>255</v>
      </c>
      <c r="DV545" t="s">
        <v>3197</v>
      </c>
      <c r="DW545" t="s">
        <v>246</v>
      </c>
      <c r="DX545" t="s">
        <v>2523</v>
      </c>
      <c r="DY545" t="s">
        <v>1347</v>
      </c>
      <c r="DZ545" t="s">
        <v>344</v>
      </c>
      <c r="EA545" t="s">
        <v>12320</v>
      </c>
      <c r="EB545" t="s">
        <v>255</v>
      </c>
      <c r="EC545" t="s">
        <v>12321</v>
      </c>
      <c r="ED545" t="s">
        <v>246</v>
      </c>
      <c r="EE545" t="s">
        <v>1725</v>
      </c>
      <c r="EF545" t="s">
        <v>4830</v>
      </c>
      <c r="EG545" t="s">
        <v>355</v>
      </c>
      <c r="EH545" t="s">
        <v>12322</v>
      </c>
      <c r="EI545" t="s">
        <v>12323</v>
      </c>
      <c r="EJ545" t="s">
        <v>8392</v>
      </c>
      <c r="EK545" t="s">
        <v>246</v>
      </c>
      <c r="EL545" t="s">
        <v>981</v>
      </c>
      <c r="EM545" t="s">
        <v>209</v>
      </c>
      <c r="EN545" t="s">
        <v>908</v>
      </c>
    </row>
    <row r="546" spans="1:158">
      <c r="A546" t="s">
        <v>582</v>
      </c>
      <c r="B546" t="s">
        <v>211</v>
      </c>
      <c r="C546" t="s">
        <v>472</v>
      </c>
      <c r="D546" t="s">
        <v>583</v>
      </c>
      <c r="E546" t="s">
        <v>12326</v>
      </c>
      <c r="F546" t="s">
        <v>12327</v>
      </c>
      <c r="G546">
        <v>8208539798</v>
      </c>
      <c r="H546" t="s">
        <v>271</v>
      </c>
      <c r="I546" t="s">
        <v>12328</v>
      </c>
      <c r="J546" t="s">
        <v>166</v>
      </c>
      <c r="K546" t="s">
        <v>12329</v>
      </c>
      <c r="L546" t="s">
        <v>12330</v>
      </c>
      <c r="M546" t="s">
        <v>12331</v>
      </c>
      <c r="N546" t="s">
        <v>170</v>
      </c>
      <c r="AI546" t="s">
        <v>12332</v>
      </c>
      <c r="AJ546" t="s">
        <v>12333</v>
      </c>
      <c r="AK546" t="s">
        <v>12334</v>
      </c>
      <c r="AL546">
        <v>90.91</v>
      </c>
      <c r="AN546">
        <v>2009</v>
      </c>
      <c r="AO546" t="s">
        <v>174</v>
      </c>
      <c r="AP546" t="s">
        <v>12335</v>
      </c>
      <c r="AQ546" t="s">
        <v>12333</v>
      </c>
      <c r="AR546" t="s">
        <v>12336</v>
      </c>
      <c r="AS546">
        <v>76.83</v>
      </c>
      <c r="AU546">
        <v>2011</v>
      </c>
      <c r="AV546" t="s">
        <v>170</v>
      </c>
      <c r="BC546" t="s">
        <v>174</v>
      </c>
      <c r="BD546" t="s">
        <v>4116</v>
      </c>
      <c r="BE546" t="s">
        <v>12337</v>
      </c>
      <c r="BF546" t="s">
        <v>3700</v>
      </c>
      <c r="BG546">
        <v>76.67</v>
      </c>
      <c r="BI546">
        <v>2015</v>
      </c>
      <c r="BJ546">
        <v>2</v>
      </c>
      <c r="BL546">
        <v>9</v>
      </c>
      <c r="BN546" t="s">
        <v>174</v>
      </c>
      <c r="BO546" t="s">
        <v>4116</v>
      </c>
      <c r="BP546" t="s">
        <v>12338</v>
      </c>
      <c r="BQ546" t="s">
        <v>12339</v>
      </c>
      <c r="BR546">
        <v>73.6</v>
      </c>
      <c r="BS546">
        <v>7.36</v>
      </c>
      <c r="BT546">
        <v>2018</v>
      </c>
      <c r="BU546">
        <v>14</v>
      </c>
      <c r="BW546">
        <v>47</v>
      </c>
      <c r="BY546" t="s">
        <v>170</v>
      </c>
      <c r="CF546" t="s">
        <v>174</v>
      </c>
      <c r="CG546" t="s">
        <v>12340</v>
      </c>
      <c r="CH546" t="s">
        <v>12341</v>
      </c>
      <c r="CI546" t="s">
        <v>373</v>
      </c>
      <c r="CK546" t="s">
        <v>170</v>
      </c>
      <c r="CL546" t="s">
        <v>174</v>
      </c>
      <c r="CM546" t="s">
        <v>12342</v>
      </c>
      <c r="CN546" t="s">
        <v>174</v>
      </c>
      <c r="CO546" t="s">
        <v>12343</v>
      </c>
      <c r="CP546" t="s">
        <v>12344</v>
      </c>
      <c r="CQ546" t="s">
        <v>174</v>
      </c>
      <c r="CR546">
        <v>0</v>
      </c>
      <c r="CS546">
        <v>1</v>
      </c>
      <c r="CT546">
        <v>2</v>
      </c>
      <c r="CV546" t="s">
        <v>170</v>
      </c>
      <c r="CZ546" t="s">
        <v>170</v>
      </c>
      <c r="DB546" t="s">
        <v>12345</v>
      </c>
      <c r="DC546" t="s">
        <v>3620</v>
      </c>
      <c r="DD546" t="s">
        <v>174</v>
      </c>
      <c r="DE546" t="s">
        <v>12346</v>
      </c>
      <c r="DF546" t="s">
        <v>174</v>
      </c>
      <c r="DG546">
        <v>5</v>
      </c>
      <c r="DH546">
        <v>0</v>
      </c>
      <c r="DI546">
        <v>1</v>
      </c>
      <c r="DJ546">
        <v>0</v>
      </c>
      <c r="DK546">
        <v>8</v>
      </c>
      <c r="DL546" t="s">
        <v>170</v>
      </c>
      <c r="DN546" t="s">
        <v>170</v>
      </c>
      <c r="DP546" t="s">
        <v>12347</v>
      </c>
      <c r="DQ546" t="str">
        <f>HYPERLINK("https://nconnect.nicmar.ac.in/storage/profile/69a050720cb0e.png","Download")</f>
        <v>0</v>
      </c>
      <c r="DR546" t="str">
        <f>HYPERLINK("https://nconnect.nicmar.ac.in/pdf/718_resume_1772113765.pdf/Y2FyZWVy","View Resume")</f>
        <v>0</v>
      </c>
      <c r="DS546" t="s">
        <v>6210</v>
      </c>
      <c r="DT546" t="s">
        <v>11440</v>
      </c>
      <c r="DU546" t="s">
        <v>2087</v>
      </c>
      <c r="DV546" t="s">
        <v>819</v>
      </c>
      <c r="DW546" t="s">
        <v>246</v>
      </c>
      <c r="DX546" t="s">
        <v>424</v>
      </c>
      <c r="DY546" t="s">
        <v>209</v>
      </c>
      <c r="DZ546" t="s">
        <v>420</v>
      </c>
      <c r="EA546" t="s">
        <v>12348</v>
      </c>
      <c r="EB546" t="s">
        <v>2087</v>
      </c>
      <c r="EC546" t="s">
        <v>819</v>
      </c>
      <c r="ED546" t="s">
        <v>246</v>
      </c>
      <c r="EE546" t="s">
        <v>1808</v>
      </c>
      <c r="EF546" t="s">
        <v>904</v>
      </c>
      <c r="EG546" t="s">
        <v>571</v>
      </c>
      <c r="EH546" t="s">
        <v>12349</v>
      </c>
      <c r="EI546" t="s">
        <v>2087</v>
      </c>
      <c r="EJ546" t="s">
        <v>12350</v>
      </c>
      <c r="EK546" t="s">
        <v>246</v>
      </c>
      <c r="EL546" t="s">
        <v>1025</v>
      </c>
      <c r="EM546" t="s">
        <v>1808</v>
      </c>
      <c r="EN546" t="s">
        <v>1206</v>
      </c>
    </row>
    <row r="547" spans="1:158">
      <c r="A547" t="s">
        <v>210</v>
      </c>
      <c r="B547" t="s">
        <v>211</v>
      </c>
      <c r="C547" t="s">
        <v>212</v>
      </c>
      <c r="D547" t="s">
        <v>213</v>
      </c>
      <c r="E547" t="s">
        <v>12326</v>
      </c>
      <c r="F547" t="s">
        <v>12327</v>
      </c>
      <c r="G547">
        <v>8208539798</v>
      </c>
      <c r="H547" t="s">
        <v>271</v>
      </c>
      <c r="I547" t="s">
        <v>12328</v>
      </c>
      <c r="J547" t="s">
        <v>166</v>
      </c>
      <c r="K547" t="s">
        <v>12329</v>
      </c>
      <c r="L547" t="s">
        <v>12330</v>
      </c>
      <c r="M547" t="s">
        <v>12331</v>
      </c>
      <c r="N547" t="s">
        <v>170</v>
      </c>
      <c r="AI547" t="s">
        <v>12332</v>
      </c>
      <c r="AJ547" t="s">
        <v>12333</v>
      </c>
      <c r="AK547" t="s">
        <v>12334</v>
      </c>
      <c r="AL547">
        <v>90.91</v>
      </c>
      <c r="AN547">
        <v>2009</v>
      </c>
      <c r="AO547" t="s">
        <v>174</v>
      </c>
      <c r="AP547" t="s">
        <v>12335</v>
      </c>
      <c r="AQ547" t="s">
        <v>12333</v>
      </c>
      <c r="AR547" t="s">
        <v>12336</v>
      </c>
      <c r="AS547">
        <v>76.83</v>
      </c>
      <c r="AU547">
        <v>2011</v>
      </c>
      <c r="AV547" t="s">
        <v>170</v>
      </c>
      <c r="BC547" t="s">
        <v>174</v>
      </c>
      <c r="BD547" t="s">
        <v>4116</v>
      </c>
      <c r="BE547" t="s">
        <v>12337</v>
      </c>
      <c r="BF547" t="s">
        <v>3700</v>
      </c>
      <c r="BG547">
        <v>76.67</v>
      </c>
      <c r="BI547">
        <v>2015</v>
      </c>
      <c r="BJ547">
        <v>2</v>
      </c>
      <c r="BL547">
        <v>9</v>
      </c>
      <c r="BN547" t="s">
        <v>174</v>
      </c>
      <c r="BO547" t="s">
        <v>4116</v>
      </c>
      <c r="BP547" t="s">
        <v>12338</v>
      </c>
      <c r="BQ547" t="s">
        <v>12339</v>
      </c>
      <c r="BR547">
        <v>73.6</v>
      </c>
      <c r="BS547">
        <v>7.36</v>
      </c>
      <c r="BT547">
        <v>2018</v>
      </c>
      <c r="BU547">
        <v>14</v>
      </c>
      <c r="BW547">
        <v>47</v>
      </c>
      <c r="BY547" t="s">
        <v>170</v>
      </c>
      <c r="CF547" t="s">
        <v>174</v>
      </c>
      <c r="CG547" t="s">
        <v>12340</v>
      </c>
      <c r="CH547" t="s">
        <v>12341</v>
      </c>
      <c r="CI547" t="s">
        <v>373</v>
      </c>
      <c r="CK547" t="s">
        <v>170</v>
      </c>
      <c r="CL547" t="s">
        <v>174</v>
      </c>
      <c r="CM547" t="s">
        <v>12342</v>
      </c>
      <c r="CN547" t="s">
        <v>174</v>
      </c>
      <c r="CO547" t="s">
        <v>12343</v>
      </c>
      <c r="CP547" t="s">
        <v>12344</v>
      </c>
      <c r="CQ547" t="s">
        <v>174</v>
      </c>
      <c r="CR547">
        <v>0</v>
      </c>
      <c r="CS547">
        <v>1</v>
      </c>
      <c r="CT547">
        <v>2</v>
      </c>
      <c r="CV547" t="s">
        <v>170</v>
      </c>
      <c r="CZ547" t="s">
        <v>170</v>
      </c>
      <c r="DB547" t="s">
        <v>12345</v>
      </c>
      <c r="DC547" t="s">
        <v>3620</v>
      </c>
      <c r="DD547" t="s">
        <v>174</v>
      </c>
      <c r="DE547" t="s">
        <v>12346</v>
      </c>
      <c r="DF547" t="s">
        <v>174</v>
      </c>
      <c r="DG547">
        <v>5</v>
      </c>
      <c r="DH547">
        <v>0</v>
      </c>
      <c r="DI547">
        <v>1</v>
      </c>
      <c r="DJ547">
        <v>0</v>
      </c>
      <c r="DK547">
        <v>8</v>
      </c>
      <c r="DL547" t="s">
        <v>170</v>
      </c>
      <c r="DN547" t="s">
        <v>170</v>
      </c>
      <c r="DP547" t="s">
        <v>12351</v>
      </c>
      <c r="DQ547" t="str">
        <f>HYPERLINK("https://nconnect.nicmar.ac.in/storage/profile/69a050720cb0e.png","Download")</f>
        <v>0</v>
      </c>
      <c r="DR547" t="str">
        <f>HYPERLINK("https://nconnect.nicmar.ac.in/pdf/718_resume_1772113765.pdf/Y2FyZWVy","View Resume")</f>
        <v>0</v>
      </c>
      <c r="DS547" t="s">
        <v>6210</v>
      </c>
      <c r="DT547" t="s">
        <v>11440</v>
      </c>
      <c r="DU547" t="s">
        <v>2087</v>
      </c>
      <c r="DV547" t="s">
        <v>819</v>
      </c>
      <c r="DW547" t="s">
        <v>246</v>
      </c>
      <c r="DX547" t="s">
        <v>424</v>
      </c>
      <c r="DY547" t="s">
        <v>209</v>
      </c>
      <c r="DZ547" t="s">
        <v>420</v>
      </c>
      <c r="EA547" t="s">
        <v>12348</v>
      </c>
      <c r="EB547" t="s">
        <v>2087</v>
      </c>
      <c r="EC547" t="s">
        <v>819</v>
      </c>
      <c r="ED547" t="s">
        <v>246</v>
      </c>
      <c r="EE547" t="s">
        <v>1808</v>
      </c>
      <c r="EF547" t="s">
        <v>904</v>
      </c>
      <c r="EG547" t="s">
        <v>571</v>
      </c>
      <c r="EH547" t="s">
        <v>12349</v>
      </c>
      <c r="EI547" t="s">
        <v>2087</v>
      </c>
      <c r="EJ547" t="s">
        <v>12350</v>
      </c>
      <c r="EK547" t="s">
        <v>246</v>
      </c>
      <c r="EL547" t="s">
        <v>1025</v>
      </c>
      <c r="EM547" t="s">
        <v>1808</v>
      </c>
      <c r="EN547" t="s">
        <v>1206</v>
      </c>
    </row>
    <row r="548" spans="1:158">
      <c r="A548" t="s">
        <v>2251</v>
      </c>
      <c r="B548" t="s">
        <v>159</v>
      </c>
      <c r="C548" t="s">
        <v>212</v>
      </c>
      <c r="D548" t="s">
        <v>2252</v>
      </c>
      <c r="E548" t="s">
        <v>12326</v>
      </c>
      <c r="F548" t="s">
        <v>12327</v>
      </c>
      <c r="G548">
        <v>8208539798</v>
      </c>
      <c r="H548" t="s">
        <v>271</v>
      </c>
      <c r="I548" t="s">
        <v>12328</v>
      </c>
      <c r="J548" t="s">
        <v>166</v>
      </c>
      <c r="K548" t="s">
        <v>12329</v>
      </c>
      <c r="L548" t="s">
        <v>12330</v>
      </c>
      <c r="M548" t="s">
        <v>12331</v>
      </c>
      <c r="N548" t="s">
        <v>170</v>
      </c>
      <c r="AI548" t="s">
        <v>12332</v>
      </c>
      <c r="AJ548" t="s">
        <v>12333</v>
      </c>
      <c r="AK548" t="s">
        <v>12334</v>
      </c>
      <c r="AL548">
        <v>90.91</v>
      </c>
      <c r="AN548">
        <v>2009</v>
      </c>
      <c r="AO548" t="s">
        <v>174</v>
      </c>
      <c r="AP548" t="s">
        <v>12335</v>
      </c>
      <c r="AQ548" t="s">
        <v>12333</v>
      </c>
      <c r="AR548" t="s">
        <v>12336</v>
      </c>
      <c r="AS548">
        <v>76.83</v>
      </c>
      <c r="AU548">
        <v>2011</v>
      </c>
      <c r="AV548" t="s">
        <v>170</v>
      </c>
      <c r="BC548" t="s">
        <v>174</v>
      </c>
      <c r="BD548" t="s">
        <v>4116</v>
      </c>
      <c r="BE548" t="s">
        <v>12337</v>
      </c>
      <c r="BF548" t="s">
        <v>3700</v>
      </c>
      <c r="BG548">
        <v>76.67</v>
      </c>
      <c r="BI548">
        <v>2015</v>
      </c>
      <c r="BJ548">
        <v>2</v>
      </c>
      <c r="BL548">
        <v>9</v>
      </c>
      <c r="BN548" t="s">
        <v>174</v>
      </c>
      <c r="BO548" t="s">
        <v>4116</v>
      </c>
      <c r="BP548" t="s">
        <v>12338</v>
      </c>
      <c r="BQ548" t="s">
        <v>12339</v>
      </c>
      <c r="BR548">
        <v>73.6</v>
      </c>
      <c r="BS548">
        <v>7.36</v>
      </c>
      <c r="BT548">
        <v>2018</v>
      </c>
      <c r="BU548">
        <v>14</v>
      </c>
      <c r="BW548">
        <v>47</v>
      </c>
      <c r="BY548" t="s">
        <v>170</v>
      </c>
      <c r="CF548" t="s">
        <v>174</v>
      </c>
      <c r="CG548" t="s">
        <v>12340</v>
      </c>
      <c r="CH548" t="s">
        <v>12341</v>
      </c>
      <c r="CI548" t="s">
        <v>373</v>
      </c>
      <c r="CK548" t="s">
        <v>170</v>
      </c>
      <c r="CL548" t="s">
        <v>174</v>
      </c>
      <c r="CM548" t="s">
        <v>12342</v>
      </c>
      <c r="CN548" t="s">
        <v>174</v>
      </c>
      <c r="CO548" t="s">
        <v>12343</v>
      </c>
      <c r="CP548" t="s">
        <v>12344</v>
      </c>
      <c r="CQ548" t="s">
        <v>174</v>
      </c>
      <c r="CR548">
        <v>0</v>
      </c>
      <c r="CS548">
        <v>1</v>
      </c>
      <c r="CT548">
        <v>2</v>
      </c>
      <c r="CV548" t="s">
        <v>170</v>
      </c>
      <c r="CZ548" t="s">
        <v>170</v>
      </c>
      <c r="DB548" t="s">
        <v>12345</v>
      </c>
      <c r="DC548" t="s">
        <v>3620</v>
      </c>
      <c r="DD548" t="s">
        <v>174</v>
      </c>
      <c r="DE548" t="s">
        <v>12346</v>
      </c>
      <c r="DF548" t="s">
        <v>174</v>
      </c>
      <c r="DG548">
        <v>5</v>
      </c>
      <c r="DH548">
        <v>0</v>
      </c>
      <c r="DI548">
        <v>1</v>
      </c>
      <c r="DJ548">
        <v>0</v>
      </c>
      <c r="DK548">
        <v>8</v>
      </c>
      <c r="DL548" t="s">
        <v>170</v>
      </c>
      <c r="DN548" t="s">
        <v>170</v>
      </c>
      <c r="DP548" t="s">
        <v>12352</v>
      </c>
      <c r="DQ548" t="str">
        <f>HYPERLINK("https://nconnect.nicmar.ac.in/storage/profile/69a050720cb0e.png","Download")</f>
        <v>0</v>
      </c>
      <c r="DR548" t="str">
        <f>HYPERLINK("https://nconnect.nicmar.ac.in/pdf/718_resume_1772113765.pdf/Y2FyZWVy","View Resume")</f>
        <v>0</v>
      </c>
      <c r="DS548" t="s">
        <v>6210</v>
      </c>
      <c r="DT548" t="s">
        <v>11440</v>
      </c>
      <c r="DU548" t="s">
        <v>2087</v>
      </c>
      <c r="DV548" t="s">
        <v>819</v>
      </c>
      <c r="DW548" t="s">
        <v>246</v>
      </c>
      <c r="DX548" t="s">
        <v>424</v>
      </c>
      <c r="DY548" t="s">
        <v>209</v>
      </c>
      <c r="DZ548" t="s">
        <v>420</v>
      </c>
      <c r="EA548" t="s">
        <v>12348</v>
      </c>
      <c r="EB548" t="s">
        <v>2087</v>
      </c>
      <c r="EC548" t="s">
        <v>819</v>
      </c>
      <c r="ED548" t="s">
        <v>246</v>
      </c>
      <c r="EE548" t="s">
        <v>1808</v>
      </c>
      <c r="EF548" t="s">
        <v>904</v>
      </c>
      <c r="EG548" t="s">
        <v>571</v>
      </c>
      <c r="EH548" t="s">
        <v>12349</v>
      </c>
      <c r="EI548" t="s">
        <v>2087</v>
      </c>
      <c r="EJ548" t="s">
        <v>12350</v>
      </c>
      <c r="EK548" t="s">
        <v>246</v>
      </c>
      <c r="EL548" t="s">
        <v>1025</v>
      </c>
      <c r="EM548" t="s">
        <v>1808</v>
      </c>
      <c r="EN548" t="s">
        <v>1206</v>
      </c>
    </row>
    <row r="549" spans="1:158">
      <c r="A549" t="s">
        <v>2494</v>
      </c>
      <c r="B549" t="s">
        <v>508</v>
      </c>
      <c r="C549" t="s">
        <v>160</v>
      </c>
      <c r="D549" t="s">
        <v>2495</v>
      </c>
      <c r="E549" t="s">
        <v>12326</v>
      </c>
      <c r="F549" t="s">
        <v>12327</v>
      </c>
      <c r="G549">
        <v>8208539798</v>
      </c>
      <c r="H549" t="s">
        <v>271</v>
      </c>
      <c r="I549" t="s">
        <v>12328</v>
      </c>
      <c r="J549" t="s">
        <v>166</v>
      </c>
      <c r="K549" t="s">
        <v>12329</v>
      </c>
      <c r="L549" t="s">
        <v>12330</v>
      </c>
      <c r="M549" t="s">
        <v>12331</v>
      </c>
      <c r="N549" t="s">
        <v>170</v>
      </c>
      <c r="AI549" t="s">
        <v>12332</v>
      </c>
      <c r="AJ549" t="s">
        <v>12333</v>
      </c>
      <c r="AK549" t="s">
        <v>12334</v>
      </c>
      <c r="AL549">
        <v>90.91</v>
      </c>
      <c r="AN549">
        <v>2009</v>
      </c>
      <c r="AO549" t="s">
        <v>174</v>
      </c>
      <c r="AP549" t="s">
        <v>12335</v>
      </c>
      <c r="AQ549" t="s">
        <v>12333</v>
      </c>
      <c r="AR549" t="s">
        <v>12336</v>
      </c>
      <c r="AS549">
        <v>76.83</v>
      </c>
      <c r="AU549">
        <v>2011</v>
      </c>
      <c r="AV549" t="s">
        <v>170</v>
      </c>
      <c r="BC549" t="s">
        <v>174</v>
      </c>
      <c r="BD549" t="s">
        <v>4116</v>
      </c>
      <c r="BE549" t="s">
        <v>12337</v>
      </c>
      <c r="BF549" t="s">
        <v>3700</v>
      </c>
      <c r="BG549">
        <v>76.67</v>
      </c>
      <c r="BI549">
        <v>2015</v>
      </c>
      <c r="BJ549">
        <v>2</v>
      </c>
      <c r="BL549">
        <v>9</v>
      </c>
      <c r="BN549" t="s">
        <v>174</v>
      </c>
      <c r="BO549" t="s">
        <v>4116</v>
      </c>
      <c r="BP549" t="s">
        <v>12338</v>
      </c>
      <c r="BQ549" t="s">
        <v>12339</v>
      </c>
      <c r="BR549">
        <v>73.6</v>
      </c>
      <c r="BS549">
        <v>7.36</v>
      </c>
      <c r="BT549">
        <v>2018</v>
      </c>
      <c r="BU549">
        <v>14</v>
      </c>
      <c r="BW549">
        <v>47</v>
      </c>
      <c r="BY549" t="s">
        <v>170</v>
      </c>
      <c r="CF549" t="s">
        <v>174</v>
      </c>
      <c r="CG549" t="s">
        <v>12340</v>
      </c>
      <c r="CH549" t="s">
        <v>12341</v>
      </c>
      <c r="CI549" t="s">
        <v>373</v>
      </c>
      <c r="CK549" t="s">
        <v>170</v>
      </c>
      <c r="CL549" t="s">
        <v>174</v>
      </c>
      <c r="CM549" t="s">
        <v>12342</v>
      </c>
      <c r="CN549" t="s">
        <v>174</v>
      </c>
      <c r="CO549" t="s">
        <v>12343</v>
      </c>
      <c r="CP549" t="s">
        <v>12344</v>
      </c>
      <c r="CQ549" t="s">
        <v>174</v>
      </c>
      <c r="CR549">
        <v>0</v>
      </c>
      <c r="CS549">
        <v>1</v>
      </c>
      <c r="CT549">
        <v>2</v>
      </c>
      <c r="CV549" t="s">
        <v>170</v>
      </c>
      <c r="CZ549" t="s">
        <v>170</v>
      </c>
      <c r="DB549" t="s">
        <v>12345</v>
      </c>
      <c r="DC549" t="s">
        <v>3620</v>
      </c>
      <c r="DD549" t="s">
        <v>174</v>
      </c>
      <c r="DE549" t="s">
        <v>12346</v>
      </c>
      <c r="DF549" t="s">
        <v>174</v>
      </c>
      <c r="DG549">
        <v>5</v>
      </c>
      <c r="DH549">
        <v>0</v>
      </c>
      <c r="DI549">
        <v>1</v>
      </c>
      <c r="DJ549">
        <v>0</v>
      </c>
      <c r="DK549">
        <v>8</v>
      </c>
      <c r="DL549" t="s">
        <v>170</v>
      </c>
      <c r="DN549" t="s">
        <v>170</v>
      </c>
      <c r="DP549" t="s">
        <v>12352</v>
      </c>
      <c r="DQ549" t="str">
        <f>HYPERLINK("https://nconnect.nicmar.ac.in/storage/profile/69a050720cb0e.png","Download")</f>
        <v>0</v>
      </c>
      <c r="DR549" t="str">
        <f>HYPERLINK("https://nconnect.nicmar.ac.in/pdf/718_resume_1772113765.pdf/Y2FyZWVy","View Resume")</f>
        <v>0</v>
      </c>
      <c r="DS549" t="s">
        <v>6210</v>
      </c>
      <c r="DT549" t="s">
        <v>11440</v>
      </c>
      <c r="DU549" t="s">
        <v>2087</v>
      </c>
      <c r="DV549" t="s">
        <v>819</v>
      </c>
      <c r="DW549" t="s">
        <v>246</v>
      </c>
      <c r="DX549" t="s">
        <v>424</v>
      </c>
      <c r="DY549" t="s">
        <v>209</v>
      </c>
      <c r="DZ549" t="s">
        <v>420</v>
      </c>
      <c r="EA549" t="s">
        <v>12348</v>
      </c>
      <c r="EB549" t="s">
        <v>2087</v>
      </c>
      <c r="EC549" t="s">
        <v>819</v>
      </c>
      <c r="ED549" t="s">
        <v>246</v>
      </c>
      <c r="EE549" t="s">
        <v>1808</v>
      </c>
      <c r="EF549" t="s">
        <v>904</v>
      </c>
      <c r="EG549" t="s">
        <v>571</v>
      </c>
      <c r="EH549" t="s">
        <v>12349</v>
      </c>
      <c r="EI549" t="s">
        <v>2087</v>
      </c>
      <c r="EJ549" t="s">
        <v>12350</v>
      </c>
      <c r="EK549" t="s">
        <v>246</v>
      </c>
      <c r="EL549" t="s">
        <v>1025</v>
      </c>
      <c r="EM549" t="s">
        <v>1808</v>
      </c>
      <c r="EN549" t="s">
        <v>1206</v>
      </c>
    </row>
    <row r="550" spans="1:158">
      <c r="A550" t="s">
        <v>293</v>
      </c>
      <c r="B550" t="s">
        <v>211</v>
      </c>
      <c r="C550" t="s">
        <v>212</v>
      </c>
      <c r="D550" t="s">
        <v>294</v>
      </c>
      <c r="E550" t="s">
        <v>12353</v>
      </c>
      <c r="F550" t="s">
        <v>12354</v>
      </c>
      <c r="G550">
        <v>8668608867</v>
      </c>
      <c r="H550" t="s">
        <v>164</v>
      </c>
      <c r="I550" t="s">
        <v>12355</v>
      </c>
      <c r="J550" t="s">
        <v>166</v>
      </c>
      <c r="K550" t="s">
        <v>831</v>
      </c>
      <c r="L550" t="s">
        <v>12356</v>
      </c>
      <c r="M550" t="s">
        <v>12357</v>
      </c>
      <c r="N550" t="s">
        <v>170</v>
      </c>
      <c r="AI550" t="s">
        <v>12358</v>
      </c>
      <c r="AJ550" t="s">
        <v>12359</v>
      </c>
      <c r="AK550" t="s">
        <v>12360</v>
      </c>
      <c r="AL550">
        <v>83</v>
      </c>
      <c r="AN550">
        <v>1994</v>
      </c>
      <c r="AO550" t="s">
        <v>174</v>
      </c>
      <c r="AP550" t="s">
        <v>12361</v>
      </c>
      <c r="AQ550" t="s">
        <v>12362</v>
      </c>
      <c r="AR550" t="s">
        <v>12363</v>
      </c>
      <c r="AS550">
        <v>67</v>
      </c>
      <c r="AU550">
        <v>1996</v>
      </c>
      <c r="AV550" t="s">
        <v>170</v>
      </c>
      <c r="BC550" t="s">
        <v>174</v>
      </c>
      <c r="BD550" t="s">
        <v>12364</v>
      </c>
      <c r="BE550" t="s">
        <v>2892</v>
      </c>
      <c r="BF550" t="s">
        <v>443</v>
      </c>
      <c r="BG550">
        <v>81</v>
      </c>
      <c r="BI550">
        <v>1999</v>
      </c>
      <c r="BJ550">
        <v>19</v>
      </c>
      <c r="BK550" t="s">
        <v>2157</v>
      </c>
      <c r="BL550">
        <v>53</v>
      </c>
      <c r="BM550" t="s">
        <v>443</v>
      </c>
      <c r="BN550" t="s">
        <v>174</v>
      </c>
      <c r="BO550" t="s">
        <v>4636</v>
      </c>
      <c r="BP550" t="s">
        <v>12365</v>
      </c>
      <c r="BQ550" t="s">
        <v>443</v>
      </c>
      <c r="BR550">
        <v>78</v>
      </c>
      <c r="BT550">
        <v>2001</v>
      </c>
      <c r="BU550">
        <v>31</v>
      </c>
      <c r="BV550" t="s">
        <v>2161</v>
      </c>
      <c r="BW550">
        <v>53</v>
      </c>
      <c r="BX550" t="s">
        <v>443</v>
      </c>
      <c r="BY550" t="s">
        <v>170</v>
      </c>
      <c r="CF550" t="s">
        <v>170</v>
      </c>
      <c r="CL550" t="s">
        <v>174</v>
      </c>
      <c r="CM550" t="s">
        <v>12366</v>
      </c>
      <c r="CN550" t="s">
        <v>174</v>
      </c>
      <c r="CO550" t="s">
        <v>12367</v>
      </c>
      <c r="CP550" t="s">
        <v>722</v>
      </c>
      <c r="CQ550" t="s">
        <v>170</v>
      </c>
      <c r="CV550" t="s">
        <v>170</v>
      </c>
      <c r="CZ550" t="s">
        <v>170</v>
      </c>
      <c r="DB550" t="s">
        <v>12368</v>
      </c>
      <c r="DC550" t="s">
        <v>12369</v>
      </c>
      <c r="DD550" t="s">
        <v>174</v>
      </c>
      <c r="DE550" t="s">
        <v>12370</v>
      </c>
      <c r="DF550" t="s">
        <v>170</v>
      </c>
      <c r="DL550" t="s">
        <v>170</v>
      </c>
      <c r="DN550" t="s">
        <v>170</v>
      </c>
      <c r="DP550" t="s">
        <v>12371</v>
      </c>
      <c r="DQ550" t="s">
        <v>202</v>
      </c>
      <c r="DR550" t="str">
        <f>HYPERLINK("https://nconnect.nicmar.ac.in/pdf/721_resume_1772115540.pdf/Y2FyZWVy","View Resume")</f>
        <v>0</v>
      </c>
      <c r="DS550" t="s">
        <v>265</v>
      </c>
      <c r="DT550" t="s">
        <v>12372</v>
      </c>
      <c r="DU550" t="s">
        <v>12373</v>
      </c>
      <c r="DV550" t="s">
        <v>9456</v>
      </c>
      <c r="DW550" t="s">
        <v>207</v>
      </c>
      <c r="DX550" t="s">
        <v>464</v>
      </c>
      <c r="DY550" t="s">
        <v>209</v>
      </c>
      <c r="DZ550" t="s">
        <v>265</v>
      </c>
    </row>
    <row r="551" spans="1:158">
      <c r="A551" t="s">
        <v>1348</v>
      </c>
      <c r="B551" t="s">
        <v>211</v>
      </c>
      <c r="C551" t="s">
        <v>267</v>
      </c>
      <c r="D551" t="s">
        <v>1349</v>
      </c>
      <c r="E551" t="s">
        <v>12374</v>
      </c>
      <c r="F551" t="s">
        <v>12375</v>
      </c>
      <c r="G551">
        <v>9970617006</v>
      </c>
      <c r="H551" t="s">
        <v>164</v>
      </c>
      <c r="I551" t="s">
        <v>12376</v>
      </c>
      <c r="J551" t="s">
        <v>166</v>
      </c>
      <c r="K551" t="s">
        <v>218</v>
      </c>
      <c r="L551" t="s">
        <v>12377</v>
      </c>
      <c r="M551" t="s">
        <v>12378</v>
      </c>
      <c r="N551" t="s">
        <v>170</v>
      </c>
      <c r="AI551" t="s">
        <v>12379</v>
      </c>
      <c r="AJ551" t="s">
        <v>2384</v>
      </c>
      <c r="AK551" t="s">
        <v>439</v>
      </c>
      <c r="AL551">
        <v>57</v>
      </c>
      <c r="AN551">
        <v>2002</v>
      </c>
      <c r="AO551" t="s">
        <v>174</v>
      </c>
      <c r="AP551" t="s">
        <v>12380</v>
      </c>
      <c r="AQ551" t="s">
        <v>2384</v>
      </c>
      <c r="AR551" t="s">
        <v>9051</v>
      </c>
      <c r="AS551">
        <v>71</v>
      </c>
      <c r="AU551">
        <v>2004</v>
      </c>
      <c r="AV551" t="s">
        <v>170</v>
      </c>
      <c r="BC551" t="s">
        <v>174</v>
      </c>
      <c r="BD551" t="s">
        <v>12381</v>
      </c>
      <c r="BE551" t="s">
        <v>12380</v>
      </c>
      <c r="BF551" t="s">
        <v>1704</v>
      </c>
      <c r="BG551">
        <v>63.5</v>
      </c>
      <c r="BI551">
        <v>2007</v>
      </c>
      <c r="BJ551">
        <v>19</v>
      </c>
      <c r="BK551" t="s">
        <v>1364</v>
      </c>
      <c r="BL551">
        <v>17</v>
      </c>
      <c r="BN551" t="s">
        <v>174</v>
      </c>
      <c r="BO551" t="s">
        <v>4953</v>
      </c>
      <c r="BP551" t="s">
        <v>12382</v>
      </c>
      <c r="BQ551" t="s">
        <v>528</v>
      </c>
      <c r="BR551">
        <v>63</v>
      </c>
      <c r="BT551">
        <v>2011</v>
      </c>
      <c r="BU551">
        <v>31</v>
      </c>
      <c r="BV551" t="s">
        <v>529</v>
      </c>
      <c r="BW551">
        <v>23</v>
      </c>
      <c r="BY551" t="s">
        <v>174</v>
      </c>
      <c r="BZ551" t="s">
        <v>4953</v>
      </c>
      <c r="CA551" t="s">
        <v>12383</v>
      </c>
      <c r="CB551" t="s">
        <v>12384</v>
      </c>
      <c r="CC551">
        <v>70.5</v>
      </c>
      <c r="CE551">
        <v>2009</v>
      </c>
      <c r="CF551" t="s">
        <v>174</v>
      </c>
      <c r="CG551" t="s">
        <v>1704</v>
      </c>
      <c r="CH551" t="s">
        <v>4953</v>
      </c>
      <c r="CI551" t="s">
        <v>193</v>
      </c>
      <c r="CJ551">
        <v>2025</v>
      </c>
      <c r="CL551" t="s">
        <v>174</v>
      </c>
      <c r="CM551" t="s">
        <v>12385</v>
      </c>
      <c r="CN551" t="s">
        <v>174</v>
      </c>
      <c r="CO551" t="s">
        <v>12386</v>
      </c>
      <c r="CP551" t="s">
        <v>12387</v>
      </c>
      <c r="CQ551" t="s">
        <v>174</v>
      </c>
      <c r="CR551">
        <v>1</v>
      </c>
      <c r="CS551">
        <v>1</v>
      </c>
      <c r="CT551">
        <v>5</v>
      </c>
      <c r="CU551" t="s">
        <v>12388</v>
      </c>
      <c r="CV551" t="s">
        <v>170</v>
      </c>
      <c r="CZ551" t="s">
        <v>170</v>
      </c>
      <c r="DC551" t="s">
        <v>12389</v>
      </c>
      <c r="DD551" t="s">
        <v>174</v>
      </c>
      <c r="DE551" t="s">
        <v>12390</v>
      </c>
      <c r="DF551" t="s">
        <v>174</v>
      </c>
      <c r="DG551" t="s">
        <v>12391</v>
      </c>
      <c r="DH551" t="s">
        <v>12392</v>
      </c>
      <c r="DI551" t="s">
        <v>12393</v>
      </c>
      <c r="DJ551" t="s">
        <v>12394</v>
      </c>
      <c r="DK551">
        <v>92</v>
      </c>
      <c r="DL551" t="s">
        <v>174</v>
      </c>
      <c r="DM551" t="s">
        <v>12395</v>
      </c>
      <c r="DN551" t="s">
        <v>174</v>
      </c>
      <c r="DO551" t="s">
        <v>12396</v>
      </c>
      <c r="DP551" t="s">
        <v>12397</v>
      </c>
      <c r="DQ551" t="str">
        <f>HYPERLINK("https://nconnect.nicmar.ac.in/storage/profile/69980837d795b.png","Download")</f>
        <v>0</v>
      </c>
      <c r="DR551" t="str">
        <f>HYPERLINK("https://nconnect.nicmar.ac.in/pdf/328_resume_1772122725.pdf/Y2FyZWVy","View Resume")</f>
        <v>0</v>
      </c>
      <c r="DS551" t="s">
        <v>10364</v>
      </c>
      <c r="DT551" t="s">
        <v>12398</v>
      </c>
      <c r="DU551" t="s">
        <v>12399</v>
      </c>
      <c r="DV551" t="s">
        <v>819</v>
      </c>
      <c r="DW551" t="s">
        <v>246</v>
      </c>
      <c r="DX551" t="s">
        <v>981</v>
      </c>
      <c r="DY551" t="s">
        <v>209</v>
      </c>
      <c r="DZ551" t="s">
        <v>908</v>
      </c>
      <c r="EA551" t="s">
        <v>12400</v>
      </c>
      <c r="EB551" t="s">
        <v>211</v>
      </c>
      <c r="EC551" t="s">
        <v>819</v>
      </c>
      <c r="ED551" t="s">
        <v>246</v>
      </c>
      <c r="EE551" t="s">
        <v>570</v>
      </c>
      <c r="EF551" t="s">
        <v>981</v>
      </c>
      <c r="EG551" t="s">
        <v>4375</v>
      </c>
      <c r="EH551" t="s">
        <v>12401</v>
      </c>
      <c r="EI551" t="s">
        <v>211</v>
      </c>
      <c r="EJ551" t="s">
        <v>819</v>
      </c>
      <c r="EK551" t="s">
        <v>246</v>
      </c>
      <c r="EL551" t="s">
        <v>2141</v>
      </c>
      <c r="EM551" t="s">
        <v>3628</v>
      </c>
      <c r="EN551" t="s">
        <v>12402</v>
      </c>
      <c r="EO551" t="s">
        <v>12398</v>
      </c>
      <c r="EP551" t="s">
        <v>211</v>
      </c>
      <c r="EQ551" t="s">
        <v>819</v>
      </c>
      <c r="ER551" t="s">
        <v>246</v>
      </c>
      <c r="ES551" t="s">
        <v>1726</v>
      </c>
      <c r="ET551" t="s">
        <v>384</v>
      </c>
      <c r="EU551" t="s">
        <v>380</v>
      </c>
      <c r="EV551" t="s">
        <v>12403</v>
      </c>
      <c r="EW551" t="s">
        <v>12404</v>
      </c>
      <c r="EX551" t="s">
        <v>2129</v>
      </c>
      <c r="EY551" t="s">
        <v>207</v>
      </c>
      <c r="EZ551" t="s">
        <v>788</v>
      </c>
      <c r="FA551" t="s">
        <v>2141</v>
      </c>
      <c r="FB551" t="s">
        <v>265</v>
      </c>
    </row>
    <row r="552" spans="1:158">
      <c r="A552" t="s">
        <v>794</v>
      </c>
      <c r="B552" t="s">
        <v>211</v>
      </c>
      <c r="C552" t="s">
        <v>267</v>
      </c>
      <c r="D552" t="s">
        <v>509</v>
      </c>
      <c r="E552" t="s">
        <v>12374</v>
      </c>
      <c r="F552" t="s">
        <v>12375</v>
      </c>
      <c r="G552">
        <v>9970617006</v>
      </c>
      <c r="H552" t="s">
        <v>164</v>
      </c>
      <c r="I552" t="s">
        <v>12376</v>
      </c>
      <c r="J552" t="s">
        <v>166</v>
      </c>
      <c r="K552" t="s">
        <v>218</v>
      </c>
      <c r="L552" t="s">
        <v>12377</v>
      </c>
      <c r="M552" t="s">
        <v>12378</v>
      </c>
      <c r="N552" t="s">
        <v>170</v>
      </c>
      <c r="AI552" t="s">
        <v>12379</v>
      </c>
      <c r="AJ552" t="s">
        <v>2384</v>
      </c>
      <c r="AK552" t="s">
        <v>439</v>
      </c>
      <c r="AL552">
        <v>57</v>
      </c>
      <c r="AN552">
        <v>2002</v>
      </c>
      <c r="AO552" t="s">
        <v>174</v>
      </c>
      <c r="AP552" t="s">
        <v>12380</v>
      </c>
      <c r="AQ552" t="s">
        <v>2384</v>
      </c>
      <c r="AR552" t="s">
        <v>9051</v>
      </c>
      <c r="AS552">
        <v>71</v>
      </c>
      <c r="AU552">
        <v>2004</v>
      </c>
      <c r="AV552" t="s">
        <v>170</v>
      </c>
      <c r="BC552" t="s">
        <v>174</v>
      </c>
      <c r="BD552" t="s">
        <v>12381</v>
      </c>
      <c r="BE552" t="s">
        <v>12380</v>
      </c>
      <c r="BF552" t="s">
        <v>1704</v>
      </c>
      <c r="BG552">
        <v>63.5</v>
      </c>
      <c r="BI552">
        <v>2007</v>
      </c>
      <c r="BJ552">
        <v>19</v>
      </c>
      <c r="BK552" t="s">
        <v>1364</v>
      </c>
      <c r="BL552">
        <v>17</v>
      </c>
      <c r="BN552" t="s">
        <v>174</v>
      </c>
      <c r="BO552" t="s">
        <v>4953</v>
      </c>
      <c r="BP552" t="s">
        <v>12382</v>
      </c>
      <c r="BQ552" t="s">
        <v>528</v>
      </c>
      <c r="BR552">
        <v>63</v>
      </c>
      <c r="BT552">
        <v>2011</v>
      </c>
      <c r="BU552">
        <v>31</v>
      </c>
      <c r="BV552" t="s">
        <v>529</v>
      </c>
      <c r="BW552">
        <v>23</v>
      </c>
      <c r="BY552" t="s">
        <v>174</v>
      </c>
      <c r="BZ552" t="s">
        <v>4953</v>
      </c>
      <c r="CA552" t="s">
        <v>12383</v>
      </c>
      <c r="CB552" t="s">
        <v>12384</v>
      </c>
      <c r="CC552">
        <v>70.5</v>
      </c>
      <c r="CE552">
        <v>2009</v>
      </c>
      <c r="CF552" t="s">
        <v>174</v>
      </c>
      <c r="CG552" t="s">
        <v>1704</v>
      </c>
      <c r="CH552" t="s">
        <v>4953</v>
      </c>
      <c r="CI552" t="s">
        <v>193</v>
      </c>
      <c r="CJ552">
        <v>2025</v>
      </c>
      <c r="CL552" t="s">
        <v>174</v>
      </c>
      <c r="CM552" t="s">
        <v>12385</v>
      </c>
      <c r="CN552" t="s">
        <v>174</v>
      </c>
      <c r="CO552" t="s">
        <v>12386</v>
      </c>
      <c r="CP552" t="s">
        <v>12387</v>
      </c>
      <c r="CQ552" t="s">
        <v>174</v>
      </c>
      <c r="CR552">
        <v>1</v>
      </c>
      <c r="CS552">
        <v>1</v>
      </c>
      <c r="CT552">
        <v>5</v>
      </c>
      <c r="CU552" t="s">
        <v>12388</v>
      </c>
      <c r="CV552" t="s">
        <v>170</v>
      </c>
      <c r="CZ552" t="s">
        <v>170</v>
      </c>
      <c r="DC552" t="s">
        <v>12389</v>
      </c>
      <c r="DD552" t="s">
        <v>174</v>
      </c>
      <c r="DE552" t="s">
        <v>12390</v>
      </c>
      <c r="DF552" t="s">
        <v>174</v>
      </c>
      <c r="DG552" t="s">
        <v>12391</v>
      </c>
      <c r="DH552" t="s">
        <v>12392</v>
      </c>
      <c r="DI552" t="s">
        <v>12393</v>
      </c>
      <c r="DJ552" t="s">
        <v>12394</v>
      </c>
      <c r="DK552">
        <v>92</v>
      </c>
      <c r="DL552" t="s">
        <v>174</v>
      </c>
      <c r="DM552" t="s">
        <v>12395</v>
      </c>
      <c r="DN552" t="s">
        <v>174</v>
      </c>
      <c r="DO552" t="s">
        <v>12396</v>
      </c>
      <c r="DP552" t="s">
        <v>12397</v>
      </c>
      <c r="DQ552" t="str">
        <f>HYPERLINK("https://nconnect.nicmar.ac.in/storage/profile/69980837d795b.png","Download")</f>
        <v>0</v>
      </c>
      <c r="DR552" t="str">
        <f>HYPERLINK("https://nconnect.nicmar.ac.in/pdf/328_resume_1772122725.pdf/Y2FyZWVy","View Resume")</f>
        <v>0</v>
      </c>
      <c r="DS552" t="s">
        <v>10364</v>
      </c>
      <c r="DT552" t="s">
        <v>12398</v>
      </c>
      <c r="DU552" t="s">
        <v>12399</v>
      </c>
      <c r="DV552" t="s">
        <v>819</v>
      </c>
      <c r="DW552" t="s">
        <v>246</v>
      </c>
      <c r="DX552" t="s">
        <v>981</v>
      </c>
      <c r="DY552" t="s">
        <v>209</v>
      </c>
      <c r="DZ552" t="s">
        <v>908</v>
      </c>
      <c r="EA552" t="s">
        <v>12400</v>
      </c>
      <c r="EB552" t="s">
        <v>211</v>
      </c>
      <c r="EC552" t="s">
        <v>819</v>
      </c>
      <c r="ED552" t="s">
        <v>246</v>
      </c>
      <c r="EE552" t="s">
        <v>570</v>
      </c>
      <c r="EF552" t="s">
        <v>981</v>
      </c>
      <c r="EG552" t="s">
        <v>4375</v>
      </c>
      <c r="EH552" t="s">
        <v>12401</v>
      </c>
      <c r="EI552" t="s">
        <v>211</v>
      </c>
      <c r="EJ552" t="s">
        <v>819</v>
      </c>
      <c r="EK552" t="s">
        <v>246</v>
      </c>
      <c r="EL552" t="s">
        <v>2141</v>
      </c>
      <c r="EM552" t="s">
        <v>3628</v>
      </c>
      <c r="EN552" t="s">
        <v>12402</v>
      </c>
      <c r="EO552" t="s">
        <v>12398</v>
      </c>
      <c r="EP552" t="s">
        <v>211</v>
      </c>
      <c r="EQ552" t="s">
        <v>819</v>
      </c>
      <c r="ER552" t="s">
        <v>246</v>
      </c>
      <c r="ES552" t="s">
        <v>1726</v>
      </c>
      <c r="ET552" t="s">
        <v>384</v>
      </c>
      <c r="EU552" t="s">
        <v>380</v>
      </c>
      <c r="EV552" t="s">
        <v>12403</v>
      </c>
      <c r="EW552" t="s">
        <v>12404</v>
      </c>
      <c r="EX552" t="s">
        <v>2129</v>
      </c>
      <c r="EY552" t="s">
        <v>207</v>
      </c>
      <c r="EZ552" t="s">
        <v>788</v>
      </c>
      <c r="FA552" t="s">
        <v>2141</v>
      </c>
      <c r="FB552" t="s">
        <v>265</v>
      </c>
    </row>
    <row r="553" spans="1:158">
      <c r="A553" t="s">
        <v>295</v>
      </c>
      <c r="B553" t="s">
        <v>211</v>
      </c>
      <c r="C553" t="s">
        <v>267</v>
      </c>
      <c r="D553" t="s">
        <v>296</v>
      </c>
      <c r="E553" t="s">
        <v>12405</v>
      </c>
      <c r="F553" t="s">
        <v>12406</v>
      </c>
      <c r="G553">
        <v>9860440839</v>
      </c>
      <c r="H553" t="s">
        <v>164</v>
      </c>
      <c r="I553" t="s">
        <v>12407</v>
      </c>
      <c r="J553" t="s">
        <v>166</v>
      </c>
      <c r="K553" t="s">
        <v>12408</v>
      </c>
      <c r="L553" t="s">
        <v>12409</v>
      </c>
      <c r="M553" t="s">
        <v>12410</v>
      </c>
      <c r="N553" t="s">
        <v>174</v>
      </c>
      <c r="O553" t="s">
        <v>12411</v>
      </c>
      <c r="P553" t="s">
        <v>12412</v>
      </c>
      <c r="AI553" t="s">
        <v>12413</v>
      </c>
      <c r="AJ553" t="s">
        <v>12414</v>
      </c>
      <c r="AK553" t="s">
        <v>12415</v>
      </c>
      <c r="AL553">
        <v>65.2</v>
      </c>
      <c r="AN553">
        <v>2000</v>
      </c>
      <c r="AO553" t="s">
        <v>174</v>
      </c>
      <c r="AP553" t="s">
        <v>12416</v>
      </c>
      <c r="AQ553" t="s">
        <v>12414</v>
      </c>
      <c r="AR553" t="s">
        <v>12417</v>
      </c>
      <c r="AS553">
        <v>72.33</v>
      </c>
      <c r="AU553">
        <v>2002</v>
      </c>
      <c r="AV553" t="s">
        <v>170</v>
      </c>
      <c r="BC553" t="s">
        <v>174</v>
      </c>
      <c r="BD553" t="s">
        <v>12418</v>
      </c>
      <c r="BE553" t="s">
        <v>12419</v>
      </c>
      <c r="BF553" t="s">
        <v>12420</v>
      </c>
      <c r="BG553">
        <v>65.25</v>
      </c>
      <c r="BI553">
        <v>2007</v>
      </c>
      <c r="BJ553">
        <v>19</v>
      </c>
      <c r="BK553" t="s">
        <v>4115</v>
      </c>
      <c r="BL553">
        <v>53</v>
      </c>
      <c r="BM553" t="s">
        <v>12421</v>
      </c>
      <c r="BN553" t="s">
        <v>174</v>
      </c>
      <c r="BO553" t="s">
        <v>12422</v>
      </c>
      <c r="BP553" t="s">
        <v>12423</v>
      </c>
      <c r="BQ553" t="s">
        <v>296</v>
      </c>
      <c r="BR553">
        <v>69.16</v>
      </c>
      <c r="BT553">
        <v>2009</v>
      </c>
      <c r="BU553">
        <v>31</v>
      </c>
      <c r="BV553" t="s">
        <v>529</v>
      </c>
      <c r="BW553">
        <v>33</v>
      </c>
      <c r="BY553" t="s">
        <v>170</v>
      </c>
      <c r="CF553" t="s">
        <v>174</v>
      </c>
      <c r="CG553" t="s">
        <v>6974</v>
      </c>
      <c r="CH553" t="s">
        <v>12424</v>
      </c>
      <c r="CI553" t="s">
        <v>193</v>
      </c>
      <c r="CJ553">
        <v>2022</v>
      </c>
      <c r="CL553" t="s">
        <v>174</v>
      </c>
      <c r="CM553" t="s">
        <v>12425</v>
      </c>
      <c r="CN553" t="s">
        <v>174</v>
      </c>
      <c r="CO553" t="s">
        <v>12426</v>
      </c>
      <c r="CP553" t="s">
        <v>670</v>
      </c>
      <c r="CQ553" t="s">
        <v>174</v>
      </c>
      <c r="CR553" t="s">
        <v>679</v>
      </c>
      <c r="CS553" t="s">
        <v>6099</v>
      </c>
      <c r="CT553">
        <v>13</v>
      </c>
      <c r="CU553" t="s">
        <v>12427</v>
      </c>
      <c r="CV553" t="s">
        <v>170</v>
      </c>
      <c r="CZ553" t="s">
        <v>170</v>
      </c>
      <c r="DB553" t="s">
        <v>12428</v>
      </c>
      <c r="DC553" t="s">
        <v>12429</v>
      </c>
      <c r="DD553" t="s">
        <v>174</v>
      </c>
      <c r="DE553" t="s">
        <v>12430</v>
      </c>
      <c r="DF553" t="s">
        <v>174</v>
      </c>
      <c r="DG553" t="s">
        <v>12431</v>
      </c>
      <c r="DH553" t="s">
        <v>12432</v>
      </c>
      <c r="DI553" t="s">
        <v>378</v>
      </c>
      <c r="DJ553" t="s">
        <v>12433</v>
      </c>
      <c r="DK553">
        <v>8</v>
      </c>
      <c r="DL553" t="s">
        <v>170</v>
      </c>
      <c r="DN553" t="s">
        <v>170</v>
      </c>
      <c r="DP553" t="s">
        <v>12434</v>
      </c>
      <c r="DQ553" t="str">
        <f>HYPERLINK("https://nconnect.nicmar.ac.in/storage/profile/69a0821edd175.png","Download")</f>
        <v>0</v>
      </c>
      <c r="DR553" t="str">
        <f>HYPERLINK("https://nconnect.nicmar.ac.in/pdf/719_resume_1772126829.pdf/Y2FyZWVy","View Resume")</f>
        <v>0</v>
      </c>
      <c r="DS553" t="s">
        <v>12435</v>
      </c>
      <c r="DT553" t="s">
        <v>1029</v>
      </c>
      <c r="DU553" t="s">
        <v>12436</v>
      </c>
      <c r="DV553" t="s">
        <v>1427</v>
      </c>
      <c r="DW553" t="s">
        <v>246</v>
      </c>
      <c r="DX553" t="s">
        <v>419</v>
      </c>
      <c r="DY553" t="s">
        <v>209</v>
      </c>
      <c r="DZ553" t="s">
        <v>865</v>
      </c>
      <c r="EA553" t="s">
        <v>12437</v>
      </c>
      <c r="EB553" t="s">
        <v>1283</v>
      </c>
      <c r="EC553" t="s">
        <v>1427</v>
      </c>
      <c r="ED553" t="s">
        <v>246</v>
      </c>
      <c r="EE553" t="s">
        <v>258</v>
      </c>
      <c r="EF553" t="s">
        <v>419</v>
      </c>
      <c r="EG553" t="s">
        <v>1216</v>
      </c>
      <c r="EH553" t="s">
        <v>12438</v>
      </c>
      <c r="EI553" t="s">
        <v>1283</v>
      </c>
      <c r="EJ553" t="s">
        <v>1427</v>
      </c>
      <c r="EK553" t="s">
        <v>246</v>
      </c>
      <c r="EL553" t="s">
        <v>6602</v>
      </c>
      <c r="EM553" t="s">
        <v>258</v>
      </c>
      <c r="EN553" t="s">
        <v>6449</v>
      </c>
      <c r="EO553" t="s">
        <v>12439</v>
      </c>
      <c r="EP553" t="s">
        <v>1283</v>
      </c>
      <c r="EQ553" t="s">
        <v>1427</v>
      </c>
      <c r="ER553" t="s">
        <v>246</v>
      </c>
      <c r="ES553" t="s">
        <v>2198</v>
      </c>
      <c r="ET553" t="s">
        <v>6602</v>
      </c>
      <c r="EU553" t="s">
        <v>502</v>
      </c>
      <c r="EV553" t="s">
        <v>12440</v>
      </c>
      <c r="EW553" t="s">
        <v>1283</v>
      </c>
      <c r="EX553" t="s">
        <v>12441</v>
      </c>
      <c r="EY553" t="s">
        <v>246</v>
      </c>
      <c r="EZ553" t="s">
        <v>5385</v>
      </c>
      <c r="FA553" t="s">
        <v>2198</v>
      </c>
      <c r="FB553" t="s">
        <v>3195</v>
      </c>
    </row>
    <row r="554" spans="1:158">
      <c r="A554" t="s">
        <v>794</v>
      </c>
      <c r="B554" t="s">
        <v>211</v>
      </c>
      <c r="C554" t="s">
        <v>267</v>
      </c>
      <c r="D554" t="s">
        <v>509</v>
      </c>
      <c r="E554" t="s">
        <v>12442</v>
      </c>
      <c r="F554" t="s">
        <v>12443</v>
      </c>
      <c r="G554">
        <v>9049417976</v>
      </c>
      <c r="H554" t="s">
        <v>271</v>
      </c>
      <c r="I554" t="s">
        <v>12444</v>
      </c>
      <c r="J554" t="s">
        <v>166</v>
      </c>
      <c r="K554" t="s">
        <v>798</v>
      </c>
      <c r="L554" t="s">
        <v>12445</v>
      </c>
      <c r="M554" t="s">
        <v>12446</v>
      </c>
      <c r="N554" t="s">
        <v>170</v>
      </c>
      <c r="AI554" t="s">
        <v>12447</v>
      </c>
      <c r="AJ554" t="s">
        <v>12448</v>
      </c>
      <c r="AK554" t="s">
        <v>9051</v>
      </c>
      <c r="AL554">
        <v>73</v>
      </c>
      <c r="AN554">
        <v>2002</v>
      </c>
      <c r="AO554" t="s">
        <v>174</v>
      </c>
      <c r="AP554" t="s">
        <v>12449</v>
      </c>
      <c r="AQ554" t="s">
        <v>12450</v>
      </c>
      <c r="AR554" t="s">
        <v>9051</v>
      </c>
      <c r="AS554">
        <v>68</v>
      </c>
      <c r="AU554">
        <v>2004</v>
      </c>
      <c r="AV554" t="s">
        <v>170</v>
      </c>
      <c r="BC554" t="s">
        <v>174</v>
      </c>
      <c r="BD554" t="s">
        <v>12451</v>
      </c>
      <c r="BE554" t="s">
        <v>12452</v>
      </c>
      <c r="BF554" t="s">
        <v>1704</v>
      </c>
      <c r="BG554">
        <v>72</v>
      </c>
      <c r="BI554">
        <v>2007</v>
      </c>
      <c r="BJ554">
        <v>19</v>
      </c>
      <c r="BK554" t="s">
        <v>12453</v>
      </c>
      <c r="BL554">
        <v>17</v>
      </c>
      <c r="BM554" t="s">
        <v>2047</v>
      </c>
      <c r="BN554" t="s">
        <v>174</v>
      </c>
      <c r="BO554" t="s">
        <v>12454</v>
      </c>
      <c r="BP554" t="s">
        <v>12455</v>
      </c>
      <c r="BQ554" t="s">
        <v>12456</v>
      </c>
      <c r="BR554">
        <v>75</v>
      </c>
      <c r="BT554">
        <v>2009</v>
      </c>
      <c r="BU554">
        <v>31</v>
      </c>
      <c r="BW554">
        <v>23</v>
      </c>
      <c r="BY554" t="s">
        <v>170</v>
      </c>
      <c r="CF554" t="s">
        <v>174</v>
      </c>
      <c r="CG554" t="s">
        <v>528</v>
      </c>
      <c r="CH554" t="s">
        <v>12457</v>
      </c>
      <c r="CI554" t="s">
        <v>373</v>
      </c>
      <c r="CK554" t="s">
        <v>174</v>
      </c>
      <c r="CL554" t="s">
        <v>174</v>
      </c>
      <c r="CM554" t="s">
        <v>12458</v>
      </c>
      <c r="CN554" t="s">
        <v>174</v>
      </c>
      <c r="CO554" t="s">
        <v>12459</v>
      </c>
      <c r="CP554" t="s">
        <v>722</v>
      </c>
      <c r="CQ554" t="s">
        <v>174</v>
      </c>
      <c r="CR554" t="s">
        <v>2624</v>
      </c>
      <c r="CS554">
        <v>0</v>
      </c>
      <c r="CT554">
        <v>2</v>
      </c>
      <c r="CV554" t="s">
        <v>170</v>
      </c>
      <c r="CZ554" t="s">
        <v>170</v>
      </c>
      <c r="DB554" t="s">
        <v>12460</v>
      </c>
      <c r="DC554" t="s">
        <v>12461</v>
      </c>
      <c r="DD554" t="s">
        <v>174</v>
      </c>
      <c r="DE554" t="s">
        <v>12462</v>
      </c>
      <c r="DF554" t="s">
        <v>174</v>
      </c>
      <c r="DG554">
        <v>1</v>
      </c>
      <c r="DH554">
        <v>0</v>
      </c>
      <c r="DI554">
        <v>0</v>
      </c>
      <c r="DJ554" t="s">
        <v>12463</v>
      </c>
      <c r="DK554">
        <v>10</v>
      </c>
      <c r="DL554" t="s">
        <v>174</v>
      </c>
      <c r="DM554" t="s">
        <v>12464</v>
      </c>
      <c r="DN554" t="s">
        <v>170</v>
      </c>
      <c r="DP554" t="s">
        <v>12465</v>
      </c>
      <c r="DQ554" t="s">
        <v>202</v>
      </c>
      <c r="DR554" t="str">
        <f>HYPERLINK("https://nconnect.nicmar.ac.in/pdf/688_resume_1772129389.pdf/Y2FyZWVy","View Resume")</f>
        <v>0</v>
      </c>
      <c r="DS554" t="s">
        <v>870</v>
      </c>
      <c r="DT554" t="s">
        <v>12466</v>
      </c>
      <c r="DU554" t="s">
        <v>12467</v>
      </c>
      <c r="DV554" t="s">
        <v>1427</v>
      </c>
      <c r="DW554" t="s">
        <v>246</v>
      </c>
      <c r="DX554" t="s">
        <v>1199</v>
      </c>
      <c r="DY554" t="s">
        <v>209</v>
      </c>
      <c r="DZ554" t="s">
        <v>292</v>
      </c>
      <c r="EA554" t="s">
        <v>12468</v>
      </c>
      <c r="EB554" t="s">
        <v>12469</v>
      </c>
      <c r="EC554" t="s">
        <v>1427</v>
      </c>
      <c r="ED554" t="s">
        <v>246</v>
      </c>
      <c r="EE554" t="s">
        <v>951</v>
      </c>
      <c r="EF554" t="s">
        <v>1387</v>
      </c>
      <c r="EG554" t="s">
        <v>380</v>
      </c>
      <c r="EH554" t="s">
        <v>12470</v>
      </c>
      <c r="EI554" t="s">
        <v>12471</v>
      </c>
      <c r="EJ554" t="s">
        <v>1427</v>
      </c>
      <c r="EK554" t="s">
        <v>207</v>
      </c>
      <c r="EL554" t="s">
        <v>821</v>
      </c>
      <c r="EM554" t="s">
        <v>649</v>
      </c>
      <c r="EN554" t="s">
        <v>1689</v>
      </c>
    </row>
    <row r="555" spans="1:158">
      <c r="A555" t="s">
        <v>356</v>
      </c>
      <c r="B555" t="s">
        <v>211</v>
      </c>
      <c r="C555" t="s">
        <v>267</v>
      </c>
      <c r="D555" t="s">
        <v>357</v>
      </c>
      <c r="E555" t="s">
        <v>11441</v>
      </c>
      <c r="F555" t="s">
        <v>11442</v>
      </c>
      <c r="G555">
        <v>9829069754</v>
      </c>
      <c r="H555" t="s">
        <v>164</v>
      </c>
      <c r="I555" t="s">
        <v>11443</v>
      </c>
      <c r="J555" t="s">
        <v>166</v>
      </c>
      <c r="K555" t="s">
        <v>361</v>
      </c>
      <c r="L555" t="s">
        <v>11444</v>
      </c>
      <c r="M555" t="s">
        <v>11445</v>
      </c>
      <c r="N555" t="s">
        <v>170</v>
      </c>
      <c r="AI555" t="s">
        <v>11446</v>
      </c>
      <c r="AJ555" t="s">
        <v>5478</v>
      </c>
      <c r="AK555" t="s">
        <v>11447</v>
      </c>
      <c r="AL555">
        <v>60.6</v>
      </c>
      <c r="AN555">
        <v>1979</v>
      </c>
      <c r="AO555" t="s">
        <v>174</v>
      </c>
      <c r="AP555" t="s">
        <v>11448</v>
      </c>
      <c r="AQ555" t="s">
        <v>5478</v>
      </c>
      <c r="AR555" t="s">
        <v>11449</v>
      </c>
      <c r="AS555">
        <v>49.4</v>
      </c>
      <c r="AU555">
        <v>1981</v>
      </c>
      <c r="AV555" t="s">
        <v>174</v>
      </c>
      <c r="AW555" t="s">
        <v>11450</v>
      </c>
      <c r="AX555" t="s">
        <v>11451</v>
      </c>
      <c r="AY555" t="s">
        <v>11452</v>
      </c>
      <c r="AZ555">
        <v>62.6</v>
      </c>
      <c r="BB555">
        <v>1995</v>
      </c>
      <c r="BC555" t="s">
        <v>174</v>
      </c>
      <c r="BD555" t="s">
        <v>11453</v>
      </c>
      <c r="BE555" t="s">
        <v>11454</v>
      </c>
      <c r="BF555" t="s">
        <v>11455</v>
      </c>
      <c r="BG555">
        <v>48.3</v>
      </c>
      <c r="BI555">
        <v>1986</v>
      </c>
      <c r="BJ555">
        <v>19</v>
      </c>
      <c r="BK555" t="s">
        <v>1007</v>
      </c>
      <c r="BL555">
        <v>53</v>
      </c>
      <c r="BM555" t="s">
        <v>11456</v>
      </c>
      <c r="BN555" t="s">
        <v>174</v>
      </c>
      <c r="BO555" t="s">
        <v>11457</v>
      </c>
      <c r="BP555" t="s">
        <v>11458</v>
      </c>
      <c r="BQ555" t="s">
        <v>11459</v>
      </c>
      <c r="BR555">
        <v>63.6</v>
      </c>
      <c r="BT555">
        <v>1999</v>
      </c>
      <c r="BU555">
        <v>31</v>
      </c>
      <c r="BV555" t="s">
        <v>11460</v>
      </c>
      <c r="BW555">
        <v>53</v>
      </c>
      <c r="BX555" t="s">
        <v>11461</v>
      </c>
      <c r="BY555" t="s">
        <v>174</v>
      </c>
      <c r="BZ555" t="s">
        <v>11462</v>
      </c>
      <c r="CA555" t="s">
        <v>11454</v>
      </c>
      <c r="CB555" t="s">
        <v>11463</v>
      </c>
      <c r="CC555">
        <v>54.05</v>
      </c>
      <c r="CE555">
        <v>1989</v>
      </c>
      <c r="CF555" t="s">
        <v>174</v>
      </c>
      <c r="CG555" t="s">
        <v>713</v>
      </c>
      <c r="CH555" t="s">
        <v>11464</v>
      </c>
      <c r="CI555" t="s">
        <v>193</v>
      </c>
      <c r="CJ555">
        <v>2019</v>
      </c>
      <c r="CL555" t="s">
        <v>174</v>
      </c>
      <c r="CM555" t="s">
        <v>11465</v>
      </c>
      <c r="CN555" t="s">
        <v>174</v>
      </c>
      <c r="CO555" t="s">
        <v>11466</v>
      </c>
      <c r="CP555" t="s">
        <v>11467</v>
      </c>
      <c r="CQ555" t="s">
        <v>174</v>
      </c>
      <c r="CR555" t="s">
        <v>3130</v>
      </c>
      <c r="CS555" t="s">
        <v>3130</v>
      </c>
      <c r="CT555">
        <v>5</v>
      </c>
      <c r="CU555" t="s">
        <v>11468</v>
      </c>
      <c r="CV555" t="s">
        <v>170</v>
      </c>
      <c r="CZ555" t="s">
        <v>170</v>
      </c>
      <c r="DB555" t="s">
        <v>11469</v>
      </c>
      <c r="DC555" t="s">
        <v>11470</v>
      </c>
      <c r="DD555" t="s">
        <v>174</v>
      </c>
      <c r="DE555" t="s">
        <v>11471</v>
      </c>
      <c r="DF555" t="s">
        <v>174</v>
      </c>
      <c r="DG555" t="s">
        <v>11472</v>
      </c>
      <c r="DH555" t="s">
        <v>3130</v>
      </c>
      <c r="DI555" t="s">
        <v>3130</v>
      </c>
      <c r="DJ555" t="s">
        <v>3130</v>
      </c>
      <c r="DK555">
        <v>9</v>
      </c>
      <c r="DL555" t="s">
        <v>174</v>
      </c>
      <c r="DM555" t="s">
        <v>11473</v>
      </c>
      <c r="DN555" t="s">
        <v>174</v>
      </c>
      <c r="DO555" t="s">
        <v>11474</v>
      </c>
      <c r="DP555" t="s">
        <v>12472</v>
      </c>
      <c r="DQ555" t="str">
        <f>HYPERLINK("https://nconnect.nicmar.ac.in/storage/profile/69a094226407e.png","Download")</f>
        <v>0</v>
      </c>
      <c r="DR555" t="str">
        <f>HYPERLINK("https://nconnect.nicmar.ac.in/pdf/403_resume_1772214903.pdf/Y2FyZWVy","View Resume")</f>
        <v>0</v>
      </c>
      <c r="DS555" t="s">
        <v>11476</v>
      </c>
      <c r="DT555" t="s">
        <v>11477</v>
      </c>
      <c r="DU555" t="s">
        <v>11478</v>
      </c>
      <c r="DV555" t="s">
        <v>1214</v>
      </c>
      <c r="DW555" t="s">
        <v>207</v>
      </c>
      <c r="DX555" t="s">
        <v>465</v>
      </c>
      <c r="DY555" t="s">
        <v>209</v>
      </c>
      <c r="DZ555" t="s">
        <v>949</v>
      </c>
      <c r="EA555" t="s">
        <v>11479</v>
      </c>
      <c r="EB555" t="s">
        <v>11480</v>
      </c>
      <c r="EC555" t="s">
        <v>1214</v>
      </c>
      <c r="ED555" t="s">
        <v>207</v>
      </c>
      <c r="EE555" t="s">
        <v>758</v>
      </c>
      <c r="EF555" t="s">
        <v>1199</v>
      </c>
      <c r="EG555" t="s">
        <v>355</v>
      </c>
      <c r="EH555" t="s">
        <v>11481</v>
      </c>
      <c r="EI555" t="s">
        <v>11471</v>
      </c>
      <c r="EJ555" t="s">
        <v>1214</v>
      </c>
      <c r="EK555" t="s">
        <v>246</v>
      </c>
      <c r="EL555" t="s">
        <v>2854</v>
      </c>
      <c r="EM555" t="s">
        <v>984</v>
      </c>
      <c r="EN555" t="s">
        <v>248</v>
      </c>
      <c r="EO555" t="s">
        <v>9336</v>
      </c>
      <c r="EP555" t="s">
        <v>11482</v>
      </c>
      <c r="EQ555" t="s">
        <v>1214</v>
      </c>
      <c r="ER555" t="s">
        <v>246</v>
      </c>
      <c r="ES555" t="s">
        <v>645</v>
      </c>
      <c r="ET555" t="s">
        <v>907</v>
      </c>
      <c r="EU555" t="s">
        <v>461</v>
      </c>
      <c r="EV555" t="s">
        <v>11483</v>
      </c>
      <c r="EW555" t="s">
        <v>11484</v>
      </c>
      <c r="EX555" t="s">
        <v>1214</v>
      </c>
      <c r="EY555" t="s">
        <v>207</v>
      </c>
      <c r="EZ555" t="s">
        <v>1987</v>
      </c>
      <c r="FA555" t="s">
        <v>1719</v>
      </c>
      <c r="FB555" t="s">
        <v>1388</v>
      </c>
    </row>
    <row r="556" spans="1:158">
      <c r="A556" t="s">
        <v>293</v>
      </c>
      <c r="B556" t="s">
        <v>211</v>
      </c>
      <c r="C556" t="s">
        <v>212</v>
      </c>
      <c r="D556" t="s">
        <v>294</v>
      </c>
      <c r="E556" t="s">
        <v>12473</v>
      </c>
      <c r="F556" t="s">
        <v>12474</v>
      </c>
      <c r="G556">
        <v>9776925466</v>
      </c>
      <c r="H556" t="s">
        <v>164</v>
      </c>
      <c r="I556" t="s">
        <v>12475</v>
      </c>
      <c r="J556" t="s">
        <v>217</v>
      </c>
      <c r="K556" t="s">
        <v>11366</v>
      </c>
      <c r="L556" t="s">
        <v>12476</v>
      </c>
      <c r="M556" t="s">
        <v>12477</v>
      </c>
      <c r="N556" t="s">
        <v>170</v>
      </c>
      <c r="AI556" t="s">
        <v>12478</v>
      </c>
      <c r="AJ556" t="s">
        <v>12479</v>
      </c>
      <c r="AK556" t="s">
        <v>3149</v>
      </c>
      <c r="AL556">
        <v>49</v>
      </c>
      <c r="AN556">
        <v>2009</v>
      </c>
      <c r="AO556" t="s">
        <v>174</v>
      </c>
      <c r="AP556" t="s">
        <v>12480</v>
      </c>
      <c r="AQ556" t="s">
        <v>12481</v>
      </c>
      <c r="AR556" t="s">
        <v>1611</v>
      </c>
      <c r="AS556">
        <v>44</v>
      </c>
      <c r="AU556">
        <v>2012</v>
      </c>
      <c r="AV556" t="s">
        <v>170</v>
      </c>
      <c r="BC556" t="s">
        <v>174</v>
      </c>
      <c r="BD556" t="s">
        <v>12482</v>
      </c>
      <c r="BE556" t="s">
        <v>11663</v>
      </c>
      <c r="BF556" t="s">
        <v>3149</v>
      </c>
      <c r="BG556">
        <v>55</v>
      </c>
      <c r="BI556">
        <v>2016</v>
      </c>
      <c r="BJ556">
        <v>19</v>
      </c>
      <c r="BK556" t="s">
        <v>12483</v>
      </c>
      <c r="BL556">
        <v>53</v>
      </c>
      <c r="BM556" t="s">
        <v>3149</v>
      </c>
      <c r="BN556" t="s">
        <v>174</v>
      </c>
      <c r="BO556" t="s">
        <v>12484</v>
      </c>
      <c r="BP556" t="s">
        <v>12484</v>
      </c>
      <c r="BQ556" t="s">
        <v>3149</v>
      </c>
      <c r="BR556">
        <v>75</v>
      </c>
      <c r="BT556">
        <v>2018</v>
      </c>
      <c r="BU556">
        <v>31</v>
      </c>
      <c r="BV556" t="s">
        <v>12485</v>
      </c>
      <c r="BW556">
        <v>53</v>
      </c>
      <c r="BX556" t="s">
        <v>3149</v>
      </c>
      <c r="BY556" t="s">
        <v>170</v>
      </c>
      <c r="CF556" t="s">
        <v>174</v>
      </c>
      <c r="CG556" t="s">
        <v>12486</v>
      </c>
      <c r="CH556" t="s">
        <v>12487</v>
      </c>
      <c r="CI556" t="s">
        <v>193</v>
      </c>
      <c r="CJ556">
        <v>2025</v>
      </c>
      <c r="CL556" t="s">
        <v>174</v>
      </c>
      <c r="CM556" t="s">
        <v>12488</v>
      </c>
      <c r="CN556" t="s">
        <v>170</v>
      </c>
      <c r="CP556" t="s">
        <v>12489</v>
      </c>
      <c r="CQ556" t="s">
        <v>174</v>
      </c>
      <c r="CR556">
        <v>2</v>
      </c>
      <c r="CS556">
        <v>3</v>
      </c>
      <c r="CV556" t="s">
        <v>170</v>
      </c>
      <c r="CZ556" t="s">
        <v>170</v>
      </c>
      <c r="DB556" t="s">
        <v>1163</v>
      </c>
      <c r="DC556" t="s">
        <v>1892</v>
      </c>
      <c r="DD556" t="s">
        <v>170</v>
      </c>
      <c r="DF556" t="s">
        <v>170</v>
      </c>
      <c r="DL556" t="s">
        <v>170</v>
      </c>
      <c r="DN556" t="s">
        <v>170</v>
      </c>
      <c r="DP556" t="s">
        <v>12490</v>
      </c>
      <c r="DQ556" t="str">
        <f>HYPERLINK("https://nconnect.nicmar.ac.in/storage/profile/699dcc819aa97.png","Download")</f>
        <v>0</v>
      </c>
      <c r="DR556" t="str">
        <f>HYPERLINK("https://nconnect.nicmar.ac.in/pdf/642_resume_1772149985.pdf/Y2FyZWVy","View Resume")</f>
        <v>0</v>
      </c>
      <c r="DS556" t="s">
        <v>945</v>
      </c>
      <c r="DT556" t="s">
        <v>12491</v>
      </c>
      <c r="DU556" t="s">
        <v>12492</v>
      </c>
      <c r="DV556" t="s">
        <v>1952</v>
      </c>
      <c r="DW556" t="s">
        <v>246</v>
      </c>
      <c r="DX556" t="s">
        <v>4269</v>
      </c>
      <c r="DY556" t="s">
        <v>209</v>
      </c>
      <c r="DZ556" t="s">
        <v>945</v>
      </c>
    </row>
    <row r="557" spans="1:158">
      <c r="A557" t="s">
        <v>5302</v>
      </c>
      <c r="B557" t="s">
        <v>508</v>
      </c>
      <c r="C557" t="s">
        <v>160</v>
      </c>
      <c r="D557" t="s">
        <v>5303</v>
      </c>
      <c r="E557" t="s">
        <v>12493</v>
      </c>
      <c r="F557" t="s">
        <v>12494</v>
      </c>
      <c r="G557">
        <v>7709953303</v>
      </c>
      <c r="H557" t="s">
        <v>271</v>
      </c>
      <c r="I557" t="s">
        <v>12495</v>
      </c>
      <c r="J557" t="s">
        <v>217</v>
      </c>
      <c r="K557" t="s">
        <v>12496</v>
      </c>
      <c r="L557" t="s">
        <v>12497</v>
      </c>
      <c r="M557" t="s">
        <v>12498</v>
      </c>
      <c r="N557" t="s">
        <v>170</v>
      </c>
      <c r="AI557" t="s">
        <v>12499</v>
      </c>
      <c r="AJ557" t="s">
        <v>12500</v>
      </c>
      <c r="AK557" t="s">
        <v>12501</v>
      </c>
      <c r="AL557">
        <v>87.7</v>
      </c>
      <c r="AN557">
        <v>1998</v>
      </c>
      <c r="AO557" t="s">
        <v>174</v>
      </c>
      <c r="AP557" t="s">
        <v>12502</v>
      </c>
      <c r="AQ557" t="s">
        <v>12503</v>
      </c>
      <c r="AR557" t="s">
        <v>12504</v>
      </c>
      <c r="AS557">
        <v>77.7</v>
      </c>
      <c r="AU557">
        <v>2000</v>
      </c>
      <c r="AV557" t="s">
        <v>170</v>
      </c>
      <c r="BC557" t="s">
        <v>174</v>
      </c>
      <c r="BD557" t="s">
        <v>12505</v>
      </c>
      <c r="BE557" t="s">
        <v>12506</v>
      </c>
      <c r="BF557" t="s">
        <v>1780</v>
      </c>
      <c r="BG557">
        <v>75.6</v>
      </c>
      <c r="BI557">
        <v>2005</v>
      </c>
      <c r="BJ557">
        <v>8</v>
      </c>
      <c r="BL557">
        <v>2</v>
      </c>
      <c r="BN557" t="s">
        <v>174</v>
      </c>
      <c r="BO557" t="s">
        <v>2509</v>
      </c>
      <c r="BP557" t="s">
        <v>2509</v>
      </c>
      <c r="BQ557" t="s">
        <v>1159</v>
      </c>
      <c r="BR557">
        <v>71.3</v>
      </c>
      <c r="BT557">
        <v>2007</v>
      </c>
      <c r="BU557">
        <v>24</v>
      </c>
      <c r="BW557">
        <v>50</v>
      </c>
      <c r="BY557" t="s">
        <v>170</v>
      </c>
      <c r="CF557" t="s">
        <v>174</v>
      </c>
      <c r="CG557" t="s">
        <v>12507</v>
      </c>
      <c r="CH557" t="s">
        <v>12508</v>
      </c>
      <c r="CI557" t="s">
        <v>193</v>
      </c>
      <c r="CJ557">
        <v>2014</v>
      </c>
      <c r="CL557" t="s">
        <v>174</v>
      </c>
      <c r="CM557" t="s">
        <v>12509</v>
      </c>
      <c r="CN557" t="s">
        <v>174</v>
      </c>
      <c r="CO557" t="s">
        <v>12510</v>
      </c>
      <c r="CP557" t="s">
        <v>12511</v>
      </c>
      <c r="CQ557" t="s">
        <v>174</v>
      </c>
      <c r="CR557">
        <v>8</v>
      </c>
      <c r="CS557">
        <v>2</v>
      </c>
      <c r="CT557">
        <v>13</v>
      </c>
      <c r="CU557" t="s">
        <v>12512</v>
      </c>
      <c r="CV557" t="s">
        <v>174</v>
      </c>
      <c r="CW557" t="s">
        <v>12513</v>
      </c>
      <c r="CX557" t="s">
        <v>373</v>
      </c>
      <c r="CZ557" t="s">
        <v>170</v>
      </c>
      <c r="DB557" t="s">
        <v>12514</v>
      </c>
      <c r="DC557" t="s">
        <v>12515</v>
      </c>
      <c r="DD557" t="s">
        <v>174</v>
      </c>
      <c r="DE557" t="s">
        <v>12516</v>
      </c>
      <c r="DF557" t="s">
        <v>174</v>
      </c>
      <c r="DG557" t="s">
        <v>12517</v>
      </c>
      <c r="DH557">
        <v>0</v>
      </c>
      <c r="DI557">
        <v>0</v>
      </c>
      <c r="DJ557" t="s">
        <v>5116</v>
      </c>
      <c r="DK557">
        <v>0</v>
      </c>
      <c r="DL557" t="s">
        <v>174</v>
      </c>
      <c r="DM557" t="s">
        <v>12518</v>
      </c>
      <c r="DN557" t="s">
        <v>170</v>
      </c>
      <c r="DP557" t="s">
        <v>12519</v>
      </c>
      <c r="DQ557" t="str">
        <f>HYPERLINK("https://nconnect.nicmar.ac.in/storage/profile/69a04ddf15e31.png","Download")</f>
        <v>0</v>
      </c>
      <c r="DR557" t="str">
        <f>HYPERLINK("https://nconnect.nicmar.ac.in/pdf/724_resume_1772155780.pdf/Y2FyZWVy","View Resume")</f>
        <v>0</v>
      </c>
      <c r="DS557" t="s">
        <v>12520</v>
      </c>
      <c r="DT557" t="s">
        <v>12521</v>
      </c>
      <c r="DU557" t="s">
        <v>508</v>
      </c>
      <c r="DV557" t="s">
        <v>819</v>
      </c>
      <c r="DW557" t="s">
        <v>246</v>
      </c>
      <c r="DX557" t="s">
        <v>905</v>
      </c>
      <c r="DY557" t="s">
        <v>209</v>
      </c>
      <c r="DZ557" t="s">
        <v>3195</v>
      </c>
      <c r="EA557" t="s">
        <v>12522</v>
      </c>
      <c r="EB557" t="s">
        <v>12523</v>
      </c>
      <c r="EC557" t="s">
        <v>4679</v>
      </c>
      <c r="ED557" t="s">
        <v>246</v>
      </c>
      <c r="EE557" t="s">
        <v>984</v>
      </c>
      <c r="EF557" t="s">
        <v>1387</v>
      </c>
      <c r="EG557" t="s">
        <v>461</v>
      </c>
      <c r="EH557" t="s">
        <v>12524</v>
      </c>
      <c r="EI557" t="s">
        <v>12525</v>
      </c>
      <c r="EJ557" t="s">
        <v>422</v>
      </c>
      <c r="EK557" t="s">
        <v>207</v>
      </c>
      <c r="EL557" t="s">
        <v>948</v>
      </c>
      <c r="EM557" t="s">
        <v>1813</v>
      </c>
      <c r="EN557" t="s">
        <v>265</v>
      </c>
      <c r="EO557" t="s">
        <v>12526</v>
      </c>
      <c r="EP557" t="s">
        <v>508</v>
      </c>
      <c r="EQ557" t="s">
        <v>422</v>
      </c>
      <c r="ER557" t="s">
        <v>246</v>
      </c>
      <c r="ES557" t="s">
        <v>6636</v>
      </c>
      <c r="ET557" t="s">
        <v>948</v>
      </c>
      <c r="EU557" t="s">
        <v>4013</v>
      </c>
      <c r="EV557" t="s">
        <v>12527</v>
      </c>
      <c r="EW557" t="s">
        <v>12528</v>
      </c>
      <c r="EX557" t="s">
        <v>422</v>
      </c>
      <c r="EY557" t="s">
        <v>207</v>
      </c>
      <c r="EZ557" t="s">
        <v>3452</v>
      </c>
      <c r="FA557" t="s">
        <v>4215</v>
      </c>
      <c r="FB557" t="s">
        <v>2137</v>
      </c>
    </row>
    <row r="558" spans="1:158">
      <c r="A558" t="s">
        <v>356</v>
      </c>
      <c r="B558" t="s">
        <v>211</v>
      </c>
      <c r="C558" t="s">
        <v>267</v>
      </c>
      <c r="D558" t="s">
        <v>357</v>
      </c>
      <c r="E558" t="s">
        <v>12529</v>
      </c>
      <c r="F558" t="s">
        <v>12530</v>
      </c>
      <c r="G558">
        <v>6207719894</v>
      </c>
      <c r="H558" t="s">
        <v>271</v>
      </c>
      <c r="I558" t="s">
        <v>12531</v>
      </c>
      <c r="J558" t="s">
        <v>217</v>
      </c>
      <c r="K558" t="s">
        <v>12532</v>
      </c>
      <c r="L558" t="s">
        <v>12533</v>
      </c>
      <c r="M558" t="s">
        <v>12534</v>
      </c>
      <c r="N558" t="s">
        <v>170</v>
      </c>
      <c r="AI558" t="s">
        <v>12535</v>
      </c>
      <c r="AJ558" t="s">
        <v>12536</v>
      </c>
      <c r="AK558" t="s">
        <v>12537</v>
      </c>
      <c r="AL558">
        <v>85</v>
      </c>
      <c r="AM558">
        <v>8.5</v>
      </c>
      <c r="AN558">
        <v>2007</v>
      </c>
      <c r="AO558" t="s">
        <v>174</v>
      </c>
      <c r="AP558" t="s">
        <v>9943</v>
      </c>
      <c r="AQ558" t="s">
        <v>1930</v>
      </c>
      <c r="AR558" t="s">
        <v>12538</v>
      </c>
      <c r="AS558">
        <v>75</v>
      </c>
      <c r="AT558">
        <v>7.5</v>
      </c>
      <c r="AU558">
        <v>2010</v>
      </c>
      <c r="AV558" t="s">
        <v>170</v>
      </c>
      <c r="BC558" t="s">
        <v>174</v>
      </c>
      <c r="BD558" t="s">
        <v>12539</v>
      </c>
      <c r="BE558" t="s">
        <v>12539</v>
      </c>
      <c r="BF558" t="s">
        <v>1337</v>
      </c>
      <c r="BG558">
        <v>84</v>
      </c>
      <c r="BH558">
        <v>8.4</v>
      </c>
      <c r="BI558">
        <v>2014</v>
      </c>
      <c r="BJ558">
        <v>9</v>
      </c>
      <c r="BL558">
        <v>53</v>
      </c>
      <c r="BM558" t="s">
        <v>12540</v>
      </c>
      <c r="BN558" t="s">
        <v>174</v>
      </c>
      <c r="BO558" t="s">
        <v>12539</v>
      </c>
      <c r="BP558" t="s">
        <v>12539</v>
      </c>
      <c r="BQ558" t="s">
        <v>1337</v>
      </c>
      <c r="BR558">
        <v>84</v>
      </c>
      <c r="BS558">
        <v>8.4</v>
      </c>
      <c r="BT558">
        <v>2016</v>
      </c>
      <c r="BU558">
        <v>31</v>
      </c>
      <c r="BV558" t="s">
        <v>529</v>
      </c>
      <c r="BW558">
        <v>53</v>
      </c>
      <c r="BX558" t="s">
        <v>12540</v>
      </c>
      <c r="BY558" t="s">
        <v>170</v>
      </c>
      <c r="CF558" t="s">
        <v>174</v>
      </c>
      <c r="CG558" t="s">
        <v>12541</v>
      </c>
      <c r="CH558" t="s">
        <v>12542</v>
      </c>
      <c r="CI558" t="s">
        <v>373</v>
      </c>
      <c r="CJ558">
        <v>2026</v>
      </c>
      <c r="CK558" t="s">
        <v>174</v>
      </c>
      <c r="CL558" t="s">
        <v>170</v>
      </c>
      <c r="CN558" t="s">
        <v>174</v>
      </c>
      <c r="CO558" t="s">
        <v>12543</v>
      </c>
      <c r="CP558" t="s">
        <v>12544</v>
      </c>
      <c r="CQ558" t="s">
        <v>174</v>
      </c>
      <c r="CR558">
        <v>4</v>
      </c>
      <c r="CS558">
        <v>4</v>
      </c>
      <c r="CT558">
        <v>25</v>
      </c>
      <c r="CU558" t="s">
        <v>12545</v>
      </c>
      <c r="CV558" t="s">
        <v>170</v>
      </c>
      <c r="CZ558" t="s">
        <v>170</v>
      </c>
      <c r="DB558" t="s">
        <v>12546</v>
      </c>
      <c r="DC558" t="s">
        <v>12547</v>
      </c>
      <c r="DD558" t="s">
        <v>174</v>
      </c>
      <c r="DE558" t="s">
        <v>12548</v>
      </c>
      <c r="DF558" t="s">
        <v>174</v>
      </c>
      <c r="DG558">
        <v>6</v>
      </c>
      <c r="DH558">
        <v>3</v>
      </c>
      <c r="DI558">
        <v>0</v>
      </c>
      <c r="DJ558" t="s">
        <v>170</v>
      </c>
      <c r="DK558">
        <v>8</v>
      </c>
      <c r="DL558" t="s">
        <v>174</v>
      </c>
      <c r="DM558" t="s">
        <v>12543</v>
      </c>
      <c r="DN558" t="s">
        <v>174</v>
      </c>
      <c r="DO558" t="s">
        <v>12549</v>
      </c>
      <c r="DP558" t="s">
        <v>12550</v>
      </c>
      <c r="DQ558" t="s">
        <v>202</v>
      </c>
      <c r="DR558" t="str">
        <f>HYPERLINK("https://nconnect.nicmar.ac.in/pdf/732_resume_1772166535.pdf/Y2FyZWVy","View Resume")</f>
        <v>0</v>
      </c>
      <c r="DS558" t="s">
        <v>7258</v>
      </c>
      <c r="DT558" t="s">
        <v>12551</v>
      </c>
      <c r="DU558" t="s">
        <v>211</v>
      </c>
      <c r="DV558" t="s">
        <v>2250</v>
      </c>
      <c r="DW558" t="s">
        <v>246</v>
      </c>
      <c r="DX558" t="s">
        <v>1386</v>
      </c>
      <c r="DY558" t="s">
        <v>209</v>
      </c>
      <c r="DZ558" t="s">
        <v>870</v>
      </c>
      <c r="EA558" t="s">
        <v>12552</v>
      </c>
      <c r="EB558" t="s">
        <v>211</v>
      </c>
      <c r="EC558" t="s">
        <v>12553</v>
      </c>
      <c r="ED558" t="s">
        <v>246</v>
      </c>
      <c r="EE558" t="s">
        <v>2022</v>
      </c>
      <c r="EF558" t="s">
        <v>1386</v>
      </c>
      <c r="EG558" t="s">
        <v>3514</v>
      </c>
    </row>
    <row r="559" spans="1:158">
      <c r="A559" t="s">
        <v>210</v>
      </c>
      <c r="B559" t="s">
        <v>211</v>
      </c>
      <c r="C559" t="s">
        <v>212</v>
      </c>
      <c r="D559" t="s">
        <v>213</v>
      </c>
      <c r="E559" t="s">
        <v>12554</v>
      </c>
      <c r="F559" t="s">
        <v>12555</v>
      </c>
      <c r="G559">
        <v>9703850609</v>
      </c>
      <c r="H559" t="s">
        <v>164</v>
      </c>
      <c r="I559" t="s">
        <v>12556</v>
      </c>
      <c r="J559" t="s">
        <v>217</v>
      </c>
      <c r="K559" t="s">
        <v>3919</v>
      </c>
      <c r="L559" t="s">
        <v>12557</v>
      </c>
      <c r="M559" t="s">
        <v>12558</v>
      </c>
      <c r="N559" t="s">
        <v>174</v>
      </c>
      <c r="O559" t="s">
        <v>12559</v>
      </c>
      <c r="P559" t="s">
        <v>472</v>
      </c>
      <c r="AI559" t="s">
        <v>12560</v>
      </c>
      <c r="AJ559" t="s">
        <v>12561</v>
      </c>
      <c r="AK559" t="s">
        <v>12562</v>
      </c>
      <c r="AL559">
        <v>72.8</v>
      </c>
      <c r="AN559">
        <v>2007</v>
      </c>
      <c r="AO559" t="s">
        <v>174</v>
      </c>
      <c r="AP559" t="s">
        <v>12563</v>
      </c>
      <c r="AQ559" t="s">
        <v>1227</v>
      </c>
      <c r="AR559" t="s">
        <v>3314</v>
      </c>
      <c r="AS559">
        <v>94.5</v>
      </c>
      <c r="AU559">
        <v>2009</v>
      </c>
      <c r="AV559" t="s">
        <v>170</v>
      </c>
      <c r="BC559" t="s">
        <v>174</v>
      </c>
      <c r="BD559" t="s">
        <v>12564</v>
      </c>
      <c r="BE559" t="s">
        <v>12565</v>
      </c>
      <c r="BF559" t="s">
        <v>12566</v>
      </c>
      <c r="BG559">
        <v>79.46</v>
      </c>
      <c r="BI559">
        <v>2013</v>
      </c>
      <c r="BJ559">
        <v>1</v>
      </c>
      <c r="BL559">
        <v>9</v>
      </c>
      <c r="BN559" t="s">
        <v>174</v>
      </c>
      <c r="BO559" t="s">
        <v>12564</v>
      </c>
      <c r="BP559" t="s">
        <v>12567</v>
      </c>
      <c r="BQ559" t="s">
        <v>213</v>
      </c>
      <c r="BR559">
        <v>84.89</v>
      </c>
      <c r="BT559">
        <v>2016</v>
      </c>
      <c r="BU559">
        <v>14</v>
      </c>
      <c r="BW559">
        <v>47</v>
      </c>
      <c r="BY559" t="s">
        <v>170</v>
      </c>
      <c r="CF559" t="s">
        <v>174</v>
      </c>
      <c r="CG559" t="s">
        <v>213</v>
      </c>
      <c r="CH559" t="s">
        <v>12564</v>
      </c>
      <c r="CI559" t="s">
        <v>193</v>
      </c>
      <c r="CJ559">
        <v>2025</v>
      </c>
      <c r="CL559" t="s">
        <v>174</v>
      </c>
      <c r="CM559" t="s">
        <v>12568</v>
      </c>
      <c r="CN559" t="s">
        <v>174</v>
      </c>
      <c r="CO559" t="s">
        <v>12569</v>
      </c>
      <c r="CP559" t="s">
        <v>722</v>
      </c>
      <c r="CQ559" t="s">
        <v>174</v>
      </c>
      <c r="CR559">
        <v>4</v>
      </c>
      <c r="CS559">
        <v>2</v>
      </c>
      <c r="CT559" t="s">
        <v>10961</v>
      </c>
      <c r="CU559" t="s">
        <v>12570</v>
      </c>
      <c r="CV559" t="s">
        <v>170</v>
      </c>
      <c r="CZ559" t="s">
        <v>170</v>
      </c>
      <c r="DB559" t="s">
        <v>12571</v>
      </c>
      <c r="DC559" t="s">
        <v>12572</v>
      </c>
      <c r="DD559" t="s">
        <v>174</v>
      </c>
      <c r="DE559" t="s">
        <v>12573</v>
      </c>
      <c r="DF559" t="s">
        <v>174</v>
      </c>
      <c r="DG559" t="s">
        <v>12574</v>
      </c>
      <c r="DH559" t="s">
        <v>12575</v>
      </c>
      <c r="DI559" t="s">
        <v>12576</v>
      </c>
      <c r="DJ559" t="s">
        <v>12577</v>
      </c>
      <c r="DK559">
        <v>8</v>
      </c>
      <c r="DL559" t="s">
        <v>174</v>
      </c>
      <c r="DM559" t="s">
        <v>12578</v>
      </c>
      <c r="DN559" t="s">
        <v>170</v>
      </c>
      <c r="DP559" t="s">
        <v>12579</v>
      </c>
      <c r="DQ559" t="str">
        <f>HYPERLINK("https://nconnect.nicmar.ac.in/storage/profile/69a11afd8ffd9.png","Download")</f>
        <v>0</v>
      </c>
      <c r="DR559" t="str">
        <f>HYPERLINK("https://nconnect.nicmar.ac.in/pdf/669_resume_1772091068.pdf/Y2FyZWVy","View Resume")</f>
        <v>0</v>
      </c>
      <c r="DS559" t="s">
        <v>5501</v>
      </c>
      <c r="DT559" t="s">
        <v>12580</v>
      </c>
      <c r="DU559" t="s">
        <v>12581</v>
      </c>
      <c r="DV559" t="s">
        <v>12582</v>
      </c>
      <c r="DW559" t="s">
        <v>246</v>
      </c>
      <c r="DX559" t="s">
        <v>4306</v>
      </c>
      <c r="DY559" t="s">
        <v>209</v>
      </c>
      <c r="DZ559" t="s">
        <v>2137</v>
      </c>
      <c r="EA559" t="s">
        <v>12583</v>
      </c>
      <c r="EB559" t="s">
        <v>12584</v>
      </c>
      <c r="EC559" t="s">
        <v>12585</v>
      </c>
      <c r="ED559" t="s">
        <v>207</v>
      </c>
      <c r="EE559" t="s">
        <v>3459</v>
      </c>
      <c r="EF559" t="s">
        <v>4306</v>
      </c>
      <c r="EG559" t="s">
        <v>1027</v>
      </c>
      <c r="EH559" t="s">
        <v>12586</v>
      </c>
      <c r="EI559" t="s">
        <v>1283</v>
      </c>
      <c r="EJ559" t="s">
        <v>12582</v>
      </c>
      <c r="EK559" t="s">
        <v>246</v>
      </c>
      <c r="EL559" t="s">
        <v>8156</v>
      </c>
      <c r="EM559" t="s">
        <v>2981</v>
      </c>
      <c r="EN559" t="s">
        <v>2927</v>
      </c>
      <c r="EO559" t="s">
        <v>12586</v>
      </c>
      <c r="EP559" t="s">
        <v>1283</v>
      </c>
      <c r="EQ559" t="s">
        <v>12582</v>
      </c>
      <c r="ER559" t="s">
        <v>246</v>
      </c>
      <c r="ES559" t="s">
        <v>2319</v>
      </c>
      <c r="ET559" t="s">
        <v>3459</v>
      </c>
      <c r="EU559" t="s">
        <v>949</v>
      </c>
    </row>
    <row r="560" spans="1:158">
      <c r="A560" t="s">
        <v>10814</v>
      </c>
      <c r="B560" t="s">
        <v>537</v>
      </c>
      <c r="C560" t="s">
        <v>212</v>
      </c>
      <c r="D560" t="s">
        <v>1472</v>
      </c>
      <c r="E560" t="s">
        <v>12587</v>
      </c>
      <c r="F560" t="s">
        <v>12588</v>
      </c>
      <c r="G560">
        <v>9420133726</v>
      </c>
      <c r="H560" t="s">
        <v>164</v>
      </c>
      <c r="I560" t="s">
        <v>12589</v>
      </c>
      <c r="J560" t="s">
        <v>166</v>
      </c>
      <c r="K560" t="s">
        <v>7239</v>
      </c>
      <c r="L560" t="s">
        <v>12590</v>
      </c>
      <c r="M560" t="s">
        <v>12591</v>
      </c>
      <c r="N560" t="s">
        <v>174</v>
      </c>
      <c r="O560" t="s">
        <v>12592</v>
      </c>
      <c r="P560" t="s">
        <v>472</v>
      </c>
      <c r="AI560" t="s">
        <v>12593</v>
      </c>
      <c r="AJ560" t="s">
        <v>5015</v>
      </c>
      <c r="AK560" t="s">
        <v>12594</v>
      </c>
      <c r="AL560">
        <v>68.85</v>
      </c>
      <c r="AN560">
        <v>1994</v>
      </c>
      <c r="AO560" t="s">
        <v>174</v>
      </c>
      <c r="AP560" t="s">
        <v>12595</v>
      </c>
      <c r="AQ560" t="s">
        <v>5015</v>
      </c>
      <c r="AR560" t="s">
        <v>1258</v>
      </c>
      <c r="AS560">
        <v>67.67</v>
      </c>
      <c r="AU560">
        <v>1996</v>
      </c>
      <c r="AV560" t="s">
        <v>170</v>
      </c>
      <c r="BC560" t="s">
        <v>174</v>
      </c>
      <c r="BD560" t="s">
        <v>4953</v>
      </c>
      <c r="BE560" t="s">
        <v>12596</v>
      </c>
      <c r="BF560" t="s">
        <v>551</v>
      </c>
      <c r="BG560">
        <v>69.93</v>
      </c>
      <c r="BI560">
        <v>2001</v>
      </c>
      <c r="BJ560">
        <v>2</v>
      </c>
      <c r="BL560">
        <v>9</v>
      </c>
      <c r="BN560" t="s">
        <v>174</v>
      </c>
      <c r="BO560" t="s">
        <v>4953</v>
      </c>
      <c r="BP560" t="s">
        <v>12597</v>
      </c>
      <c r="BQ560" t="s">
        <v>551</v>
      </c>
      <c r="BR560">
        <v>70.51</v>
      </c>
      <c r="BT560">
        <v>2005</v>
      </c>
      <c r="BU560">
        <v>31</v>
      </c>
      <c r="BV560" t="s">
        <v>12598</v>
      </c>
      <c r="BW560">
        <v>13</v>
      </c>
      <c r="BY560" t="s">
        <v>170</v>
      </c>
      <c r="CF560" t="s">
        <v>174</v>
      </c>
      <c r="CG560" t="s">
        <v>12599</v>
      </c>
      <c r="CH560" t="s">
        <v>12600</v>
      </c>
      <c r="CI560" t="s">
        <v>193</v>
      </c>
      <c r="CJ560">
        <v>2023</v>
      </c>
      <c r="CL560" t="s">
        <v>170</v>
      </c>
      <c r="CN560" t="s">
        <v>170</v>
      </c>
      <c r="CP560" t="s">
        <v>12601</v>
      </c>
      <c r="CQ560" t="s">
        <v>174</v>
      </c>
      <c r="CR560">
        <v>4</v>
      </c>
      <c r="CS560">
        <v>0</v>
      </c>
      <c r="CT560">
        <v>27</v>
      </c>
      <c r="CU560" t="s">
        <v>12602</v>
      </c>
      <c r="CV560" t="s">
        <v>170</v>
      </c>
      <c r="CZ560" t="s">
        <v>170</v>
      </c>
      <c r="DB560" t="s">
        <v>12603</v>
      </c>
      <c r="DC560" t="s">
        <v>12604</v>
      </c>
      <c r="DD560" t="s">
        <v>174</v>
      </c>
      <c r="DE560" t="s">
        <v>12605</v>
      </c>
      <c r="DF560" t="s">
        <v>174</v>
      </c>
      <c r="DG560">
        <v>0</v>
      </c>
      <c r="DH560">
        <v>0</v>
      </c>
      <c r="DI560">
        <v>1</v>
      </c>
      <c r="DJ560">
        <v>0</v>
      </c>
      <c r="DK560">
        <v>0</v>
      </c>
      <c r="DL560" t="s">
        <v>170</v>
      </c>
      <c r="DN560" t="s">
        <v>170</v>
      </c>
      <c r="DP560" t="s">
        <v>12579</v>
      </c>
      <c r="DQ560" t="s">
        <v>202</v>
      </c>
      <c r="DR560" t="str">
        <f>HYPERLINK("https://nconnect.nicmar.ac.in/pdf/567_resume_1772167548.pdf/Y2FyZWVy","View Resume")</f>
        <v>0</v>
      </c>
      <c r="DS560" t="s">
        <v>12606</v>
      </c>
      <c r="DT560" t="s">
        <v>12607</v>
      </c>
      <c r="DU560" t="s">
        <v>508</v>
      </c>
      <c r="DV560" t="s">
        <v>819</v>
      </c>
      <c r="DW560" t="s">
        <v>246</v>
      </c>
      <c r="DX560" t="s">
        <v>996</v>
      </c>
      <c r="DY560" t="s">
        <v>209</v>
      </c>
      <c r="DZ560" t="s">
        <v>908</v>
      </c>
      <c r="EA560" t="s">
        <v>12607</v>
      </c>
      <c r="EB560" t="s">
        <v>1283</v>
      </c>
      <c r="EC560" t="s">
        <v>569</v>
      </c>
      <c r="ED560" t="s">
        <v>246</v>
      </c>
      <c r="EE560" t="s">
        <v>984</v>
      </c>
      <c r="EF560" t="s">
        <v>981</v>
      </c>
      <c r="EG560" t="s">
        <v>2927</v>
      </c>
      <c r="EH560" t="s">
        <v>12608</v>
      </c>
      <c r="EI560" t="s">
        <v>508</v>
      </c>
      <c r="EJ560" t="s">
        <v>819</v>
      </c>
      <c r="EK560" t="s">
        <v>246</v>
      </c>
      <c r="EL560" t="s">
        <v>989</v>
      </c>
      <c r="EM560" t="s">
        <v>506</v>
      </c>
      <c r="EN560" t="s">
        <v>1216</v>
      </c>
      <c r="EO560" t="s">
        <v>12608</v>
      </c>
      <c r="EP560" t="s">
        <v>1283</v>
      </c>
      <c r="EQ560" t="s">
        <v>569</v>
      </c>
      <c r="ER560" t="s">
        <v>246</v>
      </c>
      <c r="ES560" t="s">
        <v>859</v>
      </c>
      <c r="ET560" t="s">
        <v>1347</v>
      </c>
      <c r="EU560" t="s">
        <v>6826</v>
      </c>
      <c r="EV560" t="s">
        <v>12608</v>
      </c>
      <c r="EW560" t="s">
        <v>1283</v>
      </c>
      <c r="EX560" t="s">
        <v>819</v>
      </c>
      <c r="EY560" t="s">
        <v>246</v>
      </c>
      <c r="EZ560" t="s">
        <v>5423</v>
      </c>
      <c r="FA560" t="s">
        <v>685</v>
      </c>
      <c r="FB560" t="s">
        <v>870</v>
      </c>
    </row>
    <row r="561" spans="1:158">
      <c r="A561" t="s">
        <v>1063</v>
      </c>
      <c r="B561" t="s">
        <v>508</v>
      </c>
      <c r="C561" t="s">
        <v>212</v>
      </c>
      <c r="D561" t="s">
        <v>213</v>
      </c>
      <c r="E561" t="s">
        <v>12554</v>
      </c>
      <c r="F561" t="s">
        <v>12555</v>
      </c>
      <c r="G561">
        <v>9703850609</v>
      </c>
      <c r="H561" t="s">
        <v>164</v>
      </c>
      <c r="I561" t="s">
        <v>12556</v>
      </c>
      <c r="J561" t="s">
        <v>217</v>
      </c>
      <c r="K561" t="s">
        <v>3919</v>
      </c>
      <c r="L561" t="s">
        <v>12557</v>
      </c>
      <c r="M561" t="s">
        <v>12558</v>
      </c>
      <c r="N561" t="s">
        <v>174</v>
      </c>
      <c r="O561" t="s">
        <v>12559</v>
      </c>
      <c r="P561" t="s">
        <v>472</v>
      </c>
      <c r="AI561" t="s">
        <v>12560</v>
      </c>
      <c r="AJ561" t="s">
        <v>12561</v>
      </c>
      <c r="AK561" t="s">
        <v>12562</v>
      </c>
      <c r="AL561">
        <v>72.8</v>
      </c>
      <c r="AN561">
        <v>2007</v>
      </c>
      <c r="AO561" t="s">
        <v>174</v>
      </c>
      <c r="AP561" t="s">
        <v>12563</v>
      </c>
      <c r="AQ561" t="s">
        <v>1227</v>
      </c>
      <c r="AR561" t="s">
        <v>3314</v>
      </c>
      <c r="AS561">
        <v>94.5</v>
      </c>
      <c r="AU561">
        <v>2009</v>
      </c>
      <c r="AV561" t="s">
        <v>170</v>
      </c>
      <c r="BC561" t="s">
        <v>174</v>
      </c>
      <c r="BD561" t="s">
        <v>12564</v>
      </c>
      <c r="BE561" t="s">
        <v>12565</v>
      </c>
      <c r="BF561" t="s">
        <v>12566</v>
      </c>
      <c r="BG561">
        <v>79.46</v>
      </c>
      <c r="BI561">
        <v>2013</v>
      </c>
      <c r="BJ561">
        <v>1</v>
      </c>
      <c r="BL561">
        <v>9</v>
      </c>
      <c r="BN561" t="s">
        <v>174</v>
      </c>
      <c r="BO561" t="s">
        <v>12564</v>
      </c>
      <c r="BP561" t="s">
        <v>12567</v>
      </c>
      <c r="BQ561" t="s">
        <v>213</v>
      </c>
      <c r="BR561">
        <v>84.89</v>
      </c>
      <c r="BT561">
        <v>2016</v>
      </c>
      <c r="BU561">
        <v>14</v>
      </c>
      <c r="BW561">
        <v>47</v>
      </c>
      <c r="BY561" t="s">
        <v>170</v>
      </c>
      <c r="CF561" t="s">
        <v>174</v>
      </c>
      <c r="CG561" t="s">
        <v>213</v>
      </c>
      <c r="CH561" t="s">
        <v>12564</v>
      </c>
      <c r="CI561" t="s">
        <v>193</v>
      </c>
      <c r="CJ561">
        <v>2025</v>
      </c>
      <c r="CL561" t="s">
        <v>174</v>
      </c>
      <c r="CM561" t="s">
        <v>12568</v>
      </c>
      <c r="CN561" t="s">
        <v>174</v>
      </c>
      <c r="CO561" t="s">
        <v>12569</v>
      </c>
      <c r="CP561" t="s">
        <v>722</v>
      </c>
      <c r="CQ561" t="s">
        <v>174</v>
      </c>
      <c r="CR561">
        <v>4</v>
      </c>
      <c r="CS561">
        <v>2</v>
      </c>
      <c r="CT561" t="s">
        <v>10961</v>
      </c>
      <c r="CU561" t="s">
        <v>12570</v>
      </c>
      <c r="CV561" t="s">
        <v>170</v>
      </c>
      <c r="CZ561" t="s">
        <v>170</v>
      </c>
      <c r="DB561" t="s">
        <v>12571</v>
      </c>
      <c r="DC561" t="s">
        <v>12572</v>
      </c>
      <c r="DD561" t="s">
        <v>174</v>
      </c>
      <c r="DE561" t="s">
        <v>12573</v>
      </c>
      <c r="DF561" t="s">
        <v>174</v>
      </c>
      <c r="DG561" t="s">
        <v>12574</v>
      </c>
      <c r="DH561" t="s">
        <v>12575</v>
      </c>
      <c r="DI561" t="s">
        <v>12576</v>
      </c>
      <c r="DJ561" t="s">
        <v>12577</v>
      </c>
      <c r="DK561">
        <v>8</v>
      </c>
      <c r="DL561" t="s">
        <v>174</v>
      </c>
      <c r="DM561" t="s">
        <v>12578</v>
      </c>
      <c r="DN561" t="s">
        <v>170</v>
      </c>
      <c r="DP561" t="s">
        <v>12579</v>
      </c>
      <c r="DQ561" t="str">
        <f>HYPERLINK("https://nconnect.nicmar.ac.in/storage/profile/69a11afd8ffd9.png","Download")</f>
        <v>0</v>
      </c>
      <c r="DR561" t="str">
        <f>HYPERLINK("https://nconnect.nicmar.ac.in/pdf/669_resume_1772091068.pdf/Y2FyZWVy","View Resume")</f>
        <v>0</v>
      </c>
      <c r="DS561" t="s">
        <v>5501</v>
      </c>
      <c r="DT561" t="s">
        <v>12580</v>
      </c>
      <c r="DU561" t="s">
        <v>12581</v>
      </c>
      <c r="DV561" t="s">
        <v>12582</v>
      </c>
      <c r="DW561" t="s">
        <v>246</v>
      </c>
      <c r="DX561" t="s">
        <v>4306</v>
      </c>
      <c r="DY561" t="s">
        <v>209</v>
      </c>
      <c r="DZ561" t="s">
        <v>2137</v>
      </c>
      <c r="EA561" t="s">
        <v>12583</v>
      </c>
      <c r="EB561" t="s">
        <v>12584</v>
      </c>
      <c r="EC561" t="s">
        <v>12585</v>
      </c>
      <c r="ED561" t="s">
        <v>207</v>
      </c>
      <c r="EE561" t="s">
        <v>3459</v>
      </c>
      <c r="EF561" t="s">
        <v>4306</v>
      </c>
      <c r="EG561" t="s">
        <v>1027</v>
      </c>
      <c r="EH561" t="s">
        <v>12586</v>
      </c>
      <c r="EI561" t="s">
        <v>1283</v>
      </c>
      <c r="EJ561" t="s">
        <v>12582</v>
      </c>
      <c r="EK561" t="s">
        <v>246</v>
      </c>
      <c r="EL561" t="s">
        <v>8156</v>
      </c>
      <c r="EM561" t="s">
        <v>2981</v>
      </c>
      <c r="EN561" t="s">
        <v>2927</v>
      </c>
      <c r="EO561" t="s">
        <v>12586</v>
      </c>
      <c r="EP561" t="s">
        <v>1283</v>
      </c>
      <c r="EQ561" t="s">
        <v>12582</v>
      </c>
      <c r="ER561" t="s">
        <v>246</v>
      </c>
      <c r="ES561" t="s">
        <v>2319</v>
      </c>
      <c r="ET561" t="s">
        <v>3459</v>
      </c>
      <c r="EU561" t="s">
        <v>949</v>
      </c>
    </row>
    <row r="562" spans="1:158">
      <c r="A562" t="s">
        <v>471</v>
      </c>
      <c r="B562" t="s">
        <v>211</v>
      </c>
      <c r="C562" t="s">
        <v>472</v>
      </c>
      <c r="D562" t="s">
        <v>473</v>
      </c>
      <c r="E562" t="s">
        <v>12554</v>
      </c>
      <c r="F562" t="s">
        <v>12555</v>
      </c>
      <c r="G562">
        <v>9703850609</v>
      </c>
      <c r="H562" t="s">
        <v>164</v>
      </c>
      <c r="I562" t="s">
        <v>12556</v>
      </c>
      <c r="J562" t="s">
        <v>217</v>
      </c>
      <c r="K562" t="s">
        <v>3919</v>
      </c>
      <c r="L562" t="s">
        <v>12557</v>
      </c>
      <c r="M562" t="s">
        <v>12558</v>
      </c>
      <c r="N562" t="s">
        <v>174</v>
      </c>
      <c r="O562" t="s">
        <v>12559</v>
      </c>
      <c r="P562" t="s">
        <v>472</v>
      </c>
      <c r="AI562" t="s">
        <v>12560</v>
      </c>
      <c r="AJ562" t="s">
        <v>12561</v>
      </c>
      <c r="AK562" t="s">
        <v>12562</v>
      </c>
      <c r="AL562">
        <v>72.8</v>
      </c>
      <c r="AN562">
        <v>2007</v>
      </c>
      <c r="AO562" t="s">
        <v>174</v>
      </c>
      <c r="AP562" t="s">
        <v>12563</v>
      </c>
      <c r="AQ562" t="s">
        <v>1227</v>
      </c>
      <c r="AR562" t="s">
        <v>3314</v>
      </c>
      <c r="AS562">
        <v>94.5</v>
      </c>
      <c r="AU562">
        <v>2009</v>
      </c>
      <c r="AV562" t="s">
        <v>170</v>
      </c>
      <c r="BC562" t="s">
        <v>174</v>
      </c>
      <c r="BD562" t="s">
        <v>12564</v>
      </c>
      <c r="BE562" t="s">
        <v>12565</v>
      </c>
      <c r="BF562" t="s">
        <v>12566</v>
      </c>
      <c r="BG562">
        <v>79.46</v>
      </c>
      <c r="BI562">
        <v>2013</v>
      </c>
      <c r="BJ562">
        <v>1</v>
      </c>
      <c r="BL562">
        <v>9</v>
      </c>
      <c r="BN562" t="s">
        <v>174</v>
      </c>
      <c r="BO562" t="s">
        <v>12564</v>
      </c>
      <c r="BP562" t="s">
        <v>12567</v>
      </c>
      <c r="BQ562" t="s">
        <v>213</v>
      </c>
      <c r="BR562">
        <v>84.89</v>
      </c>
      <c r="BT562">
        <v>2016</v>
      </c>
      <c r="BU562">
        <v>14</v>
      </c>
      <c r="BW562">
        <v>47</v>
      </c>
      <c r="BY562" t="s">
        <v>170</v>
      </c>
      <c r="CF562" t="s">
        <v>174</v>
      </c>
      <c r="CG562" t="s">
        <v>213</v>
      </c>
      <c r="CH562" t="s">
        <v>12564</v>
      </c>
      <c r="CI562" t="s">
        <v>193</v>
      </c>
      <c r="CJ562">
        <v>2025</v>
      </c>
      <c r="CL562" t="s">
        <v>174</v>
      </c>
      <c r="CM562" t="s">
        <v>12568</v>
      </c>
      <c r="CN562" t="s">
        <v>174</v>
      </c>
      <c r="CO562" t="s">
        <v>12569</v>
      </c>
      <c r="CP562" t="s">
        <v>722</v>
      </c>
      <c r="CQ562" t="s">
        <v>174</v>
      </c>
      <c r="CR562">
        <v>4</v>
      </c>
      <c r="CS562">
        <v>2</v>
      </c>
      <c r="CT562" t="s">
        <v>10961</v>
      </c>
      <c r="CU562" t="s">
        <v>12570</v>
      </c>
      <c r="CV562" t="s">
        <v>170</v>
      </c>
      <c r="CZ562" t="s">
        <v>170</v>
      </c>
      <c r="DB562" t="s">
        <v>12571</v>
      </c>
      <c r="DC562" t="s">
        <v>12572</v>
      </c>
      <c r="DD562" t="s">
        <v>174</v>
      </c>
      <c r="DE562" t="s">
        <v>12573</v>
      </c>
      <c r="DF562" t="s">
        <v>174</v>
      </c>
      <c r="DG562" t="s">
        <v>12574</v>
      </c>
      <c r="DH562" t="s">
        <v>12575</v>
      </c>
      <c r="DI562" t="s">
        <v>12576</v>
      </c>
      <c r="DJ562" t="s">
        <v>12577</v>
      </c>
      <c r="DK562">
        <v>8</v>
      </c>
      <c r="DL562" t="s">
        <v>174</v>
      </c>
      <c r="DM562" t="s">
        <v>12578</v>
      </c>
      <c r="DN562" t="s">
        <v>170</v>
      </c>
      <c r="DP562" t="s">
        <v>12609</v>
      </c>
      <c r="DQ562" t="str">
        <f>HYPERLINK("https://nconnect.nicmar.ac.in/storage/profile/69a11afd8ffd9.png","Download")</f>
        <v>0</v>
      </c>
      <c r="DR562" t="str">
        <f>HYPERLINK("https://nconnect.nicmar.ac.in/pdf/669_resume_1772091068.pdf/Y2FyZWVy","View Resume")</f>
        <v>0</v>
      </c>
      <c r="DS562" t="s">
        <v>5501</v>
      </c>
      <c r="DT562" t="s">
        <v>12580</v>
      </c>
      <c r="DU562" t="s">
        <v>12581</v>
      </c>
      <c r="DV562" t="s">
        <v>12582</v>
      </c>
      <c r="DW562" t="s">
        <v>246</v>
      </c>
      <c r="DX562" t="s">
        <v>4306</v>
      </c>
      <c r="DY562" t="s">
        <v>209</v>
      </c>
      <c r="DZ562" t="s">
        <v>2137</v>
      </c>
      <c r="EA562" t="s">
        <v>12583</v>
      </c>
      <c r="EB562" t="s">
        <v>12584</v>
      </c>
      <c r="EC562" t="s">
        <v>12585</v>
      </c>
      <c r="ED562" t="s">
        <v>207</v>
      </c>
      <c r="EE562" t="s">
        <v>3459</v>
      </c>
      <c r="EF562" t="s">
        <v>4306</v>
      </c>
      <c r="EG562" t="s">
        <v>1027</v>
      </c>
      <c r="EH562" t="s">
        <v>12586</v>
      </c>
      <c r="EI562" t="s">
        <v>1283</v>
      </c>
      <c r="EJ562" t="s">
        <v>12582</v>
      </c>
      <c r="EK562" t="s">
        <v>246</v>
      </c>
      <c r="EL562" t="s">
        <v>8156</v>
      </c>
      <c r="EM562" t="s">
        <v>2981</v>
      </c>
      <c r="EN562" t="s">
        <v>2927</v>
      </c>
      <c r="EO562" t="s">
        <v>12586</v>
      </c>
      <c r="EP562" t="s">
        <v>1283</v>
      </c>
      <c r="EQ562" t="s">
        <v>12582</v>
      </c>
      <c r="ER562" t="s">
        <v>246</v>
      </c>
      <c r="ES562" t="s">
        <v>2319</v>
      </c>
      <c r="ET562" t="s">
        <v>3459</v>
      </c>
      <c r="EU562" t="s">
        <v>949</v>
      </c>
    </row>
    <row r="563" spans="1:158">
      <c r="A563" t="s">
        <v>3909</v>
      </c>
      <c r="B563" t="s">
        <v>211</v>
      </c>
      <c r="C563" t="s">
        <v>472</v>
      </c>
      <c r="D563" t="s">
        <v>3910</v>
      </c>
      <c r="E563" t="s">
        <v>11953</v>
      </c>
      <c r="F563" t="s">
        <v>11954</v>
      </c>
      <c r="G563">
        <v>9036882777</v>
      </c>
      <c r="H563" t="s">
        <v>164</v>
      </c>
      <c r="I563" t="s">
        <v>11955</v>
      </c>
      <c r="J563" t="s">
        <v>166</v>
      </c>
      <c r="K563" t="s">
        <v>11956</v>
      </c>
      <c r="L563" t="s">
        <v>11957</v>
      </c>
      <c r="M563" t="s">
        <v>11958</v>
      </c>
      <c r="N563" t="s">
        <v>170</v>
      </c>
      <c r="AI563" t="s">
        <v>11959</v>
      </c>
      <c r="AJ563" t="s">
        <v>11960</v>
      </c>
      <c r="AK563" t="s">
        <v>11961</v>
      </c>
      <c r="AL563">
        <v>70.08</v>
      </c>
      <c r="AN563">
        <v>2000</v>
      </c>
      <c r="AO563" t="s">
        <v>174</v>
      </c>
      <c r="AP563" t="s">
        <v>11962</v>
      </c>
      <c r="AQ563" t="s">
        <v>11963</v>
      </c>
      <c r="AR563" t="s">
        <v>11964</v>
      </c>
      <c r="AS563">
        <v>65.83</v>
      </c>
      <c r="AU563">
        <v>2002</v>
      </c>
      <c r="AV563" t="s">
        <v>174</v>
      </c>
      <c r="AW563" t="s">
        <v>11965</v>
      </c>
      <c r="AX563" t="s">
        <v>11966</v>
      </c>
      <c r="AY563" t="s">
        <v>11967</v>
      </c>
      <c r="AZ563">
        <v>84.26</v>
      </c>
      <c r="BA563">
        <v>8.87</v>
      </c>
      <c r="BB563">
        <v>2012</v>
      </c>
      <c r="BC563" t="s">
        <v>174</v>
      </c>
      <c r="BD563" t="s">
        <v>11968</v>
      </c>
      <c r="BE563" t="s">
        <v>11969</v>
      </c>
      <c r="BF563" t="s">
        <v>11970</v>
      </c>
      <c r="BG563">
        <v>74.82</v>
      </c>
      <c r="BI563">
        <v>2007</v>
      </c>
      <c r="BJ563">
        <v>8</v>
      </c>
      <c r="BL563">
        <v>2</v>
      </c>
      <c r="BN563" t="s">
        <v>174</v>
      </c>
      <c r="BO563" t="s">
        <v>11971</v>
      </c>
      <c r="BP563" t="s">
        <v>11972</v>
      </c>
      <c r="BQ563" t="s">
        <v>11973</v>
      </c>
      <c r="BR563">
        <v>80.12</v>
      </c>
      <c r="BT563">
        <v>2021</v>
      </c>
      <c r="BU563">
        <v>27</v>
      </c>
      <c r="BW563">
        <v>13</v>
      </c>
      <c r="BY563" t="s">
        <v>170</v>
      </c>
      <c r="CF563" t="s">
        <v>170</v>
      </c>
      <c r="CL563" t="s">
        <v>174</v>
      </c>
      <c r="CM563" t="s">
        <v>11974</v>
      </c>
      <c r="CN563" t="s">
        <v>174</v>
      </c>
      <c r="CO563" t="s">
        <v>11975</v>
      </c>
      <c r="CP563" t="s">
        <v>11976</v>
      </c>
      <c r="CQ563" t="s">
        <v>170</v>
      </c>
      <c r="CU563" t="s">
        <v>2079</v>
      </c>
      <c r="CV563" t="s">
        <v>170</v>
      </c>
      <c r="CZ563" t="s">
        <v>170</v>
      </c>
      <c r="DB563" t="s">
        <v>11977</v>
      </c>
      <c r="DC563" t="s">
        <v>11978</v>
      </c>
      <c r="DD563" t="s">
        <v>174</v>
      </c>
      <c r="DE563" t="s">
        <v>11979</v>
      </c>
      <c r="DF563" t="s">
        <v>174</v>
      </c>
      <c r="DG563">
        <v>3</v>
      </c>
      <c r="DH563">
        <v>8</v>
      </c>
      <c r="DI563">
        <v>1</v>
      </c>
      <c r="DJ563">
        <v>4</v>
      </c>
      <c r="DK563">
        <v>7</v>
      </c>
      <c r="DL563" t="s">
        <v>174</v>
      </c>
      <c r="DM563" t="s">
        <v>11980</v>
      </c>
      <c r="DN563" t="s">
        <v>170</v>
      </c>
      <c r="DP563" t="s">
        <v>12610</v>
      </c>
      <c r="DQ563" t="str">
        <f>HYPERLINK("https://nconnect.nicmar.ac.in/storage/profile/699e7cf06ad94.png","Download")</f>
        <v>0</v>
      </c>
      <c r="DR563" t="str">
        <f>HYPERLINK("https://nconnect.nicmar.ac.in/pdf/46_resume_1772080739.pdf/Y2FyZWVy","View Resume")</f>
        <v>0</v>
      </c>
      <c r="DS563" t="s">
        <v>11982</v>
      </c>
      <c r="DT563" t="s">
        <v>11983</v>
      </c>
      <c r="DU563" t="s">
        <v>211</v>
      </c>
      <c r="DV563" t="s">
        <v>11984</v>
      </c>
      <c r="DW563" t="s">
        <v>246</v>
      </c>
      <c r="DX563" t="s">
        <v>1023</v>
      </c>
      <c r="DY563" t="s">
        <v>209</v>
      </c>
      <c r="DZ563" t="s">
        <v>11985</v>
      </c>
      <c r="EA563" t="s">
        <v>11986</v>
      </c>
      <c r="EB563" t="s">
        <v>11017</v>
      </c>
      <c r="EC563" t="s">
        <v>11984</v>
      </c>
      <c r="ED563" t="s">
        <v>207</v>
      </c>
      <c r="EE563" t="s">
        <v>1023</v>
      </c>
      <c r="EF563" t="s">
        <v>1199</v>
      </c>
      <c r="EG563" t="s">
        <v>6877</v>
      </c>
      <c r="EH563" t="s">
        <v>11987</v>
      </c>
      <c r="EI563" t="s">
        <v>6235</v>
      </c>
      <c r="EJ563" t="s">
        <v>7621</v>
      </c>
      <c r="EK563" t="s">
        <v>207</v>
      </c>
      <c r="EL563" t="s">
        <v>334</v>
      </c>
      <c r="EM563" t="s">
        <v>1023</v>
      </c>
      <c r="EN563" t="s">
        <v>990</v>
      </c>
      <c r="EO563" t="s">
        <v>11988</v>
      </c>
      <c r="EP563" t="s">
        <v>1811</v>
      </c>
      <c r="EQ563" t="s">
        <v>819</v>
      </c>
      <c r="ER563" t="s">
        <v>207</v>
      </c>
      <c r="ES563" t="s">
        <v>5385</v>
      </c>
      <c r="ET563" t="s">
        <v>691</v>
      </c>
      <c r="EU563" t="s">
        <v>990</v>
      </c>
      <c r="EV563" t="s">
        <v>11989</v>
      </c>
      <c r="EW563" t="s">
        <v>11990</v>
      </c>
      <c r="EX563" t="s">
        <v>1688</v>
      </c>
      <c r="EY563" t="s">
        <v>207</v>
      </c>
      <c r="EZ563" t="s">
        <v>690</v>
      </c>
      <c r="FA563" t="s">
        <v>6672</v>
      </c>
      <c r="FB563" t="s">
        <v>344</v>
      </c>
    </row>
    <row r="564" spans="1:158">
      <c r="A564" t="s">
        <v>5302</v>
      </c>
      <c r="B564" t="s">
        <v>508</v>
      </c>
      <c r="C564" t="s">
        <v>160</v>
      </c>
      <c r="D564" t="s">
        <v>5303</v>
      </c>
      <c r="E564" t="s">
        <v>11953</v>
      </c>
      <c r="F564" t="s">
        <v>11954</v>
      </c>
      <c r="G564">
        <v>9036882777</v>
      </c>
      <c r="H564" t="s">
        <v>164</v>
      </c>
      <c r="I564" t="s">
        <v>11955</v>
      </c>
      <c r="J564" t="s">
        <v>166</v>
      </c>
      <c r="K564" t="s">
        <v>11956</v>
      </c>
      <c r="L564" t="s">
        <v>11957</v>
      </c>
      <c r="M564" t="s">
        <v>11958</v>
      </c>
      <c r="N564" t="s">
        <v>170</v>
      </c>
      <c r="AI564" t="s">
        <v>11959</v>
      </c>
      <c r="AJ564" t="s">
        <v>11960</v>
      </c>
      <c r="AK564" t="s">
        <v>11961</v>
      </c>
      <c r="AL564">
        <v>70.08</v>
      </c>
      <c r="AN564">
        <v>2000</v>
      </c>
      <c r="AO564" t="s">
        <v>174</v>
      </c>
      <c r="AP564" t="s">
        <v>11962</v>
      </c>
      <c r="AQ564" t="s">
        <v>11963</v>
      </c>
      <c r="AR564" t="s">
        <v>11964</v>
      </c>
      <c r="AS564">
        <v>65.83</v>
      </c>
      <c r="AU564">
        <v>2002</v>
      </c>
      <c r="AV564" t="s">
        <v>174</v>
      </c>
      <c r="AW564" t="s">
        <v>11965</v>
      </c>
      <c r="AX564" t="s">
        <v>11966</v>
      </c>
      <c r="AY564" t="s">
        <v>11967</v>
      </c>
      <c r="AZ564">
        <v>84.26</v>
      </c>
      <c r="BA564">
        <v>8.87</v>
      </c>
      <c r="BB564">
        <v>2012</v>
      </c>
      <c r="BC564" t="s">
        <v>174</v>
      </c>
      <c r="BD564" t="s">
        <v>11968</v>
      </c>
      <c r="BE564" t="s">
        <v>11969</v>
      </c>
      <c r="BF564" t="s">
        <v>11970</v>
      </c>
      <c r="BG564">
        <v>74.82</v>
      </c>
      <c r="BI564">
        <v>2007</v>
      </c>
      <c r="BJ564">
        <v>8</v>
      </c>
      <c r="BL564">
        <v>2</v>
      </c>
      <c r="BN564" t="s">
        <v>174</v>
      </c>
      <c r="BO564" t="s">
        <v>11971</v>
      </c>
      <c r="BP564" t="s">
        <v>11972</v>
      </c>
      <c r="BQ564" t="s">
        <v>11973</v>
      </c>
      <c r="BR564">
        <v>80.12</v>
      </c>
      <c r="BT564">
        <v>2021</v>
      </c>
      <c r="BU564">
        <v>27</v>
      </c>
      <c r="BW564">
        <v>13</v>
      </c>
      <c r="BY564" t="s">
        <v>170</v>
      </c>
      <c r="CF564" t="s">
        <v>170</v>
      </c>
      <c r="CL564" t="s">
        <v>174</v>
      </c>
      <c r="CM564" t="s">
        <v>11974</v>
      </c>
      <c r="CN564" t="s">
        <v>174</v>
      </c>
      <c r="CO564" t="s">
        <v>11975</v>
      </c>
      <c r="CP564" t="s">
        <v>11976</v>
      </c>
      <c r="CQ564" t="s">
        <v>170</v>
      </c>
      <c r="CU564" t="s">
        <v>2079</v>
      </c>
      <c r="CV564" t="s">
        <v>170</v>
      </c>
      <c r="CZ564" t="s">
        <v>170</v>
      </c>
      <c r="DB564" t="s">
        <v>11977</v>
      </c>
      <c r="DC564" t="s">
        <v>11978</v>
      </c>
      <c r="DD564" t="s">
        <v>174</v>
      </c>
      <c r="DE564" t="s">
        <v>11979</v>
      </c>
      <c r="DF564" t="s">
        <v>174</v>
      </c>
      <c r="DG564">
        <v>3</v>
      </c>
      <c r="DH564">
        <v>8</v>
      </c>
      <c r="DI564">
        <v>1</v>
      </c>
      <c r="DJ564">
        <v>4</v>
      </c>
      <c r="DK564">
        <v>7</v>
      </c>
      <c r="DL564" t="s">
        <v>174</v>
      </c>
      <c r="DM564" t="s">
        <v>11980</v>
      </c>
      <c r="DN564" t="s">
        <v>170</v>
      </c>
      <c r="DP564" t="s">
        <v>12610</v>
      </c>
      <c r="DQ564" t="str">
        <f>HYPERLINK("https://nconnect.nicmar.ac.in/storage/profile/699e7cf06ad94.png","Download")</f>
        <v>0</v>
      </c>
      <c r="DR564" t="str">
        <f>HYPERLINK("https://nconnect.nicmar.ac.in/pdf/46_resume_1772080739.pdf/Y2FyZWVy","View Resume")</f>
        <v>0</v>
      </c>
      <c r="DS564" t="s">
        <v>11982</v>
      </c>
      <c r="DT564" t="s">
        <v>11983</v>
      </c>
      <c r="DU564" t="s">
        <v>211</v>
      </c>
      <c r="DV564" t="s">
        <v>11984</v>
      </c>
      <c r="DW564" t="s">
        <v>246</v>
      </c>
      <c r="DX564" t="s">
        <v>1023</v>
      </c>
      <c r="DY564" t="s">
        <v>209</v>
      </c>
      <c r="DZ564" t="s">
        <v>11985</v>
      </c>
      <c r="EA564" t="s">
        <v>11986</v>
      </c>
      <c r="EB564" t="s">
        <v>11017</v>
      </c>
      <c r="EC564" t="s">
        <v>11984</v>
      </c>
      <c r="ED564" t="s">
        <v>207</v>
      </c>
      <c r="EE564" t="s">
        <v>1023</v>
      </c>
      <c r="EF564" t="s">
        <v>1199</v>
      </c>
      <c r="EG564" t="s">
        <v>6877</v>
      </c>
      <c r="EH564" t="s">
        <v>11987</v>
      </c>
      <c r="EI564" t="s">
        <v>6235</v>
      </c>
      <c r="EJ564" t="s">
        <v>7621</v>
      </c>
      <c r="EK564" t="s">
        <v>207</v>
      </c>
      <c r="EL564" t="s">
        <v>334</v>
      </c>
      <c r="EM564" t="s">
        <v>1023</v>
      </c>
      <c r="EN564" t="s">
        <v>990</v>
      </c>
      <c r="EO564" t="s">
        <v>11988</v>
      </c>
      <c r="EP564" t="s">
        <v>1811</v>
      </c>
      <c r="EQ564" t="s">
        <v>819</v>
      </c>
      <c r="ER564" t="s">
        <v>207</v>
      </c>
      <c r="ES564" t="s">
        <v>5385</v>
      </c>
      <c r="ET564" t="s">
        <v>691</v>
      </c>
      <c r="EU564" t="s">
        <v>990</v>
      </c>
      <c r="EV564" t="s">
        <v>11989</v>
      </c>
      <c r="EW564" t="s">
        <v>11990</v>
      </c>
      <c r="EX564" t="s">
        <v>1688</v>
      </c>
      <c r="EY564" t="s">
        <v>207</v>
      </c>
      <c r="EZ564" t="s">
        <v>690</v>
      </c>
      <c r="FA564" t="s">
        <v>6672</v>
      </c>
      <c r="FB564" t="s">
        <v>344</v>
      </c>
    </row>
    <row r="565" spans="1:158">
      <c r="A565" t="s">
        <v>3913</v>
      </c>
      <c r="B565" t="s">
        <v>537</v>
      </c>
      <c r="C565" t="s">
        <v>1138</v>
      </c>
      <c r="D565" t="s">
        <v>3914</v>
      </c>
      <c r="E565" t="s">
        <v>11953</v>
      </c>
      <c r="F565" t="s">
        <v>11954</v>
      </c>
      <c r="G565">
        <v>9036882777</v>
      </c>
      <c r="H565" t="s">
        <v>164</v>
      </c>
      <c r="I565" t="s">
        <v>11955</v>
      </c>
      <c r="J565" t="s">
        <v>166</v>
      </c>
      <c r="K565" t="s">
        <v>11956</v>
      </c>
      <c r="L565" t="s">
        <v>11957</v>
      </c>
      <c r="M565" t="s">
        <v>11958</v>
      </c>
      <c r="N565" t="s">
        <v>170</v>
      </c>
      <c r="AI565" t="s">
        <v>11959</v>
      </c>
      <c r="AJ565" t="s">
        <v>11960</v>
      </c>
      <c r="AK565" t="s">
        <v>11961</v>
      </c>
      <c r="AL565">
        <v>70.08</v>
      </c>
      <c r="AN565">
        <v>2000</v>
      </c>
      <c r="AO565" t="s">
        <v>174</v>
      </c>
      <c r="AP565" t="s">
        <v>11962</v>
      </c>
      <c r="AQ565" t="s">
        <v>11963</v>
      </c>
      <c r="AR565" t="s">
        <v>11964</v>
      </c>
      <c r="AS565">
        <v>65.83</v>
      </c>
      <c r="AU565">
        <v>2002</v>
      </c>
      <c r="AV565" t="s">
        <v>174</v>
      </c>
      <c r="AW565" t="s">
        <v>11965</v>
      </c>
      <c r="AX565" t="s">
        <v>11966</v>
      </c>
      <c r="AY565" t="s">
        <v>11967</v>
      </c>
      <c r="AZ565">
        <v>84.26</v>
      </c>
      <c r="BA565">
        <v>8.87</v>
      </c>
      <c r="BB565">
        <v>2012</v>
      </c>
      <c r="BC565" t="s">
        <v>174</v>
      </c>
      <c r="BD565" t="s">
        <v>11968</v>
      </c>
      <c r="BE565" t="s">
        <v>11969</v>
      </c>
      <c r="BF565" t="s">
        <v>11970</v>
      </c>
      <c r="BG565">
        <v>74.82</v>
      </c>
      <c r="BI565">
        <v>2007</v>
      </c>
      <c r="BJ565">
        <v>8</v>
      </c>
      <c r="BL565">
        <v>2</v>
      </c>
      <c r="BN565" t="s">
        <v>174</v>
      </c>
      <c r="BO565" t="s">
        <v>11971</v>
      </c>
      <c r="BP565" t="s">
        <v>11972</v>
      </c>
      <c r="BQ565" t="s">
        <v>11973</v>
      </c>
      <c r="BR565">
        <v>80.12</v>
      </c>
      <c r="BT565">
        <v>2021</v>
      </c>
      <c r="BU565">
        <v>27</v>
      </c>
      <c r="BW565">
        <v>13</v>
      </c>
      <c r="BY565" t="s">
        <v>170</v>
      </c>
      <c r="CF565" t="s">
        <v>170</v>
      </c>
      <c r="CL565" t="s">
        <v>174</v>
      </c>
      <c r="CM565" t="s">
        <v>11974</v>
      </c>
      <c r="CN565" t="s">
        <v>174</v>
      </c>
      <c r="CO565" t="s">
        <v>11975</v>
      </c>
      <c r="CP565" t="s">
        <v>11976</v>
      </c>
      <c r="CQ565" t="s">
        <v>170</v>
      </c>
      <c r="CU565" t="s">
        <v>2079</v>
      </c>
      <c r="CV565" t="s">
        <v>170</v>
      </c>
      <c r="CZ565" t="s">
        <v>170</v>
      </c>
      <c r="DB565" t="s">
        <v>11977</v>
      </c>
      <c r="DC565" t="s">
        <v>11978</v>
      </c>
      <c r="DD565" t="s">
        <v>174</v>
      </c>
      <c r="DE565" t="s">
        <v>11979</v>
      </c>
      <c r="DF565" t="s">
        <v>174</v>
      </c>
      <c r="DG565">
        <v>3</v>
      </c>
      <c r="DH565">
        <v>8</v>
      </c>
      <c r="DI565">
        <v>1</v>
      </c>
      <c r="DJ565">
        <v>4</v>
      </c>
      <c r="DK565">
        <v>7</v>
      </c>
      <c r="DL565" t="s">
        <v>174</v>
      </c>
      <c r="DM565" t="s">
        <v>11980</v>
      </c>
      <c r="DN565" t="s">
        <v>170</v>
      </c>
      <c r="DP565" t="s">
        <v>12611</v>
      </c>
      <c r="DQ565" t="str">
        <f>HYPERLINK("https://nconnect.nicmar.ac.in/storage/profile/699e7cf06ad94.png","Download")</f>
        <v>0</v>
      </c>
      <c r="DR565" t="str">
        <f>HYPERLINK("https://nconnect.nicmar.ac.in/pdf/46_resume_1772080739.pdf/Y2FyZWVy","View Resume")</f>
        <v>0</v>
      </c>
      <c r="DS565" t="s">
        <v>11982</v>
      </c>
      <c r="DT565" t="s">
        <v>11983</v>
      </c>
      <c r="DU565" t="s">
        <v>211</v>
      </c>
      <c r="DV565" t="s">
        <v>11984</v>
      </c>
      <c r="DW565" t="s">
        <v>246</v>
      </c>
      <c r="DX565" t="s">
        <v>1023</v>
      </c>
      <c r="DY565" t="s">
        <v>209</v>
      </c>
      <c r="DZ565" t="s">
        <v>11985</v>
      </c>
      <c r="EA565" t="s">
        <v>11986</v>
      </c>
      <c r="EB565" t="s">
        <v>11017</v>
      </c>
      <c r="EC565" t="s">
        <v>11984</v>
      </c>
      <c r="ED565" t="s">
        <v>207</v>
      </c>
      <c r="EE565" t="s">
        <v>1023</v>
      </c>
      <c r="EF565" t="s">
        <v>1199</v>
      </c>
      <c r="EG565" t="s">
        <v>6877</v>
      </c>
      <c r="EH565" t="s">
        <v>11987</v>
      </c>
      <c r="EI565" t="s">
        <v>6235</v>
      </c>
      <c r="EJ565" t="s">
        <v>7621</v>
      </c>
      <c r="EK565" t="s">
        <v>207</v>
      </c>
      <c r="EL565" t="s">
        <v>334</v>
      </c>
      <c r="EM565" t="s">
        <v>1023</v>
      </c>
      <c r="EN565" t="s">
        <v>990</v>
      </c>
      <c r="EO565" t="s">
        <v>11988</v>
      </c>
      <c r="EP565" t="s">
        <v>1811</v>
      </c>
      <c r="EQ565" t="s">
        <v>819</v>
      </c>
      <c r="ER565" t="s">
        <v>207</v>
      </c>
      <c r="ES565" t="s">
        <v>5385</v>
      </c>
      <c r="ET565" t="s">
        <v>691</v>
      </c>
      <c r="EU565" t="s">
        <v>990</v>
      </c>
      <c r="EV565" t="s">
        <v>11989</v>
      </c>
      <c r="EW565" t="s">
        <v>11990</v>
      </c>
      <c r="EX565" t="s">
        <v>1688</v>
      </c>
      <c r="EY565" t="s">
        <v>207</v>
      </c>
      <c r="EZ565" t="s">
        <v>690</v>
      </c>
      <c r="FA565" t="s">
        <v>6672</v>
      </c>
      <c r="FB565" t="s">
        <v>344</v>
      </c>
    </row>
    <row r="566" spans="1:158">
      <c r="A566" t="s">
        <v>266</v>
      </c>
      <c r="B566" t="s">
        <v>211</v>
      </c>
      <c r="C566" t="s">
        <v>267</v>
      </c>
      <c r="D566" t="s">
        <v>268</v>
      </c>
      <c r="E566" t="s">
        <v>12612</v>
      </c>
      <c r="F566" t="s">
        <v>12613</v>
      </c>
      <c r="G566">
        <v>9026199377</v>
      </c>
      <c r="H566" t="s">
        <v>271</v>
      </c>
      <c r="I566" t="s">
        <v>12614</v>
      </c>
      <c r="J566" t="s">
        <v>166</v>
      </c>
      <c r="K566" t="s">
        <v>798</v>
      </c>
      <c r="L566" t="s">
        <v>12615</v>
      </c>
      <c r="M566" t="s">
        <v>12616</v>
      </c>
      <c r="N566" t="s">
        <v>170</v>
      </c>
      <c r="AI566" t="s">
        <v>12617</v>
      </c>
      <c r="AJ566" t="s">
        <v>12618</v>
      </c>
      <c r="AK566" t="s">
        <v>12619</v>
      </c>
      <c r="AL566">
        <v>74.83</v>
      </c>
      <c r="AN566">
        <v>2010</v>
      </c>
      <c r="AO566" t="s">
        <v>174</v>
      </c>
      <c r="AP566" t="s">
        <v>12620</v>
      </c>
      <c r="AQ566" t="s">
        <v>12621</v>
      </c>
      <c r="AR566" t="s">
        <v>12622</v>
      </c>
      <c r="AS566">
        <v>69.6</v>
      </c>
      <c r="AU566">
        <v>2012</v>
      </c>
      <c r="AV566" t="s">
        <v>170</v>
      </c>
      <c r="BC566" t="s">
        <v>174</v>
      </c>
      <c r="BD566" t="s">
        <v>2447</v>
      </c>
      <c r="BE566" t="s">
        <v>12623</v>
      </c>
      <c r="BF566" t="s">
        <v>12624</v>
      </c>
      <c r="BG566">
        <v>62.2</v>
      </c>
      <c r="BH566">
        <v>6.67</v>
      </c>
      <c r="BI566">
        <v>2015</v>
      </c>
      <c r="BJ566">
        <v>19</v>
      </c>
      <c r="BK566" t="s">
        <v>286</v>
      </c>
      <c r="BL566">
        <v>53</v>
      </c>
      <c r="BM566" t="s">
        <v>286</v>
      </c>
      <c r="BN566" t="s">
        <v>174</v>
      </c>
      <c r="BO566" t="s">
        <v>2447</v>
      </c>
      <c r="BP566" t="s">
        <v>12625</v>
      </c>
      <c r="BQ566" t="s">
        <v>286</v>
      </c>
      <c r="BR566">
        <v>67.1</v>
      </c>
      <c r="BS566">
        <v>7.16</v>
      </c>
      <c r="BT566">
        <v>2017</v>
      </c>
      <c r="BU566">
        <v>31</v>
      </c>
      <c r="BV566" t="s">
        <v>12626</v>
      </c>
      <c r="BW566">
        <v>53</v>
      </c>
      <c r="BX566" t="s">
        <v>286</v>
      </c>
      <c r="BY566" t="s">
        <v>170</v>
      </c>
      <c r="CF566" t="s">
        <v>174</v>
      </c>
      <c r="CG566" t="s">
        <v>286</v>
      </c>
      <c r="CH566" t="s">
        <v>7420</v>
      </c>
      <c r="CI566" t="s">
        <v>193</v>
      </c>
      <c r="CJ566">
        <v>2024</v>
      </c>
      <c r="CL566" t="s">
        <v>170</v>
      </c>
      <c r="CN566" t="s">
        <v>174</v>
      </c>
      <c r="CO566" t="s">
        <v>12627</v>
      </c>
      <c r="CP566" t="s">
        <v>12628</v>
      </c>
      <c r="CQ566" t="s">
        <v>174</v>
      </c>
      <c r="CR566">
        <v>0</v>
      </c>
      <c r="CS566">
        <v>2</v>
      </c>
      <c r="CT566">
        <v>4</v>
      </c>
      <c r="CU566" t="s">
        <v>12629</v>
      </c>
      <c r="CV566" t="s">
        <v>170</v>
      </c>
      <c r="CZ566" t="s">
        <v>170</v>
      </c>
      <c r="DB566" t="s">
        <v>12630</v>
      </c>
      <c r="DC566" t="s">
        <v>12631</v>
      </c>
      <c r="DD566" t="s">
        <v>174</v>
      </c>
      <c r="DE566" t="s">
        <v>12632</v>
      </c>
      <c r="DF566" t="s">
        <v>174</v>
      </c>
      <c r="DG566">
        <v>2</v>
      </c>
      <c r="DH566" t="s">
        <v>378</v>
      </c>
      <c r="DI566" t="s">
        <v>378</v>
      </c>
      <c r="DJ566" t="s">
        <v>378</v>
      </c>
      <c r="DK566">
        <v>8</v>
      </c>
      <c r="DL566" t="s">
        <v>170</v>
      </c>
      <c r="DN566" t="s">
        <v>170</v>
      </c>
      <c r="DP566" t="s">
        <v>12633</v>
      </c>
      <c r="DQ566" t="str">
        <f>HYPERLINK("https://nconnect.nicmar.ac.in/storage/profile/699fe2f819ec2.png","Download")</f>
        <v>0</v>
      </c>
      <c r="DR566" t="str">
        <f>HYPERLINK("https://nconnect.nicmar.ac.in/pdf/673_resume_1772171274.pdf/Y2FyZWVy","View Resume")</f>
        <v>0</v>
      </c>
      <c r="DS566" t="s">
        <v>430</v>
      </c>
      <c r="DT566" t="s">
        <v>731</v>
      </c>
      <c r="DU566" t="s">
        <v>211</v>
      </c>
      <c r="DV566" t="s">
        <v>819</v>
      </c>
      <c r="DW566" t="s">
        <v>246</v>
      </c>
      <c r="DX566" t="s">
        <v>2434</v>
      </c>
      <c r="DY566" t="s">
        <v>209</v>
      </c>
      <c r="DZ566" t="s">
        <v>430</v>
      </c>
    </row>
    <row r="567" spans="1:158">
      <c r="A567" t="s">
        <v>1348</v>
      </c>
      <c r="B567" t="s">
        <v>211</v>
      </c>
      <c r="C567" t="s">
        <v>267</v>
      </c>
      <c r="D567" t="s">
        <v>1349</v>
      </c>
      <c r="E567" t="s">
        <v>12612</v>
      </c>
      <c r="F567" t="s">
        <v>12613</v>
      </c>
      <c r="G567">
        <v>9026199377</v>
      </c>
      <c r="H567" t="s">
        <v>271</v>
      </c>
      <c r="I567" t="s">
        <v>12614</v>
      </c>
      <c r="J567" t="s">
        <v>166</v>
      </c>
      <c r="K567" t="s">
        <v>798</v>
      </c>
      <c r="L567" t="s">
        <v>12615</v>
      </c>
      <c r="M567" t="s">
        <v>12616</v>
      </c>
      <c r="N567" t="s">
        <v>170</v>
      </c>
      <c r="AI567" t="s">
        <v>12617</v>
      </c>
      <c r="AJ567" t="s">
        <v>12618</v>
      </c>
      <c r="AK567" t="s">
        <v>12619</v>
      </c>
      <c r="AL567">
        <v>74.83</v>
      </c>
      <c r="AN567">
        <v>2010</v>
      </c>
      <c r="AO567" t="s">
        <v>174</v>
      </c>
      <c r="AP567" t="s">
        <v>12620</v>
      </c>
      <c r="AQ567" t="s">
        <v>12621</v>
      </c>
      <c r="AR567" t="s">
        <v>12622</v>
      </c>
      <c r="AS567">
        <v>69.6</v>
      </c>
      <c r="AU567">
        <v>2012</v>
      </c>
      <c r="AV567" t="s">
        <v>170</v>
      </c>
      <c r="BC567" t="s">
        <v>174</v>
      </c>
      <c r="BD567" t="s">
        <v>2447</v>
      </c>
      <c r="BE567" t="s">
        <v>12623</v>
      </c>
      <c r="BF567" t="s">
        <v>12624</v>
      </c>
      <c r="BG567">
        <v>62.2</v>
      </c>
      <c r="BH567">
        <v>6.67</v>
      </c>
      <c r="BI567">
        <v>2015</v>
      </c>
      <c r="BJ567">
        <v>19</v>
      </c>
      <c r="BK567" t="s">
        <v>286</v>
      </c>
      <c r="BL567">
        <v>53</v>
      </c>
      <c r="BM567" t="s">
        <v>286</v>
      </c>
      <c r="BN567" t="s">
        <v>174</v>
      </c>
      <c r="BO567" t="s">
        <v>2447</v>
      </c>
      <c r="BP567" t="s">
        <v>12625</v>
      </c>
      <c r="BQ567" t="s">
        <v>286</v>
      </c>
      <c r="BR567">
        <v>67.1</v>
      </c>
      <c r="BS567">
        <v>7.16</v>
      </c>
      <c r="BT567">
        <v>2017</v>
      </c>
      <c r="BU567">
        <v>31</v>
      </c>
      <c r="BV567" t="s">
        <v>12626</v>
      </c>
      <c r="BW567">
        <v>53</v>
      </c>
      <c r="BX567" t="s">
        <v>286</v>
      </c>
      <c r="BY567" t="s">
        <v>170</v>
      </c>
      <c r="CF567" t="s">
        <v>174</v>
      </c>
      <c r="CG567" t="s">
        <v>286</v>
      </c>
      <c r="CH567" t="s">
        <v>7420</v>
      </c>
      <c r="CI567" t="s">
        <v>193</v>
      </c>
      <c r="CJ567">
        <v>2024</v>
      </c>
      <c r="CL567" t="s">
        <v>170</v>
      </c>
      <c r="CN567" t="s">
        <v>174</v>
      </c>
      <c r="CO567" t="s">
        <v>12627</v>
      </c>
      <c r="CP567" t="s">
        <v>12628</v>
      </c>
      <c r="CQ567" t="s">
        <v>174</v>
      </c>
      <c r="CR567">
        <v>0</v>
      </c>
      <c r="CS567">
        <v>2</v>
      </c>
      <c r="CT567">
        <v>4</v>
      </c>
      <c r="CU567" t="s">
        <v>12629</v>
      </c>
      <c r="CV567" t="s">
        <v>170</v>
      </c>
      <c r="CZ567" t="s">
        <v>170</v>
      </c>
      <c r="DB567" t="s">
        <v>12630</v>
      </c>
      <c r="DC567" t="s">
        <v>12631</v>
      </c>
      <c r="DD567" t="s">
        <v>174</v>
      </c>
      <c r="DE567" t="s">
        <v>12632</v>
      </c>
      <c r="DF567" t="s">
        <v>174</v>
      </c>
      <c r="DG567">
        <v>2</v>
      </c>
      <c r="DH567" t="s">
        <v>378</v>
      </c>
      <c r="DI567" t="s">
        <v>378</v>
      </c>
      <c r="DJ567" t="s">
        <v>378</v>
      </c>
      <c r="DK567">
        <v>8</v>
      </c>
      <c r="DL567" t="s">
        <v>170</v>
      </c>
      <c r="DN567" t="s">
        <v>170</v>
      </c>
      <c r="DP567" t="s">
        <v>12634</v>
      </c>
      <c r="DQ567" t="str">
        <f>HYPERLINK("https://nconnect.nicmar.ac.in/storage/profile/699fe2f819ec2.png","Download")</f>
        <v>0</v>
      </c>
      <c r="DR567" t="str">
        <f>HYPERLINK("https://nconnect.nicmar.ac.in/pdf/673_resume_1772171274.pdf/Y2FyZWVy","View Resume")</f>
        <v>0</v>
      </c>
      <c r="DS567" t="s">
        <v>430</v>
      </c>
      <c r="DT567" t="s">
        <v>731</v>
      </c>
      <c r="DU567" t="s">
        <v>211</v>
      </c>
      <c r="DV567" t="s">
        <v>819</v>
      </c>
      <c r="DW567" t="s">
        <v>246</v>
      </c>
      <c r="DX567" t="s">
        <v>2434</v>
      </c>
      <c r="DY567" t="s">
        <v>209</v>
      </c>
      <c r="DZ567" t="s">
        <v>430</v>
      </c>
    </row>
    <row r="568" spans="1:158">
      <c r="A568" t="s">
        <v>295</v>
      </c>
      <c r="B568" t="s">
        <v>211</v>
      </c>
      <c r="C568" t="s">
        <v>267</v>
      </c>
      <c r="D568" t="s">
        <v>296</v>
      </c>
      <c r="E568" t="s">
        <v>12635</v>
      </c>
      <c r="F568" t="s">
        <v>12636</v>
      </c>
      <c r="G568">
        <v>7709403115</v>
      </c>
      <c r="H568" t="s">
        <v>164</v>
      </c>
      <c r="I568" t="s">
        <v>12637</v>
      </c>
      <c r="J568" t="s">
        <v>166</v>
      </c>
      <c r="K568" t="s">
        <v>12638</v>
      </c>
      <c r="L568" t="s">
        <v>12639</v>
      </c>
      <c r="M568" t="s">
        <v>12640</v>
      </c>
      <c r="N568" t="s">
        <v>170</v>
      </c>
      <c r="AI568" t="s">
        <v>12641</v>
      </c>
      <c r="AJ568" t="s">
        <v>549</v>
      </c>
      <c r="AK568" t="s">
        <v>12642</v>
      </c>
      <c r="AL568">
        <v>79.83</v>
      </c>
      <c r="AN568">
        <v>2001</v>
      </c>
      <c r="AO568" t="s">
        <v>174</v>
      </c>
      <c r="AP568" t="s">
        <v>12643</v>
      </c>
      <c r="AQ568" t="s">
        <v>549</v>
      </c>
      <c r="AR568" t="s">
        <v>6890</v>
      </c>
      <c r="AS568">
        <v>50.5</v>
      </c>
      <c r="AU568">
        <v>2003</v>
      </c>
      <c r="AV568" t="s">
        <v>170</v>
      </c>
      <c r="BC568" t="s">
        <v>174</v>
      </c>
      <c r="BD568" t="s">
        <v>441</v>
      </c>
      <c r="BE568" t="s">
        <v>12644</v>
      </c>
      <c r="BF568" t="s">
        <v>286</v>
      </c>
      <c r="BG568">
        <v>64</v>
      </c>
      <c r="BI568">
        <v>2006</v>
      </c>
      <c r="BJ568">
        <v>19</v>
      </c>
      <c r="BK568" t="s">
        <v>1007</v>
      </c>
      <c r="BL568">
        <v>53</v>
      </c>
      <c r="BM568" t="s">
        <v>286</v>
      </c>
      <c r="BN568" t="s">
        <v>174</v>
      </c>
      <c r="BO568" t="s">
        <v>441</v>
      </c>
      <c r="BP568" t="s">
        <v>12645</v>
      </c>
      <c r="BQ568" t="s">
        <v>1185</v>
      </c>
      <c r="BR568">
        <v>60</v>
      </c>
      <c r="BT568">
        <v>2012</v>
      </c>
      <c r="BU568">
        <v>31</v>
      </c>
      <c r="BV568" t="s">
        <v>529</v>
      </c>
      <c r="BW568">
        <v>33</v>
      </c>
      <c r="BY568" t="s">
        <v>174</v>
      </c>
      <c r="BZ568" t="s">
        <v>10513</v>
      </c>
      <c r="CA568" t="s">
        <v>10513</v>
      </c>
      <c r="CB568" t="s">
        <v>12646</v>
      </c>
      <c r="CC568">
        <v>47.77</v>
      </c>
      <c r="CE568">
        <v>2008</v>
      </c>
      <c r="CF568" t="s">
        <v>174</v>
      </c>
      <c r="CG568" t="s">
        <v>12647</v>
      </c>
      <c r="CH568" t="s">
        <v>12648</v>
      </c>
      <c r="CI568" t="s">
        <v>193</v>
      </c>
      <c r="CJ568">
        <v>2020</v>
      </c>
      <c r="CL568" t="s">
        <v>174</v>
      </c>
      <c r="CN568" t="s">
        <v>174</v>
      </c>
      <c r="CO568" t="s">
        <v>12649</v>
      </c>
      <c r="CP568" t="s">
        <v>12650</v>
      </c>
      <c r="CQ568" t="s">
        <v>174</v>
      </c>
      <c r="CR568">
        <v>0</v>
      </c>
      <c r="CS568">
        <v>16</v>
      </c>
      <c r="CT568">
        <v>30</v>
      </c>
      <c r="CU568" t="s">
        <v>12651</v>
      </c>
      <c r="CV568" t="s">
        <v>170</v>
      </c>
      <c r="CZ568" t="s">
        <v>170</v>
      </c>
      <c r="DB568" t="s">
        <v>12652</v>
      </c>
      <c r="DC568" t="s">
        <v>8222</v>
      </c>
      <c r="DD568" t="s">
        <v>174</v>
      </c>
      <c r="DE568" t="s">
        <v>12653</v>
      </c>
      <c r="DF568" t="s">
        <v>174</v>
      </c>
      <c r="DG568" t="s">
        <v>12654</v>
      </c>
      <c r="DH568">
        <v>4</v>
      </c>
      <c r="DI568">
        <v>0</v>
      </c>
      <c r="DJ568">
        <v>5</v>
      </c>
      <c r="DK568">
        <v>9</v>
      </c>
      <c r="DL568" t="s">
        <v>174</v>
      </c>
      <c r="DM568" t="s">
        <v>12649</v>
      </c>
      <c r="DN568" t="s">
        <v>174</v>
      </c>
      <c r="DO568" t="s">
        <v>12655</v>
      </c>
      <c r="DP568" t="s">
        <v>12656</v>
      </c>
      <c r="DQ568" t="str">
        <f>HYPERLINK("https://nconnect.nicmar.ac.in/storage/profile/699c390708eb4.png","Download")</f>
        <v>0</v>
      </c>
      <c r="DR568" t="str">
        <f>HYPERLINK("https://nconnect.nicmar.ac.in/pdf/563_resume_1772172111.pdf/Y2FyZWVy","View Resume")</f>
        <v>0</v>
      </c>
      <c r="DS568" t="s">
        <v>4436</v>
      </c>
      <c r="DT568" t="s">
        <v>12657</v>
      </c>
      <c r="DU568" t="s">
        <v>508</v>
      </c>
      <c r="DV568" t="s">
        <v>819</v>
      </c>
      <c r="DW568" t="s">
        <v>246</v>
      </c>
      <c r="DX568" t="s">
        <v>981</v>
      </c>
      <c r="DY568" t="s">
        <v>209</v>
      </c>
      <c r="DZ568" t="s">
        <v>908</v>
      </c>
      <c r="EA568" t="s">
        <v>12658</v>
      </c>
      <c r="EB568" t="s">
        <v>508</v>
      </c>
      <c r="EC568" t="s">
        <v>12659</v>
      </c>
      <c r="ED568" t="s">
        <v>246</v>
      </c>
      <c r="EE568" t="s">
        <v>424</v>
      </c>
      <c r="EF568" t="s">
        <v>981</v>
      </c>
      <c r="EG568" t="s">
        <v>430</v>
      </c>
      <c r="EH568" t="s">
        <v>12660</v>
      </c>
      <c r="EI568" t="s">
        <v>12661</v>
      </c>
      <c r="EJ568" t="s">
        <v>12662</v>
      </c>
      <c r="EK568" t="s">
        <v>246</v>
      </c>
      <c r="EL568" t="s">
        <v>1809</v>
      </c>
      <c r="EM568" t="s">
        <v>821</v>
      </c>
      <c r="EN568" t="s">
        <v>2695</v>
      </c>
      <c r="EO568" t="s">
        <v>12663</v>
      </c>
      <c r="EP568" t="s">
        <v>211</v>
      </c>
      <c r="EQ568" t="s">
        <v>12664</v>
      </c>
      <c r="ER568" t="s">
        <v>246</v>
      </c>
      <c r="ES568" t="s">
        <v>988</v>
      </c>
      <c r="ET568" t="s">
        <v>1983</v>
      </c>
      <c r="EU568" t="s">
        <v>898</v>
      </c>
      <c r="EV568" t="s">
        <v>12665</v>
      </c>
      <c r="EW568" t="s">
        <v>12666</v>
      </c>
      <c r="EX568" t="s">
        <v>12667</v>
      </c>
      <c r="EY568" t="s">
        <v>207</v>
      </c>
      <c r="EZ568" t="s">
        <v>7410</v>
      </c>
      <c r="FA568" t="s">
        <v>429</v>
      </c>
      <c r="FB568" t="s">
        <v>1498</v>
      </c>
    </row>
    <row r="569" spans="1:158">
      <c r="A569" t="s">
        <v>266</v>
      </c>
      <c r="B569" t="s">
        <v>211</v>
      </c>
      <c r="C569" t="s">
        <v>267</v>
      </c>
      <c r="D569" t="s">
        <v>268</v>
      </c>
      <c r="E569" t="s">
        <v>12635</v>
      </c>
      <c r="F569" t="s">
        <v>12636</v>
      </c>
      <c r="G569">
        <v>7709403115</v>
      </c>
      <c r="H569" t="s">
        <v>164</v>
      </c>
      <c r="I569" t="s">
        <v>12637</v>
      </c>
      <c r="J569" t="s">
        <v>166</v>
      </c>
      <c r="K569" t="s">
        <v>12638</v>
      </c>
      <c r="L569" t="s">
        <v>12639</v>
      </c>
      <c r="M569" t="s">
        <v>12640</v>
      </c>
      <c r="N569" t="s">
        <v>170</v>
      </c>
      <c r="AI569" t="s">
        <v>12641</v>
      </c>
      <c r="AJ569" t="s">
        <v>549</v>
      </c>
      <c r="AK569" t="s">
        <v>12642</v>
      </c>
      <c r="AL569">
        <v>79.83</v>
      </c>
      <c r="AN569">
        <v>2001</v>
      </c>
      <c r="AO569" t="s">
        <v>174</v>
      </c>
      <c r="AP569" t="s">
        <v>12643</v>
      </c>
      <c r="AQ569" t="s">
        <v>549</v>
      </c>
      <c r="AR569" t="s">
        <v>6890</v>
      </c>
      <c r="AS569">
        <v>50.5</v>
      </c>
      <c r="AU569">
        <v>2003</v>
      </c>
      <c r="AV569" t="s">
        <v>170</v>
      </c>
      <c r="BC569" t="s">
        <v>174</v>
      </c>
      <c r="BD569" t="s">
        <v>441</v>
      </c>
      <c r="BE569" t="s">
        <v>12644</v>
      </c>
      <c r="BF569" t="s">
        <v>286</v>
      </c>
      <c r="BG569">
        <v>64</v>
      </c>
      <c r="BI569">
        <v>2006</v>
      </c>
      <c r="BJ569">
        <v>19</v>
      </c>
      <c r="BK569" t="s">
        <v>1007</v>
      </c>
      <c r="BL569">
        <v>53</v>
      </c>
      <c r="BM569" t="s">
        <v>286</v>
      </c>
      <c r="BN569" t="s">
        <v>174</v>
      </c>
      <c r="BO569" t="s">
        <v>441</v>
      </c>
      <c r="BP569" t="s">
        <v>12645</v>
      </c>
      <c r="BQ569" t="s">
        <v>1185</v>
      </c>
      <c r="BR569">
        <v>60</v>
      </c>
      <c r="BT569">
        <v>2012</v>
      </c>
      <c r="BU569">
        <v>31</v>
      </c>
      <c r="BV569" t="s">
        <v>529</v>
      </c>
      <c r="BW569">
        <v>33</v>
      </c>
      <c r="BY569" t="s">
        <v>174</v>
      </c>
      <c r="BZ569" t="s">
        <v>10513</v>
      </c>
      <c r="CA569" t="s">
        <v>10513</v>
      </c>
      <c r="CB569" t="s">
        <v>12646</v>
      </c>
      <c r="CC569">
        <v>47.77</v>
      </c>
      <c r="CE569">
        <v>2008</v>
      </c>
      <c r="CF569" t="s">
        <v>174</v>
      </c>
      <c r="CG569" t="s">
        <v>12647</v>
      </c>
      <c r="CH569" t="s">
        <v>12648</v>
      </c>
      <c r="CI569" t="s">
        <v>193</v>
      </c>
      <c r="CJ569">
        <v>2020</v>
      </c>
      <c r="CL569" t="s">
        <v>174</v>
      </c>
      <c r="CN569" t="s">
        <v>174</v>
      </c>
      <c r="CO569" t="s">
        <v>12649</v>
      </c>
      <c r="CP569" t="s">
        <v>12650</v>
      </c>
      <c r="CQ569" t="s">
        <v>174</v>
      </c>
      <c r="CR569">
        <v>0</v>
      </c>
      <c r="CS569">
        <v>16</v>
      </c>
      <c r="CT569">
        <v>30</v>
      </c>
      <c r="CU569" t="s">
        <v>12651</v>
      </c>
      <c r="CV569" t="s">
        <v>170</v>
      </c>
      <c r="CZ569" t="s">
        <v>170</v>
      </c>
      <c r="DB569" t="s">
        <v>12652</v>
      </c>
      <c r="DC569" t="s">
        <v>8222</v>
      </c>
      <c r="DD569" t="s">
        <v>174</v>
      </c>
      <c r="DE569" t="s">
        <v>12653</v>
      </c>
      <c r="DF569" t="s">
        <v>174</v>
      </c>
      <c r="DG569" t="s">
        <v>12654</v>
      </c>
      <c r="DH569">
        <v>4</v>
      </c>
      <c r="DI569">
        <v>0</v>
      </c>
      <c r="DJ569">
        <v>5</v>
      </c>
      <c r="DK569">
        <v>9</v>
      </c>
      <c r="DL569" t="s">
        <v>174</v>
      </c>
      <c r="DM569" t="s">
        <v>12649</v>
      </c>
      <c r="DN569" t="s">
        <v>174</v>
      </c>
      <c r="DO569" t="s">
        <v>12655</v>
      </c>
      <c r="DP569" t="s">
        <v>12656</v>
      </c>
      <c r="DQ569" t="str">
        <f>HYPERLINK("https://nconnect.nicmar.ac.in/storage/profile/699c390708eb4.png","Download")</f>
        <v>0</v>
      </c>
      <c r="DR569" t="str">
        <f>HYPERLINK("https://nconnect.nicmar.ac.in/pdf/563_resume_1772172111.pdf/Y2FyZWVy","View Resume")</f>
        <v>0</v>
      </c>
      <c r="DS569" t="s">
        <v>4436</v>
      </c>
      <c r="DT569" t="s">
        <v>12657</v>
      </c>
      <c r="DU569" t="s">
        <v>508</v>
      </c>
      <c r="DV569" t="s">
        <v>819</v>
      </c>
      <c r="DW569" t="s">
        <v>246</v>
      </c>
      <c r="DX569" t="s">
        <v>981</v>
      </c>
      <c r="DY569" t="s">
        <v>209</v>
      </c>
      <c r="DZ569" t="s">
        <v>908</v>
      </c>
      <c r="EA569" t="s">
        <v>12658</v>
      </c>
      <c r="EB569" t="s">
        <v>508</v>
      </c>
      <c r="EC569" t="s">
        <v>12659</v>
      </c>
      <c r="ED569" t="s">
        <v>246</v>
      </c>
      <c r="EE569" t="s">
        <v>424</v>
      </c>
      <c r="EF569" t="s">
        <v>981</v>
      </c>
      <c r="EG569" t="s">
        <v>430</v>
      </c>
      <c r="EH569" t="s">
        <v>12660</v>
      </c>
      <c r="EI569" t="s">
        <v>12661</v>
      </c>
      <c r="EJ569" t="s">
        <v>12662</v>
      </c>
      <c r="EK569" t="s">
        <v>246</v>
      </c>
      <c r="EL569" t="s">
        <v>1809</v>
      </c>
      <c r="EM569" t="s">
        <v>821</v>
      </c>
      <c r="EN569" t="s">
        <v>2695</v>
      </c>
      <c r="EO569" t="s">
        <v>12663</v>
      </c>
      <c r="EP569" t="s">
        <v>211</v>
      </c>
      <c r="EQ569" t="s">
        <v>12664</v>
      </c>
      <c r="ER569" t="s">
        <v>246</v>
      </c>
      <c r="ES569" t="s">
        <v>988</v>
      </c>
      <c r="ET569" t="s">
        <v>1983</v>
      </c>
      <c r="EU569" t="s">
        <v>898</v>
      </c>
      <c r="EV569" t="s">
        <v>12665</v>
      </c>
      <c r="EW569" t="s">
        <v>12666</v>
      </c>
      <c r="EX569" t="s">
        <v>12667</v>
      </c>
      <c r="EY569" t="s">
        <v>207</v>
      </c>
      <c r="EZ569" t="s">
        <v>7410</v>
      </c>
      <c r="FA569" t="s">
        <v>429</v>
      </c>
      <c r="FB569" t="s">
        <v>1498</v>
      </c>
    </row>
    <row r="570" spans="1:158">
      <c r="A570" t="s">
        <v>5302</v>
      </c>
      <c r="B570" t="s">
        <v>508</v>
      </c>
      <c r="C570" t="s">
        <v>160</v>
      </c>
      <c r="D570" t="s">
        <v>5303</v>
      </c>
      <c r="E570" t="s">
        <v>12668</v>
      </c>
      <c r="F570" t="s">
        <v>12669</v>
      </c>
      <c r="G570">
        <v>8787599685</v>
      </c>
      <c r="H570" t="s">
        <v>164</v>
      </c>
      <c r="I570" t="s">
        <v>12670</v>
      </c>
      <c r="J570" t="s">
        <v>166</v>
      </c>
      <c r="K570" t="s">
        <v>389</v>
      </c>
      <c r="L570" t="s">
        <v>12671</v>
      </c>
      <c r="M570" t="s">
        <v>12672</v>
      </c>
      <c r="N570" t="s">
        <v>170</v>
      </c>
      <c r="AI570" t="s">
        <v>12673</v>
      </c>
      <c r="AJ570" t="s">
        <v>12674</v>
      </c>
      <c r="AK570" t="s">
        <v>12675</v>
      </c>
      <c r="AL570">
        <v>74</v>
      </c>
      <c r="AN570">
        <v>2005</v>
      </c>
      <c r="AO570" t="s">
        <v>174</v>
      </c>
      <c r="AP570" t="s">
        <v>12673</v>
      </c>
      <c r="AQ570" t="s">
        <v>12674</v>
      </c>
      <c r="AR570" t="s">
        <v>12676</v>
      </c>
      <c r="AS570">
        <v>70</v>
      </c>
      <c r="AU570">
        <v>2007</v>
      </c>
      <c r="AV570" t="s">
        <v>170</v>
      </c>
      <c r="BC570" t="s">
        <v>174</v>
      </c>
      <c r="BD570" t="s">
        <v>12677</v>
      </c>
      <c r="BE570" t="s">
        <v>12677</v>
      </c>
      <c r="BF570" t="s">
        <v>486</v>
      </c>
      <c r="BG570">
        <v>63</v>
      </c>
      <c r="BH570">
        <v>6.86</v>
      </c>
      <c r="BI570">
        <v>2011</v>
      </c>
      <c r="BJ570">
        <v>1</v>
      </c>
      <c r="BL570">
        <v>9</v>
      </c>
      <c r="BN570" t="s">
        <v>174</v>
      </c>
      <c r="BO570" t="s">
        <v>5948</v>
      </c>
      <c r="BP570" t="s">
        <v>5948</v>
      </c>
      <c r="BQ570" t="s">
        <v>12678</v>
      </c>
      <c r="BR570">
        <v>77</v>
      </c>
      <c r="BS570">
        <v>8.2</v>
      </c>
      <c r="BT570">
        <v>2014</v>
      </c>
      <c r="BU570">
        <v>16</v>
      </c>
      <c r="BW570">
        <v>49</v>
      </c>
      <c r="BY570" t="s">
        <v>170</v>
      </c>
      <c r="CF570" t="s">
        <v>174</v>
      </c>
      <c r="CG570" t="s">
        <v>3204</v>
      </c>
      <c r="CH570" t="s">
        <v>5948</v>
      </c>
      <c r="CI570" t="s">
        <v>193</v>
      </c>
      <c r="CJ570">
        <v>2019</v>
      </c>
      <c r="CL570" t="s">
        <v>170</v>
      </c>
      <c r="CN570" t="s">
        <v>174</v>
      </c>
      <c r="CO570" t="s">
        <v>12679</v>
      </c>
      <c r="CP570" t="s">
        <v>12680</v>
      </c>
      <c r="CQ570" t="s">
        <v>174</v>
      </c>
      <c r="CR570">
        <v>8</v>
      </c>
      <c r="CS570">
        <v>6</v>
      </c>
      <c r="CT570">
        <v>2</v>
      </c>
      <c r="CU570" t="s">
        <v>12681</v>
      </c>
      <c r="CV570" t="s">
        <v>170</v>
      </c>
      <c r="CZ570" t="s">
        <v>170</v>
      </c>
      <c r="DB570" t="s">
        <v>12682</v>
      </c>
      <c r="DC570" t="s">
        <v>12683</v>
      </c>
      <c r="DD570" t="s">
        <v>174</v>
      </c>
      <c r="DE570" t="s">
        <v>12684</v>
      </c>
      <c r="DF570" t="s">
        <v>174</v>
      </c>
      <c r="DG570">
        <v>8</v>
      </c>
      <c r="DH570">
        <v>0</v>
      </c>
      <c r="DI570">
        <v>0</v>
      </c>
      <c r="DJ570">
        <v>0</v>
      </c>
      <c r="DK570">
        <v>8</v>
      </c>
      <c r="DL570" t="s">
        <v>174</v>
      </c>
      <c r="DM570" t="s">
        <v>12685</v>
      </c>
      <c r="DN570" t="s">
        <v>174</v>
      </c>
      <c r="DO570" t="s">
        <v>12685</v>
      </c>
      <c r="DP570" t="s">
        <v>12686</v>
      </c>
      <c r="DQ570" t="s">
        <v>202</v>
      </c>
      <c r="DR570" t="str">
        <f>HYPERLINK("https://nconnect.nicmar.ac.in/pdf/527_resume_1772169256.pdf/Y2FyZWVy","View Resume")</f>
        <v>0</v>
      </c>
      <c r="DS570" t="s">
        <v>566</v>
      </c>
      <c r="DT570" t="s">
        <v>12687</v>
      </c>
      <c r="DU570" t="s">
        <v>211</v>
      </c>
      <c r="DV570" t="s">
        <v>819</v>
      </c>
      <c r="DW570" t="s">
        <v>246</v>
      </c>
      <c r="DX570" t="s">
        <v>1387</v>
      </c>
      <c r="DY570" t="s">
        <v>209</v>
      </c>
      <c r="DZ570" t="s">
        <v>4210</v>
      </c>
      <c r="EA570" t="s">
        <v>12688</v>
      </c>
      <c r="EB570" t="s">
        <v>12689</v>
      </c>
      <c r="EC570" t="s">
        <v>12690</v>
      </c>
      <c r="ED570" t="s">
        <v>246</v>
      </c>
      <c r="EE570" t="s">
        <v>570</v>
      </c>
      <c r="EF570" t="s">
        <v>1030</v>
      </c>
      <c r="EG570" t="s">
        <v>259</v>
      </c>
      <c r="EH570" t="s">
        <v>12691</v>
      </c>
      <c r="EI570" t="s">
        <v>211</v>
      </c>
      <c r="EJ570" t="s">
        <v>2129</v>
      </c>
      <c r="EK570" t="s">
        <v>246</v>
      </c>
      <c r="EL570" t="s">
        <v>1808</v>
      </c>
      <c r="EM570" t="s">
        <v>2319</v>
      </c>
      <c r="EN570" t="s">
        <v>461</v>
      </c>
    </row>
    <row r="571" spans="1:158">
      <c r="A571" t="s">
        <v>210</v>
      </c>
      <c r="B571" t="s">
        <v>211</v>
      </c>
      <c r="C571" t="s">
        <v>212</v>
      </c>
      <c r="D571" t="s">
        <v>213</v>
      </c>
      <c r="E571" t="s">
        <v>12692</v>
      </c>
      <c r="F571" t="s">
        <v>12693</v>
      </c>
      <c r="G571">
        <v>9966759368</v>
      </c>
      <c r="H571" t="s">
        <v>164</v>
      </c>
      <c r="I571" t="s">
        <v>12694</v>
      </c>
      <c r="J571" t="s">
        <v>166</v>
      </c>
      <c r="K571" t="s">
        <v>12695</v>
      </c>
      <c r="L571" t="s">
        <v>12696</v>
      </c>
      <c r="M571" t="s">
        <v>12697</v>
      </c>
      <c r="N571" t="s">
        <v>170</v>
      </c>
      <c r="AI571" t="s">
        <v>12698</v>
      </c>
      <c r="AJ571" t="s">
        <v>1224</v>
      </c>
      <c r="AK571" t="s">
        <v>12699</v>
      </c>
      <c r="AL571">
        <v>87.33</v>
      </c>
      <c r="AM571">
        <v>0</v>
      </c>
      <c r="AN571">
        <v>2005</v>
      </c>
      <c r="AO571" t="s">
        <v>174</v>
      </c>
      <c r="AP571" t="s">
        <v>12700</v>
      </c>
      <c r="AQ571" t="s">
        <v>1227</v>
      </c>
      <c r="AR571" t="s">
        <v>2773</v>
      </c>
      <c r="AS571">
        <v>94.8</v>
      </c>
      <c r="AU571">
        <v>2007</v>
      </c>
      <c r="AV571" t="s">
        <v>170</v>
      </c>
      <c r="BC571" t="s">
        <v>174</v>
      </c>
      <c r="BD571" t="s">
        <v>1561</v>
      </c>
      <c r="BE571" t="s">
        <v>12701</v>
      </c>
      <c r="BF571" t="s">
        <v>12702</v>
      </c>
      <c r="BG571">
        <v>81.5</v>
      </c>
      <c r="BI571">
        <v>2011</v>
      </c>
      <c r="BJ571">
        <v>1</v>
      </c>
      <c r="BL571">
        <v>9</v>
      </c>
      <c r="BN571" t="s">
        <v>174</v>
      </c>
      <c r="BO571" t="s">
        <v>3931</v>
      </c>
      <c r="BP571" t="s">
        <v>12703</v>
      </c>
      <c r="BQ571" t="s">
        <v>12704</v>
      </c>
      <c r="BR571">
        <v>93.7</v>
      </c>
      <c r="BS571">
        <v>9.37</v>
      </c>
      <c r="BT571">
        <v>2013</v>
      </c>
      <c r="BU571">
        <v>31</v>
      </c>
      <c r="BV571" t="s">
        <v>12705</v>
      </c>
      <c r="BW571">
        <v>47</v>
      </c>
      <c r="BY571" t="s">
        <v>170</v>
      </c>
      <c r="CF571" t="s">
        <v>174</v>
      </c>
      <c r="CG571" t="s">
        <v>213</v>
      </c>
      <c r="CH571" t="s">
        <v>6532</v>
      </c>
      <c r="CI571" t="s">
        <v>193</v>
      </c>
      <c r="CJ571">
        <v>2022</v>
      </c>
      <c r="CL571" t="s">
        <v>170</v>
      </c>
      <c r="CN571" t="s">
        <v>174</v>
      </c>
      <c r="CO571" t="s">
        <v>12706</v>
      </c>
      <c r="CP571" t="s">
        <v>12707</v>
      </c>
      <c r="CQ571" t="s">
        <v>174</v>
      </c>
      <c r="CR571">
        <v>11</v>
      </c>
      <c r="CS571">
        <v>3</v>
      </c>
      <c r="CU571" t="s">
        <v>12708</v>
      </c>
      <c r="CV571" t="s">
        <v>174</v>
      </c>
      <c r="CW571" t="s">
        <v>12709</v>
      </c>
      <c r="CX571" t="s">
        <v>373</v>
      </c>
      <c r="CZ571" t="s">
        <v>170</v>
      </c>
      <c r="DB571">
        <v>0</v>
      </c>
      <c r="DC571" t="s">
        <v>4880</v>
      </c>
      <c r="DD571" t="s">
        <v>174</v>
      </c>
      <c r="DE571" t="s">
        <v>12710</v>
      </c>
      <c r="DF571" t="s">
        <v>174</v>
      </c>
      <c r="DG571">
        <v>0</v>
      </c>
      <c r="DH571">
        <v>0</v>
      </c>
      <c r="DI571">
        <v>1</v>
      </c>
      <c r="DJ571">
        <v>0</v>
      </c>
      <c r="DK571">
        <v>10</v>
      </c>
      <c r="DL571" t="s">
        <v>174</v>
      </c>
      <c r="DM571" t="s">
        <v>12711</v>
      </c>
      <c r="DN571" t="s">
        <v>174</v>
      </c>
      <c r="DO571" t="s">
        <v>12712</v>
      </c>
      <c r="DP571" t="s">
        <v>12713</v>
      </c>
      <c r="DQ571" t="str">
        <f>HYPERLINK("https://nconnect.nicmar.ac.in/storage/profile/6996d1a0283cb.png","Download")</f>
        <v>0</v>
      </c>
      <c r="DR571" t="str">
        <f>HYPERLINK("https://nconnect.nicmar.ac.in/pdf/188_resume_1772174288.pdf/Y2FyZWVy","View Resume")</f>
        <v>0</v>
      </c>
      <c r="DS571" t="s">
        <v>12402</v>
      </c>
      <c r="DT571" t="s">
        <v>6532</v>
      </c>
      <c r="DU571" t="s">
        <v>12714</v>
      </c>
      <c r="DV571" t="s">
        <v>1630</v>
      </c>
      <c r="DW571" t="s">
        <v>246</v>
      </c>
      <c r="DX571" t="s">
        <v>824</v>
      </c>
      <c r="DY571" t="s">
        <v>209</v>
      </c>
      <c r="DZ571" t="s">
        <v>1505</v>
      </c>
      <c r="EA571" t="s">
        <v>12715</v>
      </c>
      <c r="EB571" t="s">
        <v>211</v>
      </c>
      <c r="EC571" t="s">
        <v>463</v>
      </c>
      <c r="ED571" t="s">
        <v>246</v>
      </c>
      <c r="EE571" t="s">
        <v>1136</v>
      </c>
      <c r="EF571" t="s">
        <v>428</v>
      </c>
      <c r="EG571" t="s">
        <v>248</v>
      </c>
      <c r="EH571" t="s">
        <v>12716</v>
      </c>
      <c r="EI571" t="s">
        <v>12717</v>
      </c>
      <c r="EJ571" t="s">
        <v>3940</v>
      </c>
      <c r="EK571" t="s">
        <v>246</v>
      </c>
      <c r="EL571" t="s">
        <v>4687</v>
      </c>
      <c r="EM571" t="s">
        <v>334</v>
      </c>
      <c r="EN571" t="s">
        <v>380</v>
      </c>
    </row>
    <row r="572" spans="1:158">
      <c r="A572" t="s">
        <v>210</v>
      </c>
      <c r="B572" t="s">
        <v>211</v>
      </c>
      <c r="C572" t="s">
        <v>212</v>
      </c>
      <c r="D572" t="s">
        <v>213</v>
      </c>
      <c r="E572" t="s">
        <v>12718</v>
      </c>
      <c r="F572" t="s">
        <v>12719</v>
      </c>
      <c r="G572">
        <v>9910190567</v>
      </c>
      <c r="H572" t="s">
        <v>164</v>
      </c>
      <c r="I572" t="s">
        <v>12720</v>
      </c>
      <c r="J572" t="s">
        <v>217</v>
      </c>
      <c r="K572" t="s">
        <v>763</v>
      </c>
      <c r="L572" t="s">
        <v>12721</v>
      </c>
      <c r="M572" t="s">
        <v>12722</v>
      </c>
      <c r="N572" t="s">
        <v>170</v>
      </c>
      <c r="AI572" t="s">
        <v>12723</v>
      </c>
      <c r="AJ572" t="s">
        <v>12724</v>
      </c>
      <c r="AK572" t="s">
        <v>12725</v>
      </c>
      <c r="AL572">
        <v>88.2</v>
      </c>
      <c r="AN572">
        <v>2008</v>
      </c>
      <c r="AO572" t="s">
        <v>174</v>
      </c>
      <c r="AP572" t="s">
        <v>12726</v>
      </c>
      <c r="AQ572" t="s">
        <v>12724</v>
      </c>
      <c r="AR572" t="s">
        <v>12727</v>
      </c>
      <c r="AS572">
        <v>76.2</v>
      </c>
      <c r="AU572">
        <v>2010</v>
      </c>
      <c r="AV572" t="s">
        <v>170</v>
      </c>
      <c r="BC572" t="s">
        <v>174</v>
      </c>
      <c r="BD572" t="s">
        <v>12728</v>
      </c>
      <c r="BE572" t="s">
        <v>12728</v>
      </c>
      <c r="BF572" t="s">
        <v>12729</v>
      </c>
      <c r="BG572">
        <v>89</v>
      </c>
      <c r="BH572">
        <v>8.9</v>
      </c>
      <c r="BI572">
        <v>2015</v>
      </c>
      <c r="BJ572">
        <v>1</v>
      </c>
      <c r="BL572">
        <v>9</v>
      </c>
      <c r="BN572" t="s">
        <v>174</v>
      </c>
      <c r="BO572" t="s">
        <v>12730</v>
      </c>
      <c r="BP572" t="s">
        <v>12730</v>
      </c>
      <c r="BQ572" t="s">
        <v>12731</v>
      </c>
      <c r="BR572">
        <v>95.1</v>
      </c>
      <c r="BS572">
        <v>9.51</v>
      </c>
      <c r="BT572">
        <v>2019</v>
      </c>
      <c r="BU572">
        <v>31</v>
      </c>
      <c r="BV572" t="s">
        <v>12732</v>
      </c>
      <c r="BW572">
        <v>47</v>
      </c>
      <c r="BY572" t="s">
        <v>170</v>
      </c>
      <c r="CF572" t="s">
        <v>174</v>
      </c>
      <c r="CG572" t="s">
        <v>213</v>
      </c>
      <c r="CH572" t="s">
        <v>12730</v>
      </c>
      <c r="CI572" t="s">
        <v>193</v>
      </c>
      <c r="CJ572">
        <v>2025</v>
      </c>
      <c r="CL572" t="s">
        <v>174</v>
      </c>
      <c r="CM572" t="s">
        <v>12733</v>
      </c>
      <c r="CN572" t="s">
        <v>174</v>
      </c>
      <c r="CO572" t="s">
        <v>12734</v>
      </c>
      <c r="CP572" t="s">
        <v>12735</v>
      </c>
      <c r="CQ572" t="s">
        <v>174</v>
      </c>
      <c r="CR572">
        <v>5</v>
      </c>
      <c r="CS572">
        <v>1</v>
      </c>
      <c r="CT572">
        <v>5</v>
      </c>
      <c r="CU572" t="s">
        <v>12736</v>
      </c>
      <c r="CV572" t="s">
        <v>170</v>
      </c>
      <c r="CZ572" t="s">
        <v>170</v>
      </c>
      <c r="DB572" t="s">
        <v>12737</v>
      </c>
      <c r="DC572" t="s">
        <v>2124</v>
      </c>
      <c r="DD572" t="s">
        <v>174</v>
      </c>
      <c r="DE572" t="s">
        <v>12738</v>
      </c>
      <c r="DF572" t="s">
        <v>174</v>
      </c>
      <c r="DG572" t="s">
        <v>12739</v>
      </c>
      <c r="DH572" t="s">
        <v>933</v>
      </c>
      <c r="DI572" t="s">
        <v>12740</v>
      </c>
      <c r="DJ572" t="s">
        <v>12741</v>
      </c>
      <c r="DK572">
        <v>10</v>
      </c>
      <c r="DL572" t="s">
        <v>174</v>
      </c>
      <c r="DM572" t="s">
        <v>12734</v>
      </c>
      <c r="DN572" t="s">
        <v>174</v>
      </c>
      <c r="DO572" t="s">
        <v>12742</v>
      </c>
      <c r="DP572" t="s">
        <v>12743</v>
      </c>
      <c r="DQ572" t="str">
        <f>HYPERLINK("https://nconnect.nicmar.ac.in/storage/profile/69982c1d6a626.png","Download")</f>
        <v>0</v>
      </c>
      <c r="DR572" t="str">
        <f>HYPERLINK("https://nconnect.nicmar.ac.in/pdf/362_resume_1771584996.pdf/Y2FyZWVy","View Resume")</f>
        <v>0</v>
      </c>
      <c r="DS572" t="s">
        <v>865</v>
      </c>
      <c r="DT572" t="s">
        <v>12744</v>
      </c>
      <c r="DU572" t="s">
        <v>12745</v>
      </c>
      <c r="DV572" t="s">
        <v>12746</v>
      </c>
      <c r="DW572" t="s">
        <v>246</v>
      </c>
      <c r="DX572" t="s">
        <v>2434</v>
      </c>
      <c r="DY572" t="s">
        <v>3389</v>
      </c>
      <c r="DZ572" t="s">
        <v>461</v>
      </c>
      <c r="EA572" t="s">
        <v>12747</v>
      </c>
      <c r="EB572" t="s">
        <v>1896</v>
      </c>
      <c r="EC572" t="s">
        <v>333</v>
      </c>
      <c r="ED572" t="s">
        <v>207</v>
      </c>
      <c r="EE572" t="s">
        <v>1808</v>
      </c>
      <c r="EF572" t="s">
        <v>2319</v>
      </c>
      <c r="EG572" t="s">
        <v>265</v>
      </c>
      <c r="EH572" t="s">
        <v>12747</v>
      </c>
      <c r="EI572" t="s">
        <v>12748</v>
      </c>
      <c r="EJ572" t="s">
        <v>333</v>
      </c>
      <c r="EK572" t="s">
        <v>207</v>
      </c>
      <c r="EL572" t="s">
        <v>384</v>
      </c>
      <c r="EM572" t="s">
        <v>5418</v>
      </c>
      <c r="EN572" t="s">
        <v>265</v>
      </c>
      <c r="EO572" t="s">
        <v>12749</v>
      </c>
      <c r="EP572" t="s">
        <v>211</v>
      </c>
      <c r="EQ572" t="s">
        <v>12750</v>
      </c>
      <c r="ER572" t="s">
        <v>246</v>
      </c>
      <c r="ES572" t="s">
        <v>464</v>
      </c>
      <c r="ET572" t="s">
        <v>209</v>
      </c>
      <c r="EU572" t="s">
        <v>461</v>
      </c>
    </row>
    <row r="573" spans="1:158">
      <c r="A573" t="s">
        <v>794</v>
      </c>
      <c r="B573" t="s">
        <v>211</v>
      </c>
      <c r="C573" t="s">
        <v>267</v>
      </c>
      <c r="D573" t="s">
        <v>509</v>
      </c>
      <c r="E573" t="s">
        <v>12751</v>
      </c>
      <c r="F573" t="s">
        <v>12752</v>
      </c>
      <c r="G573">
        <v>9403309265</v>
      </c>
      <c r="H573" t="s">
        <v>271</v>
      </c>
      <c r="I573" t="s">
        <v>10318</v>
      </c>
      <c r="J573" t="s">
        <v>166</v>
      </c>
      <c r="K573" t="s">
        <v>12329</v>
      </c>
      <c r="L573" t="s">
        <v>12753</v>
      </c>
      <c r="M573" t="s">
        <v>12754</v>
      </c>
      <c r="N573" t="s">
        <v>174</v>
      </c>
      <c r="O573" t="s">
        <v>12755</v>
      </c>
      <c r="P573" t="s">
        <v>267</v>
      </c>
      <c r="AI573" t="s">
        <v>12756</v>
      </c>
      <c r="AJ573" t="s">
        <v>549</v>
      </c>
      <c r="AK573" t="s">
        <v>12757</v>
      </c>
      <c r="AL573">
        <v>76.4</v>
      </c>
      <c r="AN573">
        <v>2003</v>
      </c>
      <c r="AO573" t="s">
        <v>174</v>
      </c>
      <c r="AP573" t="s">
        <v>12756</v>
      </c>
      <c r="AQ573" t="s">
        <v>549</v>
      </c>
      <c r="AR573" t="s">
        <v>12758</v>
      </c>
      <c r="AS573">
        <v>64.67</v>
      </c>
      <c r="AU573">
        <v>2005</v>
      </c>
      <c r="AV573" t="s">
        <v>174</v>
      </c>
      <c r="AW573" t="s">
        <v>12759</v>
      </c>
      <c r="AX573" t="s">
        <v>185</v>
      </c>
      <c r="AY573" t="s">
        <v>2716</v>
      </c>
      <c r="AZ573">
        <v>65</v>
      </c>
      <c r="BB573">
        <v>2017</v>
      </c>
      <c r="BC573" t="s">
        <v>174</v>
      </c>
      <c r="BD573" t="s">
        <v>12760</v>
      </c>
      <c r="BE573" t="s">
        <v>12761</v>
      </c>
      <c r="BF573" t="s">
        <v>3043</v>
      </c>
      <c r="BG573">
        <v>84</v>
      </c>
      <c r="BI573">
        <v>2008</v>
      </c>
      <c r="BJ573">
        <v>19</v>
      </c>
      <c r="BK573" t="s">
        <v>12762</v>
      </c>
      <c r="BL573">
        <v>53</v>
      </c>
      <c r="BM573" t="s">
        <v>3043</v>
      </c>
      <c r="BN573" t="s">
        <v>174</v>
      </c>
      <c r="BO573" t="s">
        <v>12763</v>
      </c>
      <c r="BP573" t="s">
        <v>12764</v>
      </c>
      <c r="BQ573" t="s">
        <v>2359</v>
      </c>
      <c r="BR573">
        <v>75</v>
      </c>
      <c r="BT573">
        <v>2011</v>
      </c>
      <c r="BU573">
        <v>31</v>
      </c>
      <c r="BV573" t="s">
        <v>529</v>
      </c>
      <c r="BW573">
        <v>23</v>
      </c>
      <c r="BY573" t="s">
        <v>174</v>
      </c>
      <c r="BZ573" t="s">
        <v>12760</v>
      </c>
      <c r="CA573" t="s">
        <v>378</v>
      </c>
      <c r="CB573" t="s">
        <v>12765</v>
      </c>
      <c r="CC573">
        <v>64</v>
      </c>
      <c r="CE573">
        <v>2017</v>
      </c>
      <c r="CF573" t="s">
        <v>174</v>
      </c>
      <c r="CG573" t="s">
        <v>12766</v>
      </c>
      <c r="CH573" t="s">
        <v>12763</v>
      </c>
      <c r="CI573" t="s">
        <v>193</v>
      </c>
      <c r="CJ573">
        <v>2025</v>
      </c>
      <c r="CL573" t="s">
        <v>174</v>
      </c>
      <c r="CM573" t="s">
        <v>12767</v>
      </c>
      <c r="CN573" t="s">
        <v>174</v>
      </c>
      <c r="CO573" t="s">
        <v>12768</v>
      </c>
      <c r="CP573" t="s">
        <v>722</v>
      </c>
      <c r="CQ573" t="s">
        <v>174</v>
      </c>
      <c r="CR573" t="s">
        <v>2453</v>
      </c>
      <c r="CS573" t="s">
        <v>12769</v>
      </c>
      <c r="CU573" t="s">
        <v>12770</v>
      </c>
      <c r="CV573" t="s">
        <v>170</v>
      </c>
      <c r="CZ573" t="s">
        <v>170</v>
      </c>
      <c r="DB573" t="s">
        <v>12771</v>
      </c>
      <c r="DC573" t="s">
        <v>12772</v>
      </c>
      <c r="DD573" t="s">
        <v>174</v>
      </c>
      <c r="DE573" t="s">
        <v>12773</v>
      </c>
      <c r="DF573" t="s">
        <v>174</v>
      </c>
      <c r="DG573" t="s">
        <v>12774</v>
      </c>
      <c r="DH573" t="s">
        <v>12775</v>
      </c>
      <c r="DI573" t="s">
        <v>12776</v>
      </c>
      <c r="DJ573" t="s">
        <v>12777</v>
      </c>
      <c r="DK573">
        <v>9</v>
      </c>
      <c r="DL573" t="s">
        <v>174</v>
      </c>
      <c r="DM573" t="s">
        <v>12778</v>
      </c>
      <c r="DN573" t="s">
        <v>170</v>
      </c>
      <c r="DP573" t="s">
        <v>12779</v>
      </c>
      <c r="DQ573" t="s">
        <v>202</v>
      </c>
      <c r="DR573" t="str">
        <f>HYPERLINK("https://nconnect.nicmar.ac.in/pdf/738_resume_1772176288.pdf/Y2FyZWVy","View Resume")</f>
        <v>0</v>
      </c>
      <c r="DS573" t="s">
        <v>355</v>
      </c>
      <c r="DT573" t="s">
        <v>12780</v>
      </c>
      <c r="DU573" t="s">
        <v>211</v>
      </c>
      <c r="DV573" t="s">
        <v>819</v>
      </c>
      <c r="DW573" t="s">
        <v>246</v>
      </c>
      <c r="DX573" t="s">
        <v>758</v>
      </c>
      <c r="DY573" t="s">
        <v>209</v>
      </c>
      <c r="DZ573" t="s">
        <v>355</v>
      </c>
    </row>
    <row r="574" spans="1:158">
      <c r="A574" t="s">
        <v>3913</v>
      </c>
      <c r="B574" t="s">
        <v>537</v>
      </c>
      <c r="C574" t="s">
        <v>1138</v>
      </c>
      <c r="D574" t="s">
        <v>3914</v>
      </c>
      <c r="E574" t="s">
        <v>12230</v>
      </c>
      <c r="F574" t="s">
        <v>12231</v>
      </c>
      <c r="G574">
        <v>7041002987</v>
      </c>
      <c r="H574" t="s">
        <v>164</v>
      </c>
      <c r="I574" t="s">
        <v>12232</v>
      </c>
      <c r="J574" t="s">
        <v>166</v>
      </c>
      <c r="K574" t="s">
        <v>1600</v>
      </c>
      <c r="L574" t="s">
        <v>12233</v>
      </c>
      <c r="M574" t="s">
        <v>12234</v>
      </c>
      <c r="N574" t="s">
        <v>170</v>
      </c>
      <c r="AI574" t="s">
        <v>12235</v>
      </c>
      <c r="AJ574" t="s">
        <v>12236</v>
      </c>
      <c r="AK574" t="s">
        <v>4088</v>
      </c>
      <c r="AL574">
        <v>69</v>
      </c>
      <c r="AN574">
        <v>1991</v>
      </c>
      <c r="AO574" t="s">
        <v>174</v>
      </c>
      <c r="AP574" t="s">
        <v>12235</v>
      </c>
      <c r="AQ574" t="s">
        <v>12236</v>
      </c>
      <c r="AR574" t="s">
        <v>4088</v>
      </c>
      <c r="AS574">
        <v>64</v>
      </c>
      <c r="AU574">
        <v>1993</v>
      </c>
      <c r="AV574" t="s">
        <v>170</v>
      </c>
      <c r="BC574" t="s">
        <v>174</v>
      </c>
      <c r="BD574" t="s">
        <v>12237</v>
      </c>
      <c r="BE574" t="s">
        <v>12238</v>
      </c>
      <c r="BF574" t="s">
        <v>486</v>
      </c>
      <c r="BG574">
        <v>64</v>
      </c>
      <c r="BI574">
        <v>1998</v>
      </c>
      <c r="BJ574">
        <v>2</v>
      </c>
      <c r="BL574">
        <v>9</v>
      </c>
      <c r="BN574" t="s">
        <v>174</v>
      </c>
      <c r="BO574" t="s">
        <v>10001</v>
      </c>
      <c r="BP574" t="s">
        <v>12239</v>
      </c>
      <c r="BQ574" t="s">
        <v>3614</v>
      </c>
      <c r="BR574">
        <v>70</v>
      </c>
      <c r="BS574">
        <v>7.71</v>
      </c>
      <c r="BT574">
        <v>2012</v>
      </c>
      <c r="BU574">
        <v>16</v>
      </c>
      <c r="BW574">
        <v>49</v>
      </c>
      <c r="BY574" t="s">
        <v>170</v>
      </c>
      <c r="CF574" t="s">
        <v>174</v>
      </c>
      <c r="CG574" t="s">
        <v>12240</v>
      </c>
      <c r="CH574" t="s">
        <v>6094</v>
      </c>
      <c r="CI574" t="s">
        <v>193</v>
      </c>
      <c r="CJ574">
        <v>2020</v>
      </c>
      <c r="CL574" t="s">
        <v>170</v>
      </c>
      <c r="CN574" t="s">
        <v>170</v>
      </c>
      <c r="CP574" t="s">
        <v>12241</v>
      </c>
      <c r="CQ574" t="s">
        <v>174</v>
      </c>
      <c r="CR574">
        <v>2</v>
      </c>
      <c r="CS574">
        <v>20</v>
      </c>
      <c r="CT574">
        <v>110</v>
      </c>
      <c r="CU574" t="s">
        <v>12242</v>
      </c>
      <c r="CV574" t="s">
        <v>174</v>
      </c>
      <c r="CW574" t="s">
        <v>12243</v>
      </c>
      <c r="CX574" t="s">
        <v>193</v>
      </c>
      <c r="CY574">
        <v>2021</v>
      </c>
      <c r="CZ574" t="s">
        <v>174</v>
      </c>
      <c r="DA574" t="s">
        <v>12244</v>
      </c>
      <c r="DC574" t="s">
        <v>6733</v>
      </c>
      <c r="DD574" t="s">
        <v>174</v>
      </c>
      <c r="DE574" t="s">
        <v>12245</v>
      </c>
      <c r="DF574" t="s">
        <v>174</v>
      </c>
      <c r="DG574">
        <v>11</v>
      </c>
      <c r="DH574">
        <v>0</v>
      </c>
      <c r="DI574">
        <v>4</v>
      </c>
      <c r="DJ574" t="s">
        <v>2106</v>
      </c>
      <c r="DK574">
        <v>10</v>
      </c>
      <c r="DL574" t="s">
        <v>174</v>
      </c>
      <c r="DM574" t="s">
        <v>12246</v>
      </c>
      <c r="DN574" t="s">
        <v>174</v>
      </c>
      <c r="DO574" t="s">
        <v>12247</v>
      </c>
      <c r="DP574" t="s">
        <v>12781</v>
      </c>
      <c r="DQ574" t="str">
        <f>HYPERLINK("https://nconnect.nicmar.ac.in/storage/profile/69a02ac964297.png","Download")</f>
        <v>0</v>
      </c>
      <c r="DR574" t="str">
        <f>HYPERLINK("https://nconnect.nicmar.ac.in/pdf/717_resume_1772105808.pdf/Y2FyZWVy","View Resume")</f>
        <v>0</v>
      </c>
      <c r="DS574" t="s">
        <v>12249</v>
      </c>
      <c r="DT574" t="s">
        <v>12250</v>
      </c>
      <c r="DU574" t="s">
        <v>508</v>
      </c>
      <c r="DV574" t="s">
        <v>12251</v>
      </c>
      <c r="DW574" t="s">
        <v>246</v>
      </c>
      <c r="DX574" t="s">
        <v>1544</v>
      </c>
      <c r="DY574" t="s">
        <v>209</v>
      </c>
      <c r="DZ574" t="s">
        <v>4127</v>
      </c>
      <c r="EA574" t="s">
        <v>10182</v>
      </c>
      <c r="EB574" t="s">
        <v>211</v>
      </c>
      <c r="EC574" t="s">
        <v>12252</v>
      </c>
      <c r="ED574" t="s">
        <v>246</v>
      </c>
      <c r="EE574" t="s">
        <v>12253</v>
      </c>
      <c r="EF574" t="s">
        <v>1544</v>
      </c>
      <c r="EG574" t="s">
        <v>12254</v>
      </c>
      <c r="EH574" t="s">
        <v>12255</v>
      </c>
      <c r="EI574" t="s">
        <v>12256</v>
      </c>
      <c r="EJ574" t="s">
        <v>12252</v>
      </c>
      <c r="EK574" t="s">
        <v>207</v>
      </c>
      <c r="EL574" t="s">
        <v>12257</v>
      </c>
      <c r="EM574" t="s">
        <v>12258</v>
      </c>
      <c r="EN574" t="s">
        <v>6826</v>
      </c>
      <c r="EO574" t="s">
        <v>12259</v>
      </c>
      <c r="EP574" t="s">
        <v>12260</v>
      </c>
      <c r="EQ574" t="s">
        <v>12252</v>
      </c>
      <c r="ER574" t="s">
        <v>207</v>
      </c>
      <c r="ES574" t="s">
        <v>12261</v>
      </c>
      <c r="ET574" t="s">
        <v>12262</v>
      </c>
      <c r="EU574" t="s">
        <v>248</v>
      </c>
    </row>
    <row r="575" spans="1:158">
      <c r="A575" t="s">
        <v>356</v>
      </c>
      <c r="B575" t="s">
        <v>211</v>
      </c>
      <c r="C575" t="s">
        <v>267</v>
      </c>
      <c r="D575" t="s">
        <v>357</v>
      </c>
      <c r="E575" t="s">
        <v>7193</v>
      </c>
      <c r="F575" t="s">
        <v>7194</v>
      </c>
      <c r="G575">
        <v>9730034455</v>
      </c>
      <c r="H575" t="s">
        <v>164</v>
      </c>
      <c r="I575" t="s">
        <v>7195</v>
      </c>
      <c r="J575" t="s">
        <v>166</v>
      </c>
      <c r="K575" t="s">
        <v>7196</v>
      </c>
      <c r="L575" t="s">
        <v>7197</v>
      </c>
      <c r="M575" t="s">
        <v>7198</v>
      </c>
      <c r="N575" t="s">
        <v>170</v>
      </c>
      <c r="AI575" t="s">
        <v>7199</v>
      </c>
      <c r="AJ575" t="s">
        <v>7200</v>
      </c>
      <c r="AK575" t="s">
        <v>7201</v>
      </c>
      <c r="AL575">
        <v>68</v>
      </c>
      <c r="AN575">
        <v>1995</v>
      </c>
      <c r="AO575" t="s">
        <v>174</v>
      </c>
      <c r="AP575" t="s">
        <v>7202</v>
      </c>
      <c r="AQ575" t="s">
        <v>7200</v>
      </c>
      <c r="AR575" t="s">
        <v>7203</v>
      </c>
      <c r="AS575">
        <v>73</v>
      </c>
      <c r="AU575">
        <v>1997</v>
      </c>
      <c r="AV575" t="s">
        <v>170</v>
      </c>
      <c r="BC575" t="s">
        <v>174</v>
      </c>
      <c r="BD575" t="s">
        <v>7204</v>
      </c>
      <c r="BE575" t="s">
        <v>7204</v>
      </c>
      <c r="BF575" t="s">
        <v>7205</v>
      </c>
      <c r="BG575">
        <v>64</v>
      </c>
      <c r="BI575">
        <v>1995</v>
      </c>
      <c r="BJ575">
        <v>19</v>
      </c>
      <c r="BK575" t="s">
        <v>7206</v>
      </c>
      <c r="BL575">
        <v>53</v>
      </c>
      <c r="BM575" t="s">
        <v>7207</v>
      </c>
      <c r="BN575" t="s">
        <v>174</v>
      </c>
      <c r="BO575" t="s">
        <v>7208</v>
      </c>
      <c r="BP575" t="s">
        <v>7209</v>
      </c>
      <c r="BQ575" t="s">
        <v>7210</v>
      </c>
      <c r="BR575">
        <v>60</v>
      </c>
      <c r="BT575">
        <v>1997</v>
      </c>
      <c r="BU575">
        <v>31</v>
      </c>
      <c r="BV575" t="s">
        <v>7211</v>
      </c>
      <c r="BW575">
        <v>53</v>
      </c>
      <c r="BX575" t="s">
        <v>7212</v>
      </c>
      <c r="BY575" t="s">
        <v>174</v>
      </c>
      <c r="BZ575" t="s">
        <v>441</v>
      </c>
      <c r="CA575" t="s">
        <v>7213</v>
      </c>
      <c r="CB575" t="s">
        <v>7214</v>
      </c>
      <c r="CC575">
        <v>68</v>
      </c>
      <c r="CD575" t="s">
        <v>7215</v>
      </c>
      <c r="CE575">
        <v>2020</v>
      </c>
      <c r="CF575" t="s">
        <v>174</v>
      </c>
      <c r="CG575" t="s">
        <v>7216</v>
      </c>
      <c r="CH575" t="s">
        <v>7217</v>
      </c>
      <c r="CI575" t="s">
        <v>193</v>
      </c>
      <c r="CJ575">
        <v>2017</v>
      </c>
      <c r="CL575" t="s">
        <v>174</v>
      </c>
      <c r="CM575" t="s">
        <v>7218</v>
      </c>
      <c r="CN575" t="s">
        <v>174</v>
      </c>
      <c r="CO575" t="s">
        <v>7219</v>
      </c>
      <c r="CP575" t="s">
        <v>670</v>
      </c>
      <c r="CQ575" t="s">
        <v>174</v>
      </c>
      <c r="CR575">
        <v>1</v>
      </c>
      <c r="CS575">
        <v>3</v>
      </c>
      <c r="CT575">
        <v>10</v>
      </c>
      <c r="CU575" t="s">
        <v>7220</v>
      </c>
      <c r="CV575" t="s">
        <v>174</v>
      </c>
      <c r="CW575" t="s">
        <v>7221</v>
      </c>
      <c r="CX575" t="s">
        <v>193</v>
      </c>
      <c r="CY575">
        <v>2017</v>
      </c>
      <c r="CZ575" t="s">
        <v>174</v>
      </c>
      <c r="DA575" t="s">
        <v>7222</v>
      </c>
      <c r="DB575" t="s">
        <v>7223</v>
      </c>
      <c r="DC575" t="s">
        <v>7224</v>
      </c>
      <c r="DD575" t="s">
        <v>174</v>
      </c>
      <c r="DE575" t="s">
        <v>7225</v>
      </c>
      <c r="DF575" t="s">
        <v>174</v>
      </c>
      <c r="DG575" t="s">
        <v>7226</v>
      </c>
      <c r="DH575" t="s">
        <v>7227</v>
      </c>
      <c r="DI575" t="s">
        <v>7228</v>
      </c>
      <c r="DJ575" t="s">
        <v>7229</v>
      </c>
      <c r="DK575">
        <v>8</v>
      </c>
      <c r="DL575" t="s">
        <v>174</v>
      </c>
      <c r="DM575" t="s">
        <v>7230</v>
      </c>
      <c r="DN575" t="s">
        <v>174</v>
      </c>
      <c r="DO575" t="s">
        <v>7231</v>
      </c>
      <c r="DP575" t="s">
        <v>12782</v>
      </c>
      <c r="DQ575" t="str">
        <f>HYPERLINK("https://nconnect.nicmar.ac.in/storage/profile/69984c1fc7dde.png","Download")</f>
        <v>0</v>
      </c>
      <c r="DR575" t="str">
        <f>HYPERLINK("https://nconnect.nicmar.ac.in/pdf/377_resume_1771674546.pdf/Y2FyZWVy","View Resume")</f>
        <v>0</v>
      </c>
      <c r="DS575" t="s">
        <v>1031</v>
      </c>
      <c r="DT575" t="s">
        <v>2755</v>
      </c>
      <c r="DU575" t="s">
        <v>7233</v>
      </c>
      <c r="DV575" t="s">
        <v>7234</v>
      </c>
      <c r="DW575" t="s">
        <v>246</v>
      </c>
      <c r="DX575" t="s">
        <v>1030</v>
      </c>
      <c r="DY575" t="s">
        <v>209</v>
      </c>
      <c r="DZ575" t="s">
        <v>1031</v>
      </c>
    </row>
    <row r="576" spans="1:158">
      <c r="A576" t="s">
        <v>587</v>
      </c>
      <c r="B576" t="s">
        <v>159</v>
      </c>
      <c r="C576" t="s">
        <v>267</v>
      </c>
      <c r="D576" t="s">
        <v>357</v>
      </c>
      <c r="E576" t="s">
        <v>12783</v>
      </c>
      <c r="F576" t="s">
        <v>12784</v>
      </c>
      <c r="G576">
        <v>7086056964</v>
      </c>
      <c r="H576" t="s">
        <v>164</v>
      </c>
      <c r="I576" t="s">
        <v>12785</v>
      </c>
      <c r="J576" t="s">
        <v>166</v>
      </c>
      <c r="K576" t="s">
        <v>12786</v>
      </c>
      <c r="L576" t="s">
        <v>12787</v>
      </c>
      <c r="M576" t="s">
        <v>12788</v>
      </c>
      <c r="N576" t="s">
        <v>170</v>
      </c>
      <c r="AI576" t="s">
        <v>12789</v>
      </c>
      <c r="AJ576" t="s">
        <v>12790</v>
      </c>
      <c r="AK576" t="s">
        <v>12791</v>
      </c>
      <c r="AL576">
        <v>61</v>
      </c>
      <c r="AN576">
        <v>1979</v>
      </c>
      <c r="AO576" t="s">
        <v>174</v>
      </c>
      <c r="AP576" t="s">
        <v>12792</v>
      </c>
      <c r="AQ576" t="s">
        <v>6968</v>
      </c>
      <c r="AR576" t="s">
        <v>12793</v>
      </c>
      <c r="AS576">
        <v>45</v>
      </c>
      <c r="AU576">
        <v>1981</v>
      </c>
      <c r="AV576" t="s">
        <v>170</v>
      </c>
      <c r="BC576" t="s">
        <v>174</v>
      </c>
      <c r="BD576" t="s">
        <v>6968</v>
      </c>
      <c r="BE576" t="s">
        <v>6968</v>
      </c>
      <c r="BF576" t="s">
        <v>12794</v>
      </c>
      <c r="BG576">
        <v>51</v>
      </c>
      <c r="BI576">
        <v>1995</v>
      </c>
      <c r="BJ576">
        <v>19</v>
      </c>
      <c r="BK576" t="s">
        <v>12795</v>
      </c>
      <c r="BL576">
        <v>53</v>
      </c>
      <c r="BM576" t="s">
        <v>12794</v>
      </c>
      <c r="BN576" t="s">
        <v>174</v>
      </c>
      <c r="BO576" t="s">
        <v>6968</v>
      </c>
      <c r="BP576" t="s">
        <v>6968</v>
      </c>
      <c r="BQ576" t="s">
        <v>405</v>
      </c>
      <c r="BR576">
        <v>64</v>
      </c>
      <c r="BT576">
        <v>1988</v>
      </c>
      <c r="BU576">
        <v>31</v>
      </c>
      <c r="BV576" t="s">
        <v>2617</v>
      </c>
      <c r="BW576">
        <v>53</v>
      </c>
      <c r="BX576" t="s">
        <v>405</v>
      </c>
      <c r="BY576" t="s">
        <v>174</v>
      </c>
      <c r="BZ576" t="s">
        <v>11500</v>
      </c>
      <c r="CA576" t="s">
        <v>11500</v>
      </c>
      <c r="CB576" t="s">
        <v>405</v>
      </c>
      <c r="CC576">
        <v>70</v>
      </c>
      <c r="CE576">
        <v>2010</v>
      </c>
      <c r="CF576" t="s">
        <v>174</v>
      </c>
      <c r="CG576" t="s">
        <v>12796</v>
      </c>
      <c r="CH576" t="s">
        <v>12797</v>
      </c>
      <c r="CI576" t="s">
        <v>193</v>
      </c>
      <c r="CJ576">
        <v>2026</v>
      </c>
      <c r="CL576" t="s">
        <v>170</v>
      </c>
      <c r="CN576" t="s">
        <v>170</v>
      </c>
      <c r="CP576" t="s">
        <v>12798</v>
      </c>
      <c r="CQ576" t="s">
        <v>174</v>
      </c>
      <c r="CR576" t="s">
        <v>679</v>
      </c>
      <c r="CS576" t="s">
        <v>679</v>
      </c>
      <c r="CU576" t="s">
        <v>12799</v>
      </c>
      <c r="CV576" t="s">
        <v>170</v>
      </c>
      <c r="CZ576" t="s">
        <v>170</v>
      </c>
      <c r="DB576" t="s">
        <v>12800</v>
      </c>
      <c r="DC576" t="s">
        <v>12801</v>
      </c>
      <c r="DD576" t="s">
        <v>174</v>
      </c>
      <c r="DE576" t="s">
        <v>12802</v>
      </c>
      <c r="DF576" t="s">
        <v>170</v>
      </c>
      <c r="DL576" t="s">
        <v>170</v>
      </c>
      <c r="DN576" t="s">
        <v>170</v>
      </c>
      <c r="DP576" t="s">
        <v>12782</v>
      </c>
      <c r="DQ576" t="s">
        <v>202</v>
      </c>
      <c r="DR576" t="str">
        <f>HYPERLINK("https://nconnect.nicmar.ac.in/pdf/739_resume_1772180320.pdf/Y2FyZWVy","View Resume")</f>
        <v>0</v>
      </c>
      <c r="DS576" t="s">
        <v>12803</v>
      </c>
      <c r="DT576" t="s">
        <v>12804</v>
      </c>
      <c r="DU576" t="s">
        <v>12805</v>
      </c>
      <c r="DV576" t="s">
        <v>8948</v>
      </c>
      <c r="DW576" t="s">
        <v>246</v>
      </c>
      <c r="DX576" t="s">
        <v>996</v>
      </c>
      <c r="DY576" t="s">
        <v>209</v>
      </c>
      <c r="DZ576" t="s">
        <v>2054</v>
      </c>
      <c r="EA576" t="s">
        <v>12806</v>
      </c>
      <c r="EB576" t="s">
        <v>12807</v>
      </c>
      <c r="EC576" t="s">
        <v>12808</v>
      </c>
      <c r="ED576" t="s">
        <v>207</v>
      </c>
      <c r="EE576" t="s">
        <v>5931</v>
      </c>
      <c r="EF576" t="s">
        <v>981</v>
      </c>
      <c r="EG576" t="s">
        <v>1980</v>
      </c>
      <c r="EH576" t="s">
        <v>12809</v>
      </c>
      <c r="EI576" t="s">
        <v>12810</v>
      </c>
      <c r="EJ576" t="s">
        <v>12811</v>
      </c>
      <c r="EK576" t="s">
        <v>207</v>
      </c>
      <c r="EL576" t="s">
        <v>12258</v>
      </c>
      <c r="EM576" t="s">
        <v>5931</v>
      </c>
      <c r="EN576" t="s">
        <v>7580</v>
      </c>
      <c r="EO576" t="s">
        <v>12812</v>
      </c>
      <c r="EP576" t="s">
        <v>12813</v>
      </c>
      <c r="EQ576" t="s">
        <v>6271</v>
      </c>
      <c r="ER576" t="s">
        <v>207</v>
      </c>
      <c r="ES576" t="s">
        <v>12814</v>
      </c>
      <c r="ET576" t="s">
        <v>12258</v>
      </c>
      <c r="EU576" t="s">
        <v>5035</v>
      </c>
    </row>
    <row r="577" spans="1:158">
      <c r="A577" t="s">
        <v>587</v>
      </c>
      <c r="B577" t="s">
        <v>159</v>
      </c>
      <c r="C577" t="s">
        <v>267</v>
      </c>
      <c r="D577" t="s">
        <v>357</v>
      </c>
      <c r="E577" t="s">
        <v>7193</v>
      </c>
      <c r="F577" t="s">
        <v>7194</v>
      </c>
      <c r="G577">
        <v>9730034455</v>
      </c>
      <c r="H577" t="s">
        <v>164</v>
      </c>
      <c r="I577" t="s">
        <v>7195</v>
      </c>
      <c r="J577" t="s">
        <v>166</v>
      </c>
      <c r="K577" t="s">
        <v>7196</v>
      </c>
      <c r="L577" t="s">
        <v>7197</v>
      </c>
      <c r="M577" t="s">
        <v>7198</v>
      </c>
      <c r="N577" t="s">
        <v>170</v>
      </c>
      <c r="AI577" t="s">
        <v>7199</v>
      </c>
      <c r="AJ577" t="s">
        <v>7200</v>
      </c>
      <c r="AK577" t="s">
        <v>7201</v>
      </c>
      <c r="AL577">
        <v>68</v>
      </c>
      <c r="AN577">
        <v>1995</v>
      </c>
      <c r="AO577" t="s">
        <v>174</v>
      </c>
      <c r="AP577" t="s">
        <v>7202</v>
      </c>
      <c r="AQ577" t="s">
        <v>7200</v>
      </c>
      <c r="AR577" t="s">
        <v>7203</v>
      </c>
      <c r="AS577">
        <v>73</v>
      </c>
      <c r="AU577">
        <v>1997</v>
      </c>
      <c r="AV577" t="s">
        <v>170</v>
      </c>
      <c r="BC577" t="s">
        <v>174</v>
      </c>
      <c r="BD577" t="s">
        <v>7204</v>
      </c>
      <c r="BE577" t="s">
        <v>7204</v>
      </c>
      <c r="BF577" t="s">
        <v>7205</v>
      </c>
      <c r="BG577">
        <v>64</v>
      </c>
      <c r="BI577">
        <v>1995</v>
      </c>
      <c r="BJ577">
        <v>19</v>
      </c>
      <c r="BK577" t="s">
        <v>7206</v>
      </c>
      <c r="BL577">
        <v>53</v>
      </c>
      <c r="BM577" t="s">
        <v>7207</v>
      </c>
      <c r="BN577" t="s">
        <v>174</v>
      </c>
      <c r="BO577" t="s">
        <v>7208</v>
      </c>
      <c r="BP577" t="s">
        <v>7209</v>
      </c>
      <c r="BQ577" t="s">
        <v>7210</v>
      </c>
      <c r="BR577">
        <v>60</v>
      </c>
      <c r="BT577">
        <v>1997</v>
      </c>
      <c r="BU577">
        <v>31</v>
      </c>
      <c r="BV577" t="s">
        <v>7211</v>
      </c>
      <c r="BW577">
        <v>53</v>
      </c>
      <c r="BX577" t="s">
        <v>7212</v>
      </c>
      <c r="BY577" t="s">
        <v>174</v>
      </c>
      <c r="BZ577" t="s">
        <v>441</v>
      </c>
      <c r="CA577" t="s">
        <v>7213</v>
      </c>
      <c r="CB577" t="s">
        <v>7214</v>
      </c>
      <c r="CC577">
        <v>68</v>
      </c>
      <c r="CD577" t="s">
        <v>7215</v>
      </c>
      <c r="CE577">
        <v>2020</v>
      </c>
      <c r="CF577" t="s">
        <v>174</v>
      </c>
      <c r="CG577" t="s">
        <v>7216</v>
      </c>
      <c r="CH577" t="s">
        <v>7217</v>
      </c>
      <c r="CI577" t="s">
        <v>193</v>
      </c>
      <c r="CJ577">
        <v>2017</v>
      </c>
      <c r="CL577" t="s">
        <v>174</v>
      </c>
      <c r="CM577" t="s">
        <v>7218</v>
      </c>
      <c r="CN577" t="s">
        <v>174</v>
      </c>
      <c r="CO577" t="s">
        <v>7219</v>
      </c>
      <c r="CP577" t="s">
        <v>670</v>
      </c>
      <c r="CQ577" t="s">
        <v>174</v>
      </c>
      <c r="CR577">
        <v>1</v>
      </c>
      <c r="CS577">
        <v>3</v>
      </c>
      <c r="CT577">
        <v>10</v>
      </c>
      <c r="CU577" t="s">
        <v>7220</v>
      </c>
      <c r="CV577" t="s">
        <v>174</v>
      </c>
      <c r="CW577" t="s">
        <v>7221</v>
      </c>
      <c r="CX577" t="s">
        <v>193</v>
      </c>
      <c r="CY577">
        <v>2017</v>
      </c>
      <c r="CZ577" t="s">
        <v>174</v>
      </c>
      <c r="DA577" t="s">
        <v>7222</v>
      </c>
      <c r="DB577" t="s">
        <v>7223</v>
      </c>
      <c r="DC577" t="s">
        <v>7224</v>
      </c>
      <c r="DD577" t="s">
        <v>174</v>
      </c>
      <c r="DE577" t="s">
        <v>7225</v>
      </c>
      <c r="DF577" t="s">
        <v>174</v>
      </c>
      <c r="DG577" t="s">
        <v>7226</v>
      </c>
      <c r="DH577" t="s">
        <v>7227</v>
      </c>
      <c r="DI577" t="s">
        <v>7228</v>
      </c>
      <c r="DJ577" t="s">
        <v>7229</v>
      </c>
      <c r="DK577">
        <v>8</v>
      </c>
      <c r="DL577" t="s">
        <v>174</v>
      </c>
      <c r="DM577" t="s">
        <v>7230</v>
      </c>
      <c r="DN577" t="s">
        <v>174</v>
      </c>
      <c r="DO577" t="s">
        <v>7231</v>
      </c>
      <c r="DP577" t="s">
        <v>12782</v>
      </c>
      <c r="DQ577" t="str">
        <f>HYPERLINK("https://nconnect.nicmar.ac.in/storage/profile/69984c1fc7dde.png","Download")</f>
        <v>0</v>
      </c>
      <c r="DR577" t="str">
        <f>HYPERLINK("https://nconnect.nicmar.ac.in/pdf/377_resume_1771674546.pdf/Y2FyZWVy","View Resume")</f>
        <v>0</v>
      </c>
      <c r="DS577" t="s">
        <v>1031</v>
      </c>
      <c r="DT577" t="s">
        <v>2755</v>
      </c>
      <c r="DU577" t="s">
        <v>7233</v>
      </c>
      <c r="DV577" t="s">
        <v>7234</v>
      </c>
      <c r="DW577" t="s">
        <v>246</v>
      </c>
      <c r="DX577" t="s">
        <v>1030</v>
      </c>
      <c r="DY577" t="s">
        <v>209</v>
      </c>
      <c r="DZ577" t="s">
        <v>1031</v>
      </c>
    </row>
    <row r="578" spans="1:158">
      <c r="A578" t="s">
        <v>11654</v>
      </c>
      <c r="B578" t="s">
        <v>537</v>
      </c>
      <c r="C578" t="s">
        <v>472</v>
      </c>
      <c r="D578" t="s">
        <v>3910</v>
      </c>
      <c r="E578" t="s">
        <v>12815</v>
      </c>
      <c r="F578" t="s">
        <v>12816</v>
      </c>
      <c r="G578">
        <v>9910382637</v>
      </c>
      <c r="H578" t="s">
        <v>164</v>
      </c>
      <c r="I578" t="s">
        <v>12817</v>
      </c>
      <c r="J578" t="s">
        <v>166</v>
      </c>
      <c r="K578" t="s">
        <v>798</v>
      </c>
      <c r="L578" t="s">
        <v>12818</v>
      </c>
      <c r="M578" t="s">
        <v>12819</v>
      </c>
      <c r="N578" t="s">
        <v>170</v>
      </c>
      <c r="AI578" t="s">
        <v>12820</v>
      </c>
      <c r="AJ578" t="s">
        <v>6149</v>
      </c>
      <c r="AK578" t="s">
        <v>12821</v>
      </c>
      <c r="AL578">
        <v>66</v>
      </c>
      <c r="AN578">
        <v>1979</v>
      </c>
      <c r="AO578" t="s">
        <v>174</v>
      </c>
      <c r="AP578" t="s">
        <v>12822</v>
      </c>
      <c r="AQ578" t="s">
        <v>5259</v>
      </c>
      <c r="AR578" t="s">
        <v>12823</v>
      </c>
      <c r="AS578">
        <v>61</v>
      </c>
      <c r="AU578">
        <v>1981</v>
      </c>
      <c r="AV578" t="s">
        <v>170</v>
      </c>
      <c r="BC578" t="s">
        <v>174</v>
      </c>
      <c r="BD578" t="s">
        <v>12824</v>
      </c>
      <c r="BE578" t="s">
        <v>12825</v>
      </c>
      <c r="BF578" t="s">
        <v>842</v>
      </c>
      <c r="BG578">
        <v>71</v>
      </c>
      <c r="BI578">
        <v>1987</v>
      </c>
      <c r="BJ578">
        <v>19</v>
      </c>
      <c r="BK578" t="s">
        <v>12826</v>
      </c>
      <c r="BL578">
        <v>19</v>
      </c>
      <c r="BN578" t="s">
        <v>170</v>
      </c>
      <c r="BY578" t="s">
        <v>170</v>
      </c>
      <c r="CF578" t="s">
        <v>170</v>
      </c>
      <c r="CL578" t="s">
        <v>170</v>
      </c>
      <c r="CN578" t="s">
        <v>174</v>
      </c>
      <c r="CO578" t="s">
        <v>12827</v>
      </c>
      <c r="CP578" t="s">
        <v>12828</v>
      </c>
      <c r="DP578" t="s">
        <v>12829</v>
      </c>
      <c r="DQ578" t="str">
        <f>HYPERLINK("https://nconnect.nicmar.ac.in/storage/profile/69a148c738693.png","Download")</f>
        <v>0</v>
      </c>
      <c r="DR578" t="str">
        <f>HYPERLINK("https://nconnect.nicmar.ac.in/pdf/743_resume_1772181388.pdf/Y2FyZWVy","View Resume")</f>
        <v>0</v>
      </c>
      <c r="DS578" t="s">
        <v>12830</v>
      </c>
      <c r="DT578" t="s">
        <v>12831</v>
      </c>
      <c r="DU578" t="s">
        <v>12832</v>
      </c>
      <c r="DV578" t="s">
        <v>538</v>
      </c>
      <c r="DW578" t="s">
        <v>207</v>
      </c>
      <c r="DX578" t="s">
        <v>12833</v>
      </c>
      <c r="DY578" t="s">
        <v>209</v>
      </c>
      <c r="DZ578" t="s">
        <v>12830</v>
      </c>
    </row>
    <row r="579" spans="1:158">
      <c r="A579" t="s">
        <v>3909</v>
      </c>
      <c r="B579" t="s">
        <v>211</v>
      </c>
      <c r="C579" t="s">
        <v>472</v>
      </c>
      <c r="D579" t="s">
        <v>3910</v>
      </c>
      <c r="E579" t="s">
        <v>12815</v>
      </c>
      <c r="F579" t="s">
        <v>12816</v>
      </c>
      <c r="G579">
        <v>9910382637</v>
      </c>
      <c r="H579" t="s">
        <v>164</v>
      </c>
      <c r="I579" t="s">
        <v>12817</v>
      </c>
      <c r="J579" t="s">
        <v>166</v>
      </c>
      <c r="K579" t="s">
        <v>798</v>
      </c>
      <c r="L579" t="s">
        <v>12818</v>
      </c>
      <c r="M579" t="s">
        <v>12819</v>
      </c>
      <c r="N579" t="s">
        <v>170</v>
      </c>
      <c r="AI579" t="s">
        <v>12820</v>
      </c>
      <c r="AJ579" t="s">
        <v>6149</v>
      </c>
      <c r="AK579" t="s">
        <v>12821</v>
      </c>
      <c r="AL579">
        <v>66</v>
      </c>
      <c r="AN579">
        <v>1979</v>
      </c>
      <c r="AO579" t="s">
        <v>174</v>
      </c>
      <c r="AP579" t="s">
        <v>12822</v>
      </c>
      <c r="AQ579" t="s">
        <v>5259</v>
      </c>
      <c r="AR579" t="s">
        <v>12823</v>
      </c>
      <c r="AS579">
        <v>61</v>
      </c>
      <c r="AU579">
        <v>1981</v>
      </c>
      <c r="AV579" t="s">
        <v>170</v>
      </c>
      <c r="BC579" t="s">
        <v>174</v>
      </c>
      <c r="BD579" t="s">
        <v>12824</v>
      </c>
      <c r="BE579" t="s">
        <v>12825</v>
      </c>
      <c r="BF579" t="s">
        <v>842</v>
      </c>
      <c r="BG579">
        <v>71</v>
      </c>
      <c r="BI579">
        <v>1987</v>
      </c>
      <c r="BJ579">
        <v>19</v>
      </c>
      <c r="BK579" t="s">
        <v>12826</v>
      </c>
      <c r="BL579">
        <v>19</v>
      </c>
      <c r="BN579" t="s">
        <v>170</v>
      </c>
      <c r="BY579" t="s">
        <v>170</v>
      </c>
      <c r="CF579" t="s">
        <v>170</v>
      </c>
      <c r="CL579" t="s">
        <v>170</v>
      </c>
      <c r="CN579" t="s">
        <v>174</v>
      </c>
      <c r="CO579" t="s">
        <v>12827</v>
      </c>
      <c r="CP579" t="s">
        <v>12828</v>
      </c>
      <c r="DP579" t="s">
        <v>12834</v>
      </c>
      <c r="DQ579" t="str">
        <f>HYPERLINK("https://nconnect.nicmar.ac.in/storage/profile/69a148c738693.png","Download")</f>
        <v>0</v>
      </c>
      <c r="DR579" t="str">
        <f>HYPERLINK("https://nconnect.nicmar.ac.in/pdf/743_resume_1772181388.pdf/Y2FyZWVy","View Resume")</f>
        <v>0</v>
      </c>
      <c r="DS579" t="s">
        <v>12830</v>
      </c>
      <c r="DT579" t="s">
        <v>12831</v>
      </c>
      <c r="DU579" t="s">
        <v>12832</v>
      </c>
      <c r="DV579" t="s">
        <v>538</v>
      </c>
      <c r="DW579" t="s">
        <v>207</v>
      </c>
      <c r="DX579" t="s">
        <v>12833</v>
      </c>
      <c r="DY579" t="s">
        <v>209</v>
      </c>
      <c r="DZ579" t="s">
        <v>12830</v>
      </c>
    </row>
    <row r="580" spans="1:158">
      <c r="A580" t="s">
        <v>1063</v>
      </c>
      <c r="B580" t="s">
        <v>508</v>
      </c>
      <c r="C580" t="s">
        <v>212</v>
      </c>
      <c r="D580" t="s">
        <v>213</v>
      </c>
      <c r="E580" t="s">
        <v>12835</v>
      </c>
      <c r="F580" t="s">
        <v>12836</v>
      </c>
      <c r="G580">
        <v>9850122293</v>
      </c>
      <c r="H580" t="s">
        <v>164</v>
      </c>
      <c r="I580" t="s">
        <v>12837</v>
      </c>
      <c r="J580" t="s">
        <v>166</v>
      </c>
      <c r="K580" t="s">
        <v>3285</v>
      </c>
      <c r="L580" t="s">
        <v>12838</v>
      </c>
      <c r="M580" t="s">
        <v>12839</v>
      </c>
      <c r="N580" t="s">
        <v>170</v>
      </c>
      <c r="AI580" t="s">
        <v>12840</v>
      </c>
      <c r="AJ580" t="s">
        <v>12841</v>
      </c>
      <c r="AK580" t="s">
        <v>12842</v>
      </c>
      <c r="AL580">
        <v>72.42</v>
      </c>
      <c r="AN580">
        <v>1992</v>
      </c>
      <c r="AO580" t="s">
        <v>170</v>
      </c>
      <c r="AV580" t="s">
        <v>174</v>
      </c>
      <c r="AW580" t="s">
        <v>12843</v>
      </c>
      <c r="AX580" t="s">
        <v>12844</v>
      </c>
      <c r="AY580" t="s">
        <v>12845</v>
      </c>
      <c r="AZ580">
        <v>64.36</v>
      </c>
      <c r="BB580">
        <v>1997</v>
      </c>
      <c r="BC580" t="s">
        <v>174</v>
      </c>
      <c r="BD580" t="s">
        <v>12846</v>
      </c>
      <c r="BE580" t="s">
        <v>12847</v>
      </c>
      <c r="BF580" t="s">
        <v>12848</v>
      </c>
      <c r="BG580">
        <v>66.25</v>
      </c>
      <c r="BI580">
        <v>2000</v>
      </c>
      <c r="BJ580">
        <v>2</v>
      </c>
      <c r="BL580">
        <v>9</v>
      </c>
      <c r="BN580" t="s">
        <v>174</v>
      </c>
      <c r="BO580" t="s">
        <v>12849</v>
      </c>
      <c r="BP580" t="s">
        <v>12850</v>
      </c>
      <c r="BQ580" t="s">
        <v>12851</v>
      </c>
      <c r="BR580">
        <v>57.28</v>
      </c>
      <c r="BT580">
        <v>2002</v>
      </c>
      <c r="BU580">
        <v>31</v>
      </c>
      <c r="BV580" t="s">
        <v>12852</v>
      </c>
      <c r="BW580">
        <v>47</v>
      </c>
      <c r="BY580" t="s">
        <v>170</v>
      </c>
      <c r="CA580" t="s">
        <v>784</v>
      </c>
      <c r="CF580" t="s">
        <v>174</v>
      </c>
      <c r="CG580" t="s">
        <v>12853</v>
      </c>
      <c r="CH580" t="s">
        <v>12854</v>
      </c>
      <c r="CI580" t="s">
        <v>193</v>
      </c>
      <c r="CJ580">
        <v>2014</v>
      </c>
      <c r="CL580" t="s">
        <v>170</v>
      </c>
      <c r="CN580" t="s">
        <v>174</v>
      </c>
      <c r="CO580" t="s">
        <v>12855</v>
      </c>
      <c r="CP580" t="s">
        <v>12856</v>
      </c>
      <c r="CQ580" t="s">
        <v>174</v>
      </c>
      <c r="CR580">
        <v>14</v>
      </c>
      <c r="CS580">
        <v>20</v>
      </c>
      <c r="CT580">
        <v>55</v>
      </c>
      <c r="CU580" t="s">
        <v>12857</v>
      </c>
      <c r="CV580" t="s">
        <v>174</v>
      </c>
      <c r="CW580" t="s">
        <v>12858</v>
      </c>
      <c r="CX580" t="s">
        <v>193</v>
      </c>
      <c r="CY580">
        <v>2026</v>
      </c>
      <c r="CZ580" t="s">
        <v>174</v>
      </c>
      <c r="DA580" t="s">
        <v>12859</v>
      </c>
      <c r="DB580" t="s">
        <v>12860</v>
      </c>
      <c r="DC580" t="s">
        <v>12861</v>
      </c>
      <c r="DD580" t="s">
        <v>174</v>
      </c>
      <c r="DE580" t="s">
        <v>12862</v>
      </c>
      <c r="DF580" t="s">
        <v>174</v>
      </c>
      <c r="DG580">
        <v>20</v>
      </c>
      <c r="DH580" t="s">
        <v>6491</v>
      </c>
      <c r="DI580">
        <v>10</v>
      </c>
      <c r="DJ580" t="s">
        <v>784</v>
      </c>
      <c r="DK580">
        <v>10</v>
      </c>
      <c r="DL580" t="s">
        <v>174</v>
      </c>
      <c r="DM580" t="s">
        <v>12863</v>
      </c>
      <c r="DN580" t="s">
        <v>170</v>
      </c>
      <c r="DP580" t="s">
        <v>12864</v>
      </c>
      <c r="DQ580" t="str">
        <f>HYPERLINK("https://nconnect.nicmar.ac.in/storage/profile/6997eff132b4c.png","Download")</f>
        <v>0</v>
      </c>
      <c r="DR580" t="str">
        <f>HYPERLINK("https://nconnect.nicmar.ac.in/pdf/307_resume_1771843247.pdf/Y2FyZWVy","View Resume")</f>
        <v>0</v>
      </c>
      <c r="DS580" t="s">
        <v>8677</v>
      </c>
      <c r="DT580" t="s">
        <v>12865</v>
      </c>
      <c r="DU580" t="s">
        <v>537</v>
      </c>
      <c r="DV580" t="s">
        <v>12866</v>
      </c>
      <c r="DW580" t="s">
        <v>246</v>
      </c>
      <c r="DX580" t="s">
        <v>1594</v>
      </c>
      <c r="DY580" t="s">
        <v>209</v>
      </c>
      <c r="DZ580" t="s">
        <v>8677</v>
      </c>
    </row>
    <row r="581" spans="1:158">
      <c r="A581" t="s">
        <v>585</v>
      </c>
      <c r="B581" t="s">
        <v>211</v>
      </c>
      <c r="C581" t="s">
        <v>472</v>
      </c>
      <c r="D581" t="s">
        <v>586</v>
      </c>
      <c r="E581" t="s">
        <v>12867</v>
      </c>
      <c r="F581" t="s">
        <v>12868</v>
      </c>
      <c r="G581">
        <v>8866004832</v>
      </c>
      <c r="H581" t="s">
        <v>164</v>
      </c>
      <c r="I581" t="s">
        <v>12869</v>
      </c>
      <c r="J581" t="s">
        <v>217</v>
      </c>
      <c r="K581" t="s">
        <v>12870</v>
      </c>
      <c r="L581" t="s">
        <v>12871</v>
      </c>
      <c r="M581" t="s">
        <v>12872</v>
      </c>
      <c r="N581" t="s">
        <v>170</v>
      </c>
      <c r="AI581" t="s">
        <v>12873</v>
      </c>
      <c r="AJ581" t="s">
        <v>7564</v>
      </c>
      <c r="AK581" t="s">
        <v>12874</v>
      </c>
      <c r="AL581">
        <v>79.4</v>
      </c>
      <c r="AN581">
        <v>2011</v>
      </c>
      <c r="AO581" t="s">
        <v>174</v>
      </c>
      <c r="AP581" t="s">
        <v>12875</v>
      </c>
      <c r="AQ581" t="s">
        <v>7564</v>
      </c>
      <c r="AR581" t="s">
        <v>12876</v>
      </c>
      <c r="AS581">
        <v>51.4</v>
      </c>
      <c r="AU581">
        <v>2013</v>
      </c>
      <c r="AV581" t="s">
        <v>170</v>
      </c>
      <c r="BC581" t="s">
        <v>174</v>
      </c>
      <c r="BD581" t="s">
        <v>10001</v>
      </c>
      <c r="BE581" t="s">
        <v>12877</v>
      </c>
      <c r="BF581" t="s">
        <v>486</v>
      </c>
      <c r="BG581">
        <v>70.1</v>
      </c>
      <c r="BH581">
        <v>7.51</v>
      </c>
      <c r="BI581">
        <v>2017</v>
      </c>
      <c r="BJ581">
        <v>2</v>
      </c>
      <c r="BL581">
        <v>9</v>
      </c>
      <c r="BN581" t="s">
        <v>174</v>
      </c>
      <c r="BO581" t="s">
        <v>12878</v>
      </c>
      <c r="BP581" t="s">
        <v>12879</v>
      </c>
      <c r="BQ581" t="s">
        <v>12880</v>
      </c>
      <c r="BR581">
        <v>90.5</v>
      </c>
      <c r="BS581">
        <v>9.55</v>
      </c>
      <c r="BT581">
        <v>2019</v>
      </c>
      <c r="BU581">
        <v>31</v>
      </c>
      <c r="BV581" t="s">
        <v>12881</v>
      </c>
      <c r="BW581">
        <v>53</v>
      </c>
      <c r="BX581" t="s">
        <v>12880</v>
      </c>
      <c r="BY581" t="s">
        <v>170</v>
      </c>
      <c r="CF581" t="s">
        <v>174</v>
      </c>
      <c r="CG581" t="s">
        <v>12880</v>
      </c>
      <c r="CH581" t="s">
        <v>8938</v>
      </c>
      <c r="CI581" t="s">
        <v>193</v>
      </c>
      <c r="CJ581">
        <v>2025</v>
      </c>
      <c r="CL581" t="s">
        <v>170</v>
      </c>
      <c r="CN581" t="s">
        <v>170</v>
      </c>
      <c r="CP581" t="s">
        <v>12882</v>
      </c>
      <c r="CQ581" t="s">
        <v>174</v>
      </c>
      <c r="CR581">
        <v>10</v>
      </c>
      <c r="CS581">
        <v>0</v>
      </c>
      <c r="CT581">
        <v>0</v>
      </c>
      <c r="CU581" t="s">
        <v>12883</v>
      </c>
      <c r="CV581" t="s">
        <v>170</v>
      </c>
      <c r="CZ581" t="s">
        <v>170</v>
      </c>
      <c r="DB581" t="s">
        <v>378</v>
      </c>
      <c r="DC581" t="s">
        <v>326</v>
      </c>
      <c r="DD581" t="s">
        <v>170</v>
      </c>
      <c r="DF581" t="s">
        <v>170</v>
      </c>
      <c r="DL581" t="s">
        <v>170</v>
      </c>
      <c r="DN581" t="s">
        <v>170</v>
      </c>
      <c r="DP581" t="s">
        <v>12884</v>
      </c>
      <c r="DQ581" t="str">
        <f>HYPERLINK("https://nconnect.nicmar.ac.in/storage/profile/69a01fbe6b9e1.png","Download")</f>
        <v>0</v>
      </c>
      <c r="DR581" t="str">
        <f>HYPERLINK("https://nconnect.nicmar.ac.in/pdf/715_resume_1772103447.pdf/Y2FyZWVy","View Resume")</f>
        <v>0</v>
      </c>
      <c r="DS581" t="s">
        <v>339</v>
      </c>
      <c r="DT581" t="s">
        <v>12885</v>
      </c>
      <c r="DU581" t="s">
        <v>12886</v>
      </c>
      <c r="DV581" t="s">
        <v>7564</v>
      </c>
      <c r="DW581" t="s">
        <v>207</v>
      </c>
      <c r="DX581" t="s">
        <v>384</v>
      </c>
      <c r="DY581" t="s">
        <v>1983</v>
      </c>
      <c r="DZ581" t="s">
        <v>1027</v>
      </c>
      <c r="EA581" t="s">
        <v>8938</v>
      </c>
      <c r="EB581" t="s">
        <v>950</v>
      </c>
      <c r="EC581" t="s">
        <v>12887</v>
      </c>
      <c r="ED581" t="s">
        <v>207</v>
      </c>
      <c r="EE581" t="s">
        <v>1987</v>
      </c>
      <c r="EF581" t="s">
        <v>539</v>
      </c>
      <c r="EG581" t="s">
        <v>942</v>
      </c>
      <c r="EH581" t="s">
        <v>8938</v>
      </c>
      <c r="EI581" t="s">
        <v>950</v>
      </c>
      <c r="EJ581" t="s">
        <v>12887</v>
      </c>
      <c r="EK581" t="s">
        <v>207</v>
      </c>
      <c r="EL581" t="s">
        <v>824</v>
      </c>
      <c r="EM581" t="s">
        <v>951</v>
      </c>
      <c r="EN581" t="s">
        <v>2054</v>
      </c>
      <c r="EO581" t="s">
        <v>8938</v>
      </c>
      <c r="EP581" t="s">
        <v>950</v>
      </c>
      <c r="EQ581" t="s">
        <v>12887</v>
      </c>
      <c r="ER581" t="s">
        <v>207</v>
      </c>
      <c r="ES581" t="s">
        <v>505</v>
      </c>
      <c r="ET581" t="s">
        <v>981</v>
      </c>
      <c r="EU581" t="s">
        <v>355</v>
      </c>
    </row>
    <row r="582" spans="1:158">
      <c r="A582" t="s">
        <v>1137</v>
      </c>
      <c r="B582" t="s">
        <v>211</v>
      </c>
      <c r="C582" t="s">
        <v>1138</v>
      </c>
      <c r="D582" t="s">
        <v>1139</v>
      </c>
      <c r="E582" t="s">
        <v>12888</v>
      </c>
      <c r="F582" t="s">
        <v>12889</v>
      </c>
      <c r="G582">
        <v>9970252710</v>
      </c>
      <c r="H582" t="s">
        <v>164</v>
      </c>
      <c r="I582" t="s">
        <v>12890</v>
      </c>
      <c r="J582" t="s">
        <v>217</v>
      </c>
      <c r="K582" t="s">
        <v>2378</v>
      </c>
      <c r="L582" t="s">
        <v>12891</v>
      </c>
      <c r="M582" t="s">
        <v>12892</v>
      </c>
      <c r="N582" t="s">
        <v>170</v>
      </c>
      <c r="AI582" t="s">
        <v>12893</v>
      </c>
      <c r="AJ582" t="s">
        <v>12894</v>
      </c>
      <c r="AK582" t="s">
        <v>12642</v>
      </c>
      <c r="AL582">
        <v>68.8</v>
      </c>
      <c r="AN582">
        <v>2003</v>
      </c>
      <c r="AO582" t="s">
        <v>174</v>
      </c>
      <c r="AP582" t="s">
        <v>12893</v>
      </c>
      <c r="AQ582" t="s">
        <v>12895</v>
      </c>
      <c r="AR582" t="s">
        <v>12896</v>
      </c>
      <c r="AS582">
        <v>46.83</v>
      </c>
      <c r="AU582">
        <v>2005</v>
      </c>
      <c r="AV582" t="s">
        <v>170</v>
      </c>
      <c r="BC582" t="s">
        <v>174</v>
      </c>
      <c r="BD582" t="s">
        <v>12897</v>
      </c>
      <c r="BE582" t="s">
        <v>12898</v>
      </c>
      <c r="BF582" t="s">
        <v>12899</v>
      </c>
      <c r="BG582">
        <v>61.2</v>
      </c>
      <c r="BI582">
        <v>2010</v>
      </c>
      <c r="BJ582">
        <v>8</v>
      </c>
      <c r="BL582">
        <v>2</v>
      </c>
      <c r="BN582" t="s">
        <v>174</v>
      </c>
      <c r="BO582" t="s">
        <v>12900</v>
      </c>
      <c r="BP582" t="s">
        <v>12901</v>
      </c>
      <c r="BQ582" t="s">
        <v>5303</v>
      </c>
      <c r="BR582">
        <v>62.1</v>
      </c>
      <c r="BS582">
        <v>6.96</v>
      </c>
      <c r="BT582">
        <v>2012</v>
      </c>
      <c r="BU582">
        <v>31</v>
      </c>
      <c r="BV582" t="s">
        <v>12902</v>
      </c>
      <c r="BW582">
        <v>35</v>
      </c>
      <c r="BY582" t="s">
        <v>170</v>
      </c>
      <c r="CF582" t="s">
        <v>174</v>
      </c>
      <c r="CG582" t="s">
        <v>5303</v>
      </c>
      <c r="CH582" t="s">
        <v>12903</v>
      </c>
      <c r="CI582" t="s">
        <v>373</v>
      </c>
      <c r="CK582" t="s">
        <v>170</v>
      </c>
      <c r="CL582" t="s">
        <v>170</v>
      </c>
      <c r="CN582" t="s">
        <v>170</v>
      </c>
      <c r="CP582" t="s">
        <v>12904</v>
      </c>
      <c r="CQ582" t="s">
        <v>174</v>
      </c>
      <c r="CR582">
        <v>0</v>
      </c>
      <c r="CS582" t="s">
        <v>677</v>
      </c>
      <c r="CT582" t="s">
        <v>5892</v>
      </c>
      <c r="CU582" t="s">
        <v>12905</v>
      </c>
      <c r="CV582" t="s">
        <v>170</v>
      </c>
      <c r="CZ582" t="s">
        <v>170</v>
      </c>
      <c r="DB582" t="s">
        <v>12906</v>
      </c>
      <c r="DC582" t="s">
        <v>12907</v>
      </c>
      <c r="DD582" t="s">
        <v>174</v>
      </c>
      <c r="DE582" t="s">
        <v>12908</v>
      </c>
      <c r="DF582" t="s">
        <v>174</v>
      </c>
      <c r="DG582" t="s">
        <v>10961</v>
      </c>
      <c r="DH582" t="s">
        <v>678</v>
      </c>
      <c r="DI582">
        <v>1</v>
      </c>
      <c r="DJ582">
        <v>0</v>
      </c>
      <c r="DK582">
        <v>9</v>
      </c>
      <c r="DL582" t="s">
        <v>170</v>
      </c>
      <c r="DN582" t="s">
        <v>170</v>
      </c>
      <c r="DP582" t="s">
        <v>12909</v>
      </c>
      <c r="DQ582" t="s">
        <v>202</v>
      </c>
      <c r="DR582" t="str">
        <f>HYPERLINK("https://nconnect.nicmar.ac.in/pdf/742_resume_1772183568.pdf/Y2FyZWVy","View Resume")</f>
        <v>0</v>
      </c>
      <c r="DS582" t="s">
        <v>2859</v>
      </c>
      <c r="DT582" t="s">
        <v>12910</v>
      </c>
      <c r="DU582" t="s">
        <v>5929</v>
      </c>
      <c r="DV582" t="s">
        <v>819</v>
      </c>
      <c r="DW582" t="s">
        <v>246</v>
      </c>
      <c r="DX582" t="s">
        <v>258</v>
      </c>
      <c r="DY582" t="s">
        <v>209</v>
      </c>
      <c r="DZ582" t="s">
        <v>1457</v>
      </c>
      <c r="EA582" t="s">
        <v>12911</v>
      </c>
      <c r="EB582" t="s">
        <v>5929</v>
      </c>
      <c r="EC582" t="s">
        <v>819</v>
      </c>
      <c r="ED582" t="s">
        <v>246</v>
      </c>
      <c r="EE582" t="s">
        <v>2022</v>
      </c>
      <c r="EF582" t="s">
        <v>1585</v>
      </c>
      <c r="EG582" t="s">
        <v>1683</v>
      </c>
      <c r="EH582" t="s">
        <v>12912</v>
      </c>
      <c r="EI582" t="s">
        <v>5929</v>
      </c>
      <c r="EJ582" t="s">
        <v>9231</v>
      </c>
      <c r="EK582" t="s">
        <v>246</v>
      </c>
      <c r="EL582" t="s">
        <v>993</v>
      </c>
      <c r="EM582" t="s">
        <v>2026</v>
      </c>
      <c r="EN582" t="s">
        <v>1498</v>
      </c>
      <c r="EO582" t="s">
        <v>12913</v>
      </c>
      <c r="EP582" t="s">
        <v>12914</v>
      </c>
      <c r="EQ582" t="s">
        <v>819</v>
      </c>
      <c r="ER582" t="s">
        <v>207</v>
      </c>
      <c r="ES582" t="s">
        <v>6639</v>
      </c>
      <c r="ET582" t="s">
        <v>993</v>
      </c>
      <c r="EU582" t="s">
        <v>945</v>
      </c>
    </row>
    <row r="583" spans="1:158">
      <c r="A583" t="s">
        <v>295</v>
      </c>
      <c r="B583" t="s">
        <v>211</v>
      </c>
      <c r="C583" t="s">
        <v>267</v>
      </c>
      <c r="D583" t="s">
        <v>296</v>
      </c>
      <c r="E583" t="s">
        <v>12915</v>
      </c>
      <c r="F583" t="s">
        <v>12916</v>
      </c>
      <c r="G583">
        <v>9860066369</v>
      </c>
      <c r="H583" t="s">
        <v>164</v>
      </c>
      <c r="I583" t="s">
        <v>12917</v>
      </c>
      <c r="J583" t="s">
        <v>166</v>
      </c>
      <c r="K583" t="s">
        <v>434</v>
      </c>
      <c r="L583" t="s">
        <v>12918</v>
      </c>
      <c r="M583" t="s">
        <v>12919</v>
      </c>
      <c r="N583" t="s">
        <v>170</v>
      </c>
      <c r="AI583" t="s">
        <v>12920</v>
      </c>
      <c r="AJ583" t="s">
        <v>12921</v>
      </c>
      <c r="AK583" t="s">
        <v>12922</v>
      </c>
      <c r="AL583">
        <v>68.93</v>
      </c>
      <c r="AN583">
        <v>1996</v>
      </c>
      <c r="AO583" t="s">
        <v>174</v>
      </c>
      <c r="AP583" t="s">
        <v>12923</v>
      </c>
      <c r="AQ583" t="s">
        <v>12921</v>
      </c>
      <c r="AR583" t="s">
        <v>2220</v>
      </c>
      <c r="AS583">
        <v>45</v>
      </c>
      <c r="AU583">
        <v>1998</v>
      </c>
      <c r="AV583" t="s">
        <v>170</v>
      </c>
      <c r="BC583" t="s">
        <v>174</v>
      </c>
      <c r="BD583" t="s">
        <v>441</v>
      </c>
      <c r="BE583" t="s">
        <v>12924</v>
      </c>
      <c r="BF583" t="s">
        <v>12925</v>
      </c>
      <c r="BG583">
        <v>55</v>
      </c>
      <c r="BI583">
        <v>2003</v>
      </c>
      <c r="BJ583">
        <v>19</v>
      </c>
      <c r="BK583" t="s">
        <v>12926</v>
      </c>
      <c r="BL583">
        <v>24</v>
      </c>
      <c r="BN583" t="s">
        <v>174</v>
      </c>
      <c r="BO583" t="s">
        <v>441</v>
      </c>
      <c r="BP583" t="s">
        <v>12927</v>
      </c>
      <c r="BQ583" t="s">
        <v>12928</v>
      </c>
      <c r="BR583">
        <v>60</v>
      </c>
      <c r="BT583">
        <v>2006</v>
      </c>
      <c r="BU583">
        <v>31</v>
      </c>
      <c r="BV583" t="s">
        <v>12929</v>
      </c>
      <c r="BW583">
        <v>24</v>
      </c>
      <c r="BY583" t="s">
        <v>174</v>
      </c>
      <c r="BZ583" t="s">
        <v>441</v>
      </c>
      <c r="CA583" t="s">
        <v>12927</v>
      </c>
      <c r="CB583" t="s">
        <v>12930</v>
      </c>
      <c r="CC583">
        <v>75</v>
      </c>
      <c r="CE583">
        <v>2005</v>
      </c>
      <c r="CF583" t="s">
        <v>174</v>
      </c>
      <c r="CG583" t="s">
        <v>296</v>
      </c>
      <c r="CH583" t="s">
        <v>12931</v>
      </c>
      <c r="CI583" t="s">
        <v>193</v>
      </c>
      <c r="CJ583">
        <v>2022</v>
      </c>
      <c r="CL583" t="s">
        <v>170</v>
      </c>
      <c r="CN583" t="s">
        <v>174</v>
      </c>
      <c r="CO583" t="s">
        <v>12932</v>
      </c>
      <c r="CP583" t="s">
        <v>170</v>
      </c>
      <c r="CQ583" t="s">
        <v>174</v>
      </c>
      <c r="CR583">
        <v>2</v>
      </c>
      <c r="CS583">
        <v>0</v>
      </c>
      <c r="CT583">
        <v>30</v>
      </c>
      <c r="CU583" t="s">
        <v>12933</v>
      </c>
      <c r="CV583" t="s">
        <v>174</v>
      </c>
      <c r="CW583" t="s">
        <v>12934</v>
      </c>
      <c r="CX583" t="s">
        <v>373</v>
      </c>
      <c r="CZ583" t="s">
        <v>174</v>
      </c>
      <c r="DA583" t="s">
        <v>12935</v>
      </c>
      <c r="DC583" t="s">
        <v>6733</v>
      </c>
      <c r="DD583" t="s">
        <v>174</v>
      </c>
      <c r="DE583" t="s">
        <v>12936</v>
      </c>
      <c r="DF583" t="s">
        <v>174</v>
      </c>
      <c r="DG583" t="s">
        <v>12937</v>
      </c>
      <c r="DH583" t="s">
        <v>3130</v>
      </c>
      <c r="DI583" t="s">
        <v>12938</v>
      </c>
      <c r="DJ583" t="s">
        <v>170</v>
      </c>
      <c r="DK583">
        <v>9</v>
      </c>
      <c r="DL583" t="s">
        <v>174</v>
      </c>
      <c r="DM583" t="s">
        <v>12939</v>
      </c>
      <c r="DN583" t="s">
        <v>170</v>
      </c>
      <c r="DP583" t="s">
        <v>12940</v>
      </c>
      <c r="DQ583" t="s">
        <v>202</v>
      </c>
      <c r="DR583" t="str">
        <f>HYPERLINK("https://nconnect.nicmar.ac.in/pdf/741_resume_1772188994.pdf/Y2FyZWVy","View Resume")</f>
        <v>0</v>
      </c>
      <c r="DS583" t="s">
        <v>1805</v>
      </c>
      <c r="DT583" t="s">
        <v>12941</v>
      </c>
      <c r="DU583" t="s">
        <v>508</v>
      </c>
      <c r="DV583" t="s">
        <v>12942</v>
      </c>
      <c r="DW583" t="s">
        <v>246</v>
      </c>
      <c r="DX583" t="s">
        <v>1809</v>
      </c>
      <c r="DY583" t="s">
        <v>209</v>
      </c>
      <c r="DZ583" t="s">
        <v>1805</v>
      </c>
    </row>
    <row r="584" spans="1:158">
      <c r="A584" t="s">
        <v>540</v>
      </c>
      <c r="B584" t="s">
        <v>159</v>
      </c>
      <c r="C584" t="s">
        <v>472</v>
      </c>
      <c r="D584" t="s">
        <v>541</v>
      </c>
      <c r="E584" t="s">
        <v>12943</v>
      </c>
      <c r="F584" t="s">
        <v>12944</v>
      </c>
      <c r="G584">
        <v>9312026509</v>
      </c>
      <c r="H584" t="s">
        <v>271</v>
      </c>
      <c r="I584" t="s">
        <v>12945</v>
      </c>
      <c r="J584" t="s">
        <v>217</v>
      </c>
      <c r="K584" t="s">
        <v>12946</v>
      </c>
      <c r="L584" t="s">
        <v>12947</v>
      </c>
      <c r="M584" t="s">
        <v>12948</v>
      </c>
      <c r="N584" t="s">
        <v>170</v>
      </c>
      <c r="AI584" t="s">
        <v>12949</v>
      </c>
      <c r="AJ584" t="s">
        <v>12950</v>
      </c>
      <c r="AK584" t="s">
        <v>11659</v>
      </c>
      <c r="AL584">
        <v>69</v>
      </c>
      <c r="AM584">
        <v>6.9</v>
      </c>
      <c r="AN584">
        <v>1985</v>
      </c>
      <c r="AO584" t="s">
        <v>174</v>
      </c>
      <c r="AP584" t="s">
        <v>12951</v>
      </c>
      <c r="AQ584" t="s">
        <v>12952</v>
      </c>
      <c r="AR584" t="s">
        <v>12953</v>
      </c>
      <c r="AS584">
        <v>65</v>
      </c>
      <c r="AT584">
        <v>6.5</v>
      </c>
      <c r="AU584">
        <v>1987</v>
      </c>
      <c r="AV584" t="s">
        <v>170</v>
      </c>
      <c r="BC584" t="s">
        <v>174</v>
      </c>
      <c r="BD584" t="s">
        <v>8349</v>
      </c>
      <c r="BE584" t="s">
        <v>12954</v>
      </c>
      <c r="BF584" t="s">
        <v>12955</v>
      </c>
      <c r="BG584">
        <v>61</v>
      </c>
      <c r="BH584">
        <v>6</v>
      </c>
      <c r="BI584">
        <v>1993</v>
      </c>
      <c r="BJ584">
        <v>2</v>
      </c>
      <c r="BL584">
        <v>9</v>
      </c>
      <c r="BN584" t="s">
        <v>174</v>
      </c>
      <c r="BO584" t="s">
        <v>12956</v>
      </c>
      <c r="BP584" t="s">
        <v>12957</v>
      </c>
      <c r="BQ584" t="s">
        <v>12958</v>
      </c>
      <c r="BR584">
        <v>62</v>
      </c>
      <c r="BS584">
        <v>6.1</v>
      </c>
      <c r="BT584">
        <v>1996</v>
      </c>
      <c r="BU584">
        <v>31</v>
      </c>
      <c r="BV584" t="s">
        <v>12959</v>
      </c>
      <c r="BW584">
        <v>35</v>
      </c>
      <c r="BY584" t="s">
        <v>170</v>
      </c>
      <c r="BZ584" t="s">
        <v>12957</v>
      </c>
      <c r="CA584" t="s">
        <v>12957</v>
      </c>
      <c r="CF584" t="s">
        <v>174</v>
      </c>
      <c r="CG584" t="s">
        <v>12960</v>
      </c>
      <c r="CH584" t="s">
        <v>12957</v>
      </c>
      <c r="CI584" t="s">
        <v>193</v>
      </c>
      <c r="CJ584">
        <v>2023</v>
      </c>
      <c r="CL584" t="s">
        <v>174</v>
      </c>
      <c r="CM584" t="s">
        <v>12961</v>
      </c>
      <c r="CN584" t="s">
        <v>174</v>
      </c>
      <c r="CO584" t="s">
        <v>12962</v>
      </c>
      <c r="CP584" t="s">
        <v>12963</v>
      </c>
      <c r="CQ584" t="s">
        <v>170</v>
      </c>
      <c r="CV584" t="s">
        <v>170</v>
      </c>
      <c r="CZ584" t="s">
        <v>170</v>
      </c>
      <c r="DB584" t="s">
        <v>12964</v>
      </c>
      <c r="DC584" t="s">
        <v>12965</v>
      </c>
      <c r="DD584" t="s">
        <v>174</v>
      </c>
      <c r="DE584" t="s">
        <v>12966</v>
      </c>
      <c r="DF584" t="s">
        <v>170</v>
      </c>
      <c r="DL584" t="s">
        <v>170</v>
      </c>
      <c r="DN584" t="s">
        <v>174</v>
      </c>
      <c r="DO584" t="s">
        <v>12967</v>
      </c>
      <c r="DP584" t="s">
        <v>12968</v>
      </c>
      <c r="DQ584" t="str">
        <f>HYPERLINK("https://nconnect.nicmar.ac.in/storage/profile/69a16bf3cac6e.png","Download")</f>
        <v>0</v>
      </c>
      <c r="DR584" t="str">
        <f>HYPERLINK("https://nconnect.nicmar.ac.in/pdf/749_resume_1772189779.pdf/Y2FyZWVy","View Resume")</f>
        <v>0</v>
      </c>
      <c r="DS584" t="s">
        <v>12969</v>
      </c>
      <c r="DT584" t="s">
        <v>12970</v>
      </c>
      <c r="DU584" t="s">
        <v>1390</v>
      </c>
      <c r="DV584" t="s">
        <v>2037</v>
      </c>
      <c r="DW584" t="s">
        <v>246</v>
      </c>
      <c r="DX584" t="s">
        <v>1025</v>
      </c>
      <c r="DY584" t="s">
        <v>941</v>
      </c>
      <c r="DZ584" t="s">
        <v>12969</v>
      </c>
    </row>
    <row r="585" spans="1:158">
      <c r="A585" t="s">
        <v>158</v>
      </c>
      <c r="B585" t="s">
        <v>159</v>
      </c>
      <c r="C585" t="s">
        <v>160</v>
      </c>
      <c r="D585" t="s">
        <v>161</v>
      </c>
      <c r="E585" t="s">
        <v>12943</v>
      </c>
      <c r="F585" t="s">
        <v>12944</v>
      </c>
      <c r="G585">
        <v>9312026509</v>
      </c>
      <c r="H585" t="s">
        <v>271</v>
      </c>
      <c r="I585" t="s">
        <v>12945</v>
      </c>
      <c r="J585" t="s">
        <v>217</v>
      </c>
      <c r="K585" t="s">
        <v>12946</v>
      </c>
      <c r="L585" t="s">
        <v>12947</v>
      </c>
      <c r="M585" t="s">
        <v>12948</v>
      </c>
      <c r="N585" t="s">
        <v>170</v>
      </c>
      <c r="AI585" t="s">
        <v>12949</v>
      </c>
      <c r="AJ585" t="s">
        <v>12950</v>
      </c>
      <c r="AK585" t="s">
        <v>11659</v>
      </c>
      <c r="AL585">
        <v>69</v>
      </c>
      <c r="AM585">
        <v>6.9</v>
      </c>
      <c r="AN585">
        <v>1985</v>
      </c>
      <c r="AO585" t="s">
        <v>174</v>
      </c>
      <c r="AP585" t="s">
        <v>12951</v>
      </c>
      <c r="AQ585" t="s">
        <v>12952</v>
      </c>
      <c r="AR585" t="s">
        <v>12953</v>
      </c>
      <c r="AS585">
        <v>65</v>
      </c>
      <c r="AT585">
        <v>6.5</v>
      </c>
      <c r="AU585">
        <v>1987</v>
      </c>
      <c r="AV585" t="s">
        <v>170</v>
      </c>
      <c r="BC585" t="s">
        <v>174</v>
      </c>
      <c r="BD585" t="s">
        <v>8349</v>
      </c>
      <c r="BE585" t="s">
        <v>12954</v>
      </c>
      <c r="BF585" t="s">
        <v>12955</v>
      </c>
      <c r="BG585">
        <v>61</v>
      </c>
      <c r="BH585">
        <v>6</v>
      </c>
      <c r="BI585">
        <v>1993</v>
      </c>
      <c r="BJ585">
        <v>2</v>
      </c>
      <c r="BL585">
        <v>9</v>
      </c>
      <c r="BN585" t="s">
        <v>174</v>
      </c>
      <c r="BO585" t="s">
        <v>12956</v>
      </c>
      <c r="BP585" t="s">
        <v>12957</v>
      </c>
      <c r="BQ585" t="s">
        <v>12958</v>
      </c>
      <c r="BR585">
        <v>62</v>
      </c>
      <c r="BS585">
        <v>6.1</v>
      </c>
      <c r="BT585">
        <v>1996</v>
      </c>
      <c r="BU585">
        <v>31</v>
      </c>
      <c r="BV585" t="s">
        <v>12959</v>
      </c>
      <c r="BW585">
        <v>35</v>
      </c>
      <c r="BY585" t="s">
        <v>170</v>
      </c>
      <c r="BZ585" t="s">
        <v>12957</v>
      </c>
      <c r="CA585" t="s">
        <v>12957</v>
      </c>
      <c r="CF585" t="s">
        <v>174</v>
      </c>
      <c r="CG585" t="s">
        <v>12960</v>
      </c>
      <c r="CH585" t="s">
        <v>12957</v>
      </c>
      <c r="CI585" t="s">
        <v>193</v>
      </c>
      <c r="CJ585">
        <v>2023</v>
      </c>
      <c r="CL585" t="s">
        <v>174</v>
      </c>
      <c r="CM585" t="s">
        <v>12961</v>
      </c>
      <c r="CN585" t="s">
        <v>174</v>
      </c>
      <c r="CO585" t="s">
        <v>12962</v>
      </c>
      <c r="CP585" t="s">
        <v>12963</v>
      </c>
      <c r="CQ585" t="s">
        <v>170</v>
      </c>
      <c r="CV585" t="s">
        <v>170</v>
      </c>
      <c r="CZ585" t="s">
        <v>170</v>
      </c>
      <c r="DB585" t="s">
        <v>12964</v>
      </c>
      <c r="DC585" t="s">
        <v>12965</v>
      </c>
      <c r="DD585" t="s">
        <v>174</v>
      </c>
      <c r="DE585" t="s">
        <v>12966</v>
      </c>
      <c r="DF585" t="s">
        <v>170</v>
      </c>
      <c r="DL585" t="s">
        <v>170</v>
      </c>
      <c r="DN585" t="s">
        <v>174</v>
      </c>
      <c r="DO585" t="s">
        <v>12967</v>
      </c>
      <c r="DP585" t="s">
        <v>12971</v>
      </c>
      <c r="DQ585" t="str">
        <f>HYPERLINK("https://nconnect.nicmar.ac.in/storage/profile/69a16bf3cac6e.png","Download")</f>
        <v>0</v>
      </c>
      <c r="DR585" t="str">
        <f>HYPERLINK("https://nconnect.nicmar.ac.in/pdf/749_resume_1772189779.pdf/Y2FyZWVy","View Resume")</f>
        <v>0</v>
      </c>
      <c r="DS585" t="s">
        <v>12969</v>
      </c>
      <c r="DT585" t="s">
        <v>12970</v>
      </c>
      <c r="DU585" t="s">
        <v>1390</v>
      </c>
      <c r="DV585" t="s">
        <v>2037</v>
      </c>
      <c r="DW585" t="s">
        <v>246</v>
      </c>
      <c r="DX585" t="s">
        <v>1025</v>
      </c>
      <c r="DY585" t="s">
        <v>941</v>
      </c>
      <c r="DZ585" t="s">
        <v>12969</v>
      </c>
    </row>
    <row r="586" spans="1:158">
      <c r="A586" t="s">
        <v>3203</v>
      </c>
      <c r="B586" t="s">
        <v>211</v>
      </c>
      <c r="C586" t="s">
        <v>160</v>
      </c>
      <c r="D586" t="s">
        <v>3204</v>
      </c>
      <c r="E586" t="s">
        <v>12943</v>
      </c>
      <c r="F586" t="s">
        <v>12944</v>
      </c>
      <c r="G586">
        <v>9312026509</v>
      </c>
      <c r="H586" t="s">
        <v>271</v>
      </c>
      <c r="I586" t="s">
        <v>12945</v>
      </c>
      <c r="J586" t="s">
        <v>217</v>
      </c>
      <c r="K586" t="s">
        <v>12946</v>
      </c>
      <c r="L586" t="s">
        <v>12947</v>
      </c>
      <c r="M586" t="s">
        <v>12948</v>
      </c>
      <c r="N586" t="s">
        <v>170</v>
      </c>
      <c r="AI586" t="s">
        <v>12949</v>
      </c>
      <c r="AJ586" t="s">
        <v>12950</v>
      </c>
      <c r="AK586" t="s">
        <v>11659</v>
      </c>
      <c r="AL586">
        <v>69</v>
      </c>
      <c r="AM586">
        <v>6.9</v>
      </c>
      <c r="AN586">
        <v>1985</v>
      </c>
      <c r="AO586" t="s">
        <v>174</v>
      </c>
      <c r="AP586" t="s">
        <v>12951</v>
      </c>
      <c r="AQ586" t="s">
        <v>12952</v>
      </c>
      <c r="AR586" t="s">
        <v>12953</v>
      </c>
      <c r="AS586">
        <v>65</v>
      </c>
      <c r="AT586">
        <v>6.5</v>
      </c>
      <c r="AU586">
        <v>1987</v>
      </c>
      <c r="AV586" t="s">
        <v>170</v>
      </c>
      <c r="BC586" t="s">
        <v>174</v>
      </c>
      <c r="BD586" t="s">
        <v>8349</v>
      </c>
      <c r="BE586" t="s">
        <v>12954</v>
      </c>
      <c r="BF586" t="s">
        <v>12955</v>
      </c>
      <c r="BG586">
        <v>61</v>
      </c>
      <c r="BH586">
        <v>6</v>
      </c>
      <c r="BI586">
        <v>1993</v>
      </c>
      <c r="BJ586">
        <v>2</v>
      </c>
      <c r="BL586">
        <v>9</v>
      </c>
      <c r="BN586" t="s">
        <v>174</v>
      </c>
      <c r="BO586" t="s">
        <v>12956</v>
      </c>
      <c r="BP586" t="s">
        <v>12957</v>
      </c>
      <c r="BQ586" t="s">
        <v>12958</v>
      </c>
      <c r="BR586">
        <v>62</v>
      </c>
      <c r="BS586">
        <v>6.1</v>
      </c>
      <c r="BT586">
        <v>1996</v>
      </c>
      <c r="BU586">
        <v>31</v>
      </c>
      <c r="BV586" t="s">
        <v>12959</v>
      </c>
      <c r="BW586">
        <v>35</v>
      </c>
      <c r="BY586" t="s">
        <v>170</v>
      </c>
      <c r="BZ586" t="s">
        <v>12957</v>
      </c>
      <c r="CA586" t="s">
        <v>12957</v>
      </c>
      <c r="CF586" t="s">
        <v>174</v>
      </c>
      <c r="CG586" t="s">
        <v>12960</v>
      </c>
      <c r="CH586" t="s">
        <v>12957</v>
      </c>
      <c r="CI586" t="s">
        <v>193</v>
      </c>
      <c r="CJ586">
        <v>2023</v>
      </c>
      <c r="CL586" t="s">
        <v>174</v>
      </c>
      <c r="CM586" t="s">
        <v>12961</v>
      </c>
      <c r="CN586" t="s">
        <v>174</v>
      </c>
      <c r="CO586" t="s">
        <v>12962</v>
      </c>
      <c r="CP586" t="s">
        <v>12963</v>
      </c>
      <c r="CQ586" t="s">
        <v>170</v>
      </c>
      <c r="CV586" t="s">
        <v>170</v>
      </c>
      <c r="CZ586" t="s">
        <v>170</v>
      </c>
      <c r="DB586" t="s">
        <v>12964</v>
      </c>
      <c r="DC586" t="s">
        <v>12965</v>
      </c>
      <c r="DD586" t="s">
        <v>174</v>
      </c>
      <c r="DE586" t="s">
        <v>12966</v>
      </c>
      <c r="DF586" t="s">
        <v>170</v>
      </c>
      <c r="DL586" t="s">
        <v>170</v>
      </c>
      <c r="DN586" t="s">
        <v>174</v>
      </c>
      <c r="DO586" t="s">
        <v>12967</v>
      </c>
      <c r="DP586" t="s">
        <v>12972</v>
      </c>
      <c r="DQ586" t="str">
        <f>HYPERLINK("https://nconnect.nicmar.ac.in/storage/profile/69a16bf3cac6e.png","Download")</f>
        <v>0</v>
      </c>
      <c r="DR586" t="str">
        <f>HYPERLINK("https://nconnect.nicmar.ac.in/pdf/749_resume_1772189779.pdf/Y2FyZWVy","View Resume")</f>
        <v>0</v>
      </c>
      <c r="DS586" t="s">
        <v>12969</v>
      </c>
      <c r="DT586" t="s">
        <v>12970</v>
      </c>
      <c r="DU586" t="s">
        <v>1390</v>
      </c>
      <c r="DV586" t="s">
        <v>2037</v>
      </c>
      <c r="DW586" t="s">
        <v>246</v>
      </c>
      <c r="DX586" t="s">
        <v>1025</v>
      </c>
      <c r="DY586" t="s">
        <v>941</v>
      </c>
      <c r="DZ586" t="s">
        <v>12969</v>
      </c>
    </row>
    <row r="587" spans="1:158">
      <c r="A587" t="s">
        <v>210</v>
      </c>
      <c r="B587" t="s">
        <v>211</v>
      </c>
      <c r="C587" t="s">
        <v>212</v>
      </c>
      <c r="D587" t="s">
        <v>213</v>
      </c>
      <c r="E587" t="s">
        <v>12973</v>
      </c>
      <c r="F587" t="s">
        <v>12974</v>
      </c>
      <c r="G587">
        <v>9492154258</v>
      </c>
      <c r="H587" t="s">
        <v>164</v>
      </c>
      <c r="I587" t="s">
        <v>12975</v>
      </c>
      <c r="J587" t="s">
        <v>166</v>
      </c>
      <c r="K587" t="s">
        <v>12976</v>
      </c>
      <c r="L587" t="s">
        <v>12977</v>
      </c>
      <c r="M587" t="s">
        <v>12978</v>
      </c>
      <c r="N587" t="s">
        <v>174</v>
      </c>
      <c r="O587" t="s">
        <v>12979</v>
      </c>
      <c r="P587" t="s">
        <v>472</v>
      </c>
      <c r="AI587" t="s">
        <v>12980</v>
      </c>
      <c r="AJ587" t="s">
        <v>6813</v>
      </c>
      <c r="AK587" t="s">
        <v>12981</v>
      </c>
      <c r="AL587">
        <v>83.3</v>
      </c>
      <c r="AN587">
        <v>2006</v>
      </c>
      <c r="AO587" t="s">
        <v>174</v>
      </c>
      <c r="AP587" t="s">
        <v>12982</v>
      </c>
      <c r="AQ587" t="s">
        <v>6816</v>
      </c>
      <c r="AR587" t="s">
        <v>9767</v>
      </c>
      <c r="AS587">
        <v>84.9</v>
      </c>
      <c r="AU587">
        <v>2008</v>
      </c>
      <c r="AV587" t="s">
        <v>170</v>
      </c>
      <c r="BC587" t="s">
        <v>174</v>
      </c>
      <c r="BD587" t="s">
        <v>8561</v>
      </c>
      <c r="BE587" t="s">
        <v>2131</v>
      </c>
      <c r="BF587" t="s">
        <v>12983</v>
      </c>
      <c r="BG587">
        <v>67.2</v>
      </c>
      <c r="BH587">
        <v>6.72</v>
      </c>
      <c r="BI587">
        <v>2013</v>
      </c>
      <c r="BJ587">
        <v>19</v>
      </c>
      <c r="BK587" t="s">
        <v>12984</v>
      </c>
      <c r="BL587">
        <v>7</v>
      </c>
      <c r="BN587" t="s">
        <v>170</v>
      </c>
      <c r="BY587" t="s">
        <v>170</v>
      </c>
      <c r="CF587" t="s">
        <v>174</v>
      </c>
      <c r="CG587" t="s">
        <v>213</v>
      </c>
      <c r="CH587" t="s">
        <v>8697</v>
      </c>
      <c r="CI587" t="s">
        <v>193</v>
      </c>
      <c r="CJ587">
        <v>2021</v>
      </c>
      <c r="CL587" t="s">
        <v>170</v>
      </c>
      <c r="CN587" t="s">
        <v>170</v>
      </c>
      <c r="CP587" t="s">
        <v>12985</v>
      </c>
      <c r="CQ587" t="s">
        <v>174</v>
      </c>
      <c r="CR587">
        <v>5</v>
      </c>
      <c r="CS587">
        <v>0</v>
      </c>
      <c r="CU587" t="s">
        <v>12986</v>
      </c>
      <c r="CV587" t="s">
        <v>170</v>
      </c>
      <c r="CZ587" t="s">
        <v>170</v>
      </c>
      <c r="DB587" t="s">
        <v>12987</v>
      </c>
      <c r="DC587" t="s">
        <v>12988</v>
      </c>
      <c r="DD587" t="s">
        <v>170</v>
      </c>
      <c r="DF587" t="s">
        <v>170</v>
      </c>
      <c r="DL587" t="s">
        <v>170</v>
      </c>
      <c r="DN587" t="s">
        <v>170</v>
      </c>
      <c r="DP587" t="s">
        <v>12989</v>
      </c>
      <c r="DQ587" t="str">
        <f>HYPERLINK("https://nconnect.nicmar.ac.in/storage/profile/69a17a6fa5ddd.png","Download")</f>
        <v>0</v>
      </c>
      <c r="DR587" t="str">
        <f>HYPERLINK("https://nconnect.nicmar.ac.in/pdf/751_resume_1772190413.pdf/Y2FyZWVy","View Resume")</f>
        <v>0</v>
      </c>
      <c r="DS587" t="s">
        <v>942</v>
      </c>
      <c r="DT587" t="s">
        <v>12990</v>
      </c>
      <c r="DU587" t="s">
        <v>12991</v>
      </c>
      <c r="DV587" t="s">
        <v>2131</v>
      </c>
      <c r="DW587" t="s">
        <v>246</v>
      </c>
      <c r="DX587" t="s">
        <v>2758</v>
      </c>
      <c r="DY587" t="s">
        <v>209</v>
      </c>
      <c r="DZ587" t="s">
        <v>942</v>
      </c>
    </row>
    <row r="588" spans="1:158">
      <c r="A588" t="s">
        <v>356</v>
      </c>
      <c r="B588" t="s">
        <v>211</v>
      </c>
      <c r="C588" t="s">
        <v>267</v>
      </c>
      <c r="D588" t="s">
        <v>357</v>
      </c>
      <c r="E588" t="s">
        <v>12992</v>
      </c>
      <c r="F588" t="s">
        <v>12993</v>
      </c>
      <c r="G588">
        <v>8219051299</v>
      </c>
      <c r="H588" t="s">
        <v>271</v>
      </c>
      <c r="I588" t="s">
        <v>12994</v>
      </c>
      <c r="J588" t="s">
        <v>166</v>
      </c>
      <c r="K588" t="s">
        <v>763</v>
      </c>
      <c r="L588" t="s">
        <v>12995</v>
      </c>
      <c r="M588" t="s">
        <v>12996</v>
      </c>
      <c r="N588" t="s">
        <v>170</v>
      </c>
      <c r="AI588" t="s">
        <v>12997</v>
      </c>
      <c r="AJ588" t="s">
        <v>12998</v>
      </c>
      <c r="AK588" t="s">
        <v>12999</v>
      </c>
      <c r="AL588">
        <v>64</v>
      </c>
      <c r="AN588">
        <v>2001</v>
      </c>
      <c r="AO588" t="s">
        <v>174</v>
      </c>
      <c r="AP588" t="s">
        <v>12997</v>
      </c>
      <c r="AQ588" t="s">
        <v>12998</v>
      </c>
      <c r="AR588" t="s">
        <v>13000</v>
      </c>
      <c r="AS588">
        <v>60</v>
      </c>
      <c r="AU588">
        <v>2003</v>
      </c>
      <c r="AV588" t="s">
        <v>170</v>
      </c>
      <c r="BC588" t="s">
        <v>174</v>
      </c>
      <c r="BD588" t="s">
        <v>13001</v>
      </c>
      <c r="BE588" t="s">
        <v>13002</v>
      </c>
      <c r="BF588" t="s">
        <v>7031</v>
      </c>
      <c r="BG588">
        <v>60</v>
      </c>
      <c r="BI588">
        <v>2006</v>
      </c>
      <c r="BJ588">
        <v>19</v>
      </c>
      <c r="BL588">
        <v>53</v>
      </c>
      <c r="BM588" t="s">
        <v>13003</v>
      </c>
      <c r="BN588" t="s">
        <v>174</v>
      </c>
      <c r="BO588" t="s">
        <v>13004</v>
      </c>
      <c r="BP588" t="s">
        <v>13005</v>
      </c>
      <c r="BQ588" t="s">
        <v>13006</v>
      </c>
      <c r="BR588">
        <v>90</v>
      </c>
      <c r="BS588">
        <v>9</v>
      </c>
      <c r="BT588">
        <v>2010</v>
      </c>
      <c r="BU588">
        <v>31</v>
      </c>
      <c r="BW588">
        <v>53</v>
      </c>
      <c r="BX588" t="s">
        <v>13007</v>
      </c>
      <c r="BY588" t="s">
        <v>170</v>
      </c>
      <c r="CF588" t="s">
        <v>174</v>
      </c>
      <c r="CG588" t="s">
        <v>2571</v>
      </c>
      <c r="CH588" t="s">
        <v>9964</v>
      </c>
      <c r="CI588" t="s">
        <v>193</v>
      </c>
      <c r="CJ588">
        <v>2019</v>
      </c>
      <c r="CL588" t="s">
        <v>170</v>
      </c>
      <c r="CN588" t="s">
        <v>170</v>
      </c>
      <c r="CP588" t="s">
        <v>722</v>
      </c>
      <c r="CQ588" t="s">
        <v>174</v>
      </c>
      <c r="CR588" t="s">
        <v>378</v>
      </c>
      <c r="CS588">
        <v>2</v>
      </c>
      <c r="CT588">
        <v>12</v>
      </c>
      <c r="CU588" t="s">
        <v>13008</v>
      </c>
      <c r="CV588" t="s">
        <v>170</v>
      </c>
      <c r="CZ588" t="s">
        <v>170</v>
      </c>
      <c r="DB588" t="s">
        <v>13009</v>
      </c>
      <c r="DC588" t="s">
        <v>326</v>
      </c>
      <c r="DD588" t="s">
        <v>170</v>
      </c>
      <c r="DF588" t="s">
        <v>170</v>
      </c>
      <c r="DL588" t="s">
        <v>170</v>
      </c>
      <c r="DN588" t="s">
        <v>170</v>
      </c>
      <c r="DP588" t="s">
        <v>13010</v>
      </c>
      <c r="DQ588" t="s">
        <v>202</v>
      </c>
      <c r="DR588" t="str">
        <f>HYPERLINK("https://nconnect.nicmar.ac.in/pdf/674_resume_1772191180.pdf/Y2FyZWVy","View Resume")</f>
        <v>0</v>
      </c>
      <c r="DS588" t="s">
        <v>2689</v>
      </c>
      <c r="DT588" t="s">
        <v>13011</v>
      </c>
      <c r="DU588" t="s">
        <v>211</v>
      </c>
      <c r="DV588" t="s">
        <v>684</v>
      </c>
      <c r="DW588" t="s">
        <v>246</v>
      </c>
      <c r="DX588" t="s">
        <v>4830</v>
      </c>
      <c r="DY588" t="s">
        <v>1387</v>
      </c>
      <c r="DZ588" t="s">
        <v>870</v>
      </c>
      <c r="EA588" t="s">
        <v>13012</v>
      </c>
      <c r="EB588" t="s">
        <v>211</v>
      </c>
      <c r="EC588" t="s">
        <v>819</v>
      </c>
      <c r="ED588" t="s">
        <v>246</v>
      </c>
      <c r="EE588" t="s">
        <v>2319</v>
      </c>
      <c r="EF588" t="s">
        <v>1396</v>
      </c>
      <c r="EG588" t="s">
        <v>945</v>
      </c>
      <c r="EH588" t="s">
        <v>13013</v>
      </c>
      <c r="EI588" t="s">
        <v>211</v>
      </c>
      <c r="EJ588" t="s">
        <v>13014</v>
      </c>
      <c r="EK588" t="s">
        <v>246</v>
      </c>
      <c r="EL588" t="s">
        <v>2022</v>
      </c>
      <c r="EM588" t="s">
        <v>1346</v>
      </c>
      <c r="EN588" t="s">
        <v>430</v>
      </c>
      <c r="EO588" t="s">
        <v>13015</v>
      </c>
      <c r="EP588" t="s">
        <v>351</v>
      </c>
      <c r="EQ588" t="s">
        <v>13016</v>
      </c>
      <c r="ER588" t="s">
        <v>246</v>
      </c>
      <c r="ES588" t="s">
        <v>793</v>
      </c>
      <c r="ET588" t="s">
        <v>1243</v>
      </c>
      <c r="EU588" t="s">
        <v>1317</v>
      </c>
    </row>
    <row r="589" spans="1:158">
      <c r="A589" t="s">
        <v>295</v>
      </c>
      <c r="B589" t="s">
        <v>211</v>
      </c>
      <c r="C589" t="s">
        <v>267</v>
      </c>
      <c r="D589" t="s">
        <v>296</v>
      </c>
      <c r="E589" t="s">
        <v>13017</v>
      </c>
      <c r="F589" t="s">
        <v>13018</v>
      </c>
      <c r="G589">
        <v>9890000596</v>
      </c>
      <c r="H589" t="s">
        <v>164</v>
      </c>
      <c r="I589" t="s">
        <v>13019</v>
      </c>
      <c r="J589" t="s">
        <v>217</v>
      </c>
      <c r="K589" t="s">
        <v>831</v>
      </c>
      <c r="L589" t="s">
        <v>13020</v>
      </c>
      <c r="M589" t="s">
        <v>13021</v>
      </c>
      <c r="N589" t="s">
        <v>170</v>
      </c>
      <c r="AI589" t="s">
        <v>13022</v>
      </c>
      <c r="AJ589" t="s">
        <v>13023</v>
      </c>
      <c r="AK589" t="s">
        <v>378</v>
      </c>
      <c r="AL589">
        <v>67.37</v>
      </c>
      <c r="AN589">
        <v>2009</v>
      </c>
      <c r="AO589" t="s">
        <v>174</v>
      </c>
      <c r="AP589" t="s">
        <v>13024</v>
      </c>
      <c r="AQ589" t="s">
        <v>819</v>
      </c>
      <c r="AR589" t="s">
        <v>9051</v>
      </c>
      <c r="AS589">
        <v>79.67</v>
      </c>
      <c r="AU589">
        <v>2013</v>
      </c>
      <c r="AV589" t="s">
        <v>170</v>
      </c>
      <c r="BC589" t="s">
        <v>174</v>
      </c>
      <c r="BD589" t="s">
        <v>13025</v>
      </c>
      <c r="BE589" t="s">
        <v>13026</v>
      </c>
      <c r="BF589" t="s">
        <v>3021</v>
      </c>
      <c r="BG589">
        <v>75.25</v>
      </c>
      <c r="BI589">
        <v>2016</v>
      </c>
      <c r="BJ589">
        <v>19</v>
      </c>
      <c r="BK589" t="s">
        <v>13027</v>
      </c>
      <c r="BL589">
        <v>53</v>
      </c>
      <c r="BM589" t="s">
        <v>3021</v>
      </c>
      <c r="BN589" t="s">
        <v>174</v>
      </c>
      <c r="BO589" t="s">
        <v>13025</v>
      </c>
      <c r="BP589" t="s">
        <v>13028</v>
      </c>
      <c r="BQ589" t="s">
        <v>296</v>
      </c>
      <c r="BR589">
        <v>69.77</v>
      </c>
      <c r="BT589">
        <v>2018</v>
      </c>
      <c r="BU589">
        <v>31</v>
      </c>
      <c r="BV589" t="s">
        <v>3676</v>
      </c>
      <c r="BW589">
        <v>33</v>
      </c>
      <c r="BY589" t="s">
        <v>170</v>
      </c>
      <c r="CF589" t="s">
        <v>174</v>
      </c>
      <c r="CG589" t="s">
        <v>296</v>
      </c>
      <c r="CH589" t="s">
        <v>13029</v>
      </c>
      <c r="CI589" t="s">
        <v>373</v>
      </c>
      <c r="CK589" t="s">
        <v>170</v>
      </c>
      <c r="CL589" t="s">
        <v>174</v>
      </c>
      <c r="CM589" t="s">
        <v>13030</v>
      </c>
      <c r="CN589" t="s">
        <v>174</v>
      </c>
      <c r="CO589" t="s">
        <v>13031</v>
      </c>
      <c r="CP589" t="s">
        <v>13032</v>
      </c>
      <c r="CQ589" t="s">
        <v>174</v>
      </c>
      <c r="CR589" t="s">
        <v>378</v>
      </c>
      <c r="CS589" t="s">
        <v>378</v>
      </c>
      <c r="CT589">
        <v>7</v>
      </c>
      <c r="CU589" t="s">
        <v>13033</v>
      </c>
      <c r="CV589" t="s">
        <v>174</v>
      </c>
      <c r="CW589" t="s">
        <v>13034</v>
      </c>
      <c r="CX589" t="s">
        <v>373</v>
      </c>
      <c r="CZ589" t="s">
        <v>170</v>
      </c>
      <c r="DB589" t="s">
        <v>13035</v>
      </c>
      <c r="DC589" t="s">
        <v>13036</v>
      </c>
      <c r="DD589" t="s">
        <v>174</v>
      </c>
      <c r="DE589" t="s">
        <v>13037</v>
      </c>
      <c r="DF589" t="s">
        <v>174</v>
      </c>
      <c r="DG589">
        <v>4</v>
      </c>
      <c r="DH589">
        <v>3</v>
      </c>
      <c r="DI589">
        <v>2</v>
      </c>
      <c r="DJ589">
        <v>0</v>
      </c>
      <c r="DK589">
        <v>8</v>
      </c>
      <c r="DL589" t="s">
        <v>174</v>
      </c>
      <c r="DM589" t="s">
        <v>13038</v>
      </c>
      <c r="DN589" t="s">
        <v>170</v>
      </c>
      <c r="DP589" t="s">
        <v>13039</v>
      </c>
      <c r="DQ589" t="str">
        <f>HYPERLINK("https://nconnect.nicmar.ac.in/storage/profile/699e83184abb6.png","Download")</f>
        <v>0</v>
      </c>
      <c r="DR589" t="str">
        <f>HYPERLINK("https://nconnect.nicmar.ac.in/pdf/652_resume_1772193952.pdf/Y2FyZWVy","View Resume")</f>
        <v>0</v>
      </c>
      <c r="DS589" t="s">
        <v>571</v>
      </c>
      <c r="DT589" t="s">
        <v>13040</v>
      </c>
      <c r="DU589" t="s">
        <v>211</v>
      </c>
      <c r="DV589" t="s">
        <v>13041</v>
      </c>
      <c r="DW589" t="s">
        <v>246</v>
      </c>
      <c r="DX589" t="s">
        <v>4269</v>
      </c>
      <c r="DY589" t="s">
        <v>209</v>
      </c>
      <c r="DZ589" t="s">
        <v>945</v>
      </c>
      <c r="EA589" t="s">
        <v>13042</v>
      </c>
      <c r="EB589" t="s">
        <v>211</v>
      </c>
      <c r="EC589" t="s">
        <v>819</v>
      </c>
      <c r="ED589" t="s">
        <v>246</v>
      </c>
      <c r="EE589" t="s">
        <v>758</v>
      </c>
      <c r="EF589" t="s">
        <v>419</v>
      </c>
      <c r="EG589" t="s">
        <v>248</v>
      </c>
      <c r="EH589" t="s">
        <v>13043</v>
      </c>
      <c r="EI589" t="s">
        <v>211</v>
      </c>
      <c r="EJ589" t="s">
        <v>819</v>
      </c>
      <c r="EK589" t="s">
        <v>246</v>
      </c>
      <c r="EL589" t="s">
        <v>385</v>
      </c>
      <c r="EM589" t="s">
        <v>2858</v>
      </c>
      <c r="EN589" t="s">
        <v>2927</v>
      </c>
    </row>
    <row r="590" spans="1:158">
      <c r="A590" t="s">
        <v>293</v>
      </c>
      <c r="B590" t="s">
        <v>211</v>
      </c>
      <c r="C590" t="s">
        <v>212</v>
      </c>
      <c r="D590" t="s">
        <v>294</v>
      </c>
      <c r="E590" t="s">
        <v>13044</v>
      </c>
      <c r="F590" t="s">
        <v>13045</v>
      </c>
      <c r="G590">
        <v>8527437682</v>
      </c>
      <c r="H590" t="s">
        <v>164</v>
      </c>
      <c r="I590" t="s">
        <v>13046</v>
      </c>
      <c r="J590" t="s">
        <v>217</v>
      </c>
      <c r="K590" t="s">
        <v>798</v>
      </c>
      <c r="L590" t="s">
        <v>13047</v>
      </c>
      <c r="M590" t="s">
        <v>13048</v>
      </c>
      <c r="N590" t="s">
        <v>170</v>
      </c>
      <c r="AI590" t="s">
        <v>6481</v>
      </c>
      <c r="AJ590" t="s">
        <v>13049</v>
      </c>
      <c r="AK590" t="s">
        <v>3397</v>
      </c>
      <c r="AL590">
        <v>62.5</v>
      </c>
      <c r="AN590">
        <v>2002</v>
      </c>
      <c r="AO590" t="s">
        <v>174</v>
      </c>
      <c r="AP590" t="s">
        <v>6483</v>
      </c>
      <c r="AQ590" t="s">
        <v>13049</v>
      </c>
      <c r="AR590" t="s">
        <v>658</v>
      </c>
      <c r="AS590">
        <v>52.8</v>
      </c>
      <c r="AU590">
        <v>2004</v>
      </c>
      <c r="AV590" t="s">
        <v>170</v>
      </c>
      <c r="BC590" t="s">
        <v>174</v>
      </c>
      <c r="BD590" t="s">
        <v>6837</v>
      </c>
      <c r="BE590" t="s">
        <v>13050</v>
      </c>
      <c r="BF590" t="s">
        <v>1075</v>
      </c>
      <c r="BG590">
        <v>69.27</v>
      </c>
      <c r="BI590">
        <v>2007</v>
      </c>
      <c r="BJ590">
        <v>19</v>
      </c>
      <c r="BK590" t="s">
        <v>444</v>
      </c>
      <c r="BL590">
        <v>53</v>
      </c>
      <c r="BM590" t="s">
        <v>1075</v>
      </c>
      <c r="BN590" t="s">
        <v>174</v>
      </c>
      <c r="BO590" t="s">
        <v>6837</v>
      </c>
      <c r="BP590" t="s">
        <v>13051</v>
      </c>
      <c r="BQ590" t="s">
        <v>443</v>
      </c>
      <c r="BR590">
        <v>71.5</v>
      </c>
      <c r="BT590">
        <v>2009</v>
      </c>
      <c r="BU590">
        <v>31</v>
      </c>
      <c r="BV590" t="s">
        <v>447</v>
      </c>
      <c r="BW590">
        <v>53</v>
      </c>
      <c r="BX590" t="s">
        <v>443</v>
      </c>
      <c r="BY590" t="s">
        <v>170</v>
      </c>
      <c r="CF590" t="s">
        <v>174</v>
      </c>
      <c r="CG590" t="s">
        <v>13052</v>
      </c>
      <c r="CH590" t="s">
        <v>13053</v>
      </c>
      <c r="CI590" t="s">
        <v>193</v>
      </c>
      <c r="CJ590">
        <v>2016</v>
      </c>
      <c r="CL590" t="s">
        <v>170</v>
      </c>
      <c r="CN590" t="s">
        <v>170</v>
      </c>
      <c r="CP590" t="s">
        <v>13054</v>
      </c>
      <c r="CQ590" t="s">
        <v>174</v>
      </c>
      <c r="CR590">
        <v>1</v>
      </c>
      <c r="CS590">
        <v>8</v>
      </c>
      <c r="CT590">
        <v>1</v>
      </c>
      <c r="CU590" t="s">
        <v>13055</v>
      </c>
      <c r="CV590" t="s">
        <v>170</v>
      </c>
      <c r="CZ590" t="s">
        <v>170</v>
      </c>
      <c r="DB590" t="s">
        <v>13056</v>
      </c>
      <c r="DC590" t="s">
        <v>326</v>
      </c>
      <c r="DD590" t="s">
        <v>170</v>
      </c>
      <c r="DF590" t="s">
        <v>170</v>
      </c>
      <c r="DL590" t="s">
        <v>170</v>
      </c>
      <c r="DN590" t="s">
        <v>170</v>
      </c>
      <c r="DP590" t="s">
        <v>13057</v>
      </c>
      <c r="DQ590" t="s">
        <v>202</v>
      </c>
      <c r="DR590" t="str">
        <f>HYPERLINK("https://nconnect.nicmar.ac.in/pdf/754_resume_1772194472.pdf/Y2FyZWVy","View Resume")</f>
        <v>0</v>
      </c>
      <c r="DS590" t="s">
        <v>461</v>
      </c>
      <c r="DT590" t="s">
        <v>13058</v>
      </c>
      <c r="DU590" t="s">
        <v>13059</v>
      </c>
      <c r="DV590" t="s">
        <v>13060</v>
      </c>
      <c r="DW590" t="s">
        <v>246</v>
      </c>
      <c r="DX590" t="s">
        <v>464</v>
      </c>
      <c r="DY590" t="s">
        <v>209</v>
      </c>
      <c r="DZ590" t="s">
        <v>461</v>
      </c>
    </row>
    <row r="591" spans="1:158">
      <c r="A591" t="s">
        <v>5428</v>
      </c>
      <c r="B591" t="s">
        <v>5429</v>
      </c>
      <c r="C591" t="s">
        <v>472</v>
      </c>
      <c r="D591" t="s">
        <v>473</v>
      </c>
      <c r="E591" t="s">
        <v>13061</v>
      </c>
      <c r="F591" t="s">
        <v>13062</v>
      </c>
      <c r="G591">
        <v>9676415511</v>
      </c>
      <c r="H591" t="s">
        <v>164</v>
      </c>
      <c r="I591" t="s">
        <v>13063</v>
      </c>
      <c r="J591" t="s">
        <v>166</v>
      </c>
      <c r="K591" t="s">
        <v>3919</v>
      </c>
      <c r="L591" t="s">
        <v>13064</v>
      </c>
      <c r="M591" t="s">
        <v>13065</v>
      </c>
      <c r="N591" t="s">
        <v>170</v>
      </c>
      <c r="AI591" t="s">
        <v>13066</v>
      </c>
      <c r="AJ591" t="s">
        <v>13067</v>
      </c>
      <c r="AK591" t="s">
        <v>439</v>
      </c>
      <c r="AL591">
        <v>58</v>
      </c>
      <c r="AN591">
        <v>2008</v>
      </c>
      <c r="AO591" t="s">
        <v>174</v>
      </c>
      <c r="AP591" t="s">
        <v>13068</v>
      </c>
      <c r="AQ591" t="s">
        <v>5259</v>
      </c>
      <c r="AR591" t="s">
        <v>919</v>
      </c>
      <c r="AS591">
        <v>72</v>
      </c>
      <c r="AU591">
        <v>2010</v>
      </c>
      <c r="AV591" t="s">
        <v>170</v>
      </c>
      <c r="BC591" t="s">
        <v>174</v>
      </c>
      <c r="BD591" t="s">
        <v>13069</v>
      </c>
      <c r="BE591" t="s">
        <v>13070</v>
      </c>
      <c r="BF591" t="s">
        <v>486</v>
      </c>
      <c r="BG591">
        <v>80</v>
      </c>
      <c r="BH591">
        <v>8.41</v>
      </c>
      <c r="BI591">
        <v>2014</v>
      </c>
      <c r="BJ591">
        <v>1</v>
      </c>
      <c r="BL591">
        <v>9</v>
      </c>
      <c r="BN591" t="s">
        <v>174</v>
      </c>
      <c r="BO591" t="s">
        <v>2121</v>
      </c>
      <c r="BP591" t="s">
        <v>13071</v>
      </c>
      <c r="BQ591" t="s">
        <v>213</v>
      </c>
      <c r="BR591">
        <v>79</v>
      </c>
      <c r="BT591">
        <v>2016</v>
      </c>
      <c r="BU591">
        <v>14</v>
      </c>
      <c r="BW591">
        <v>47</v>
      </c>
      <c r="BY591" t="s">
        <v>170</v>
      </c>
      <c r="CC591">
        <v>97.5</v>
      </c>
      <c r="CD591">
        <v>9.75</v>
      </c>
      <c r="CE591">
        <v>2026</v>
      </c>
      <c r="CF591" t="s">
        <v>174</v>
      </c>
      <c r="CG591" t="s">
        <v>13072</v>
      </c>
      <c r="CH591" t="s">
        <v>13073</v>
      </c>
      <c r="CI591" t="s">
        <v>373</v>
      </c>
      <c r="CK591" t="s">
        <v>174</v>
      </c>
      <c r="CL591" t="s">
        <v>170</v>
      </c>
      <c r="CN591" t="s">
        <v>170</v>
      </c>
      <c r="CP591" t="s">
        <v>13074</v>
      </c>
      <c r="CQ591" t="s">
        <v>174</v>
      </c>
      <c r="CR591">
        <v>9</v>
      </c>
      <c r="CS591">
        <v>0</v>
      </c>
      <c r="CT591">
        <v>0</v>
      </c>
      <c r="CU591" t="s">
        <v>13075</v>
      </c>
      <c r="CV591" t="s">
        <v>170</v>
      </c>
      <c r="CZ591" t="s">
        <v>170</v>
      </c>
      <c r="DB591" t="s">
        <v>13076</v>
      </c>
      <c r="DC591" t="s">
        <v>2977</v>
      </c>
      <c r="DD591" t="s">
        <v>170</v>
      </c>
      <c r="DF591" t="s">
        <v>170</v>
      </c>
      <c r="DL591" t="s">
        <v>170</v>
      </c>
      <c r="DN591" t="s">
        <v>170</v>
      </c>
      <c r="DP591" t="s">
        <v>13077</v>
      </c>
      <c r="DQ591" t="s">
        <v>202</v>
      </c>
      <c r="DR591" t="str">
        <f>HYPERLINK("https://nconnect.nicmar.ac.in/pdf/757_resume_1772202049.pdf/Y2FyZWVy","View Resume")</f>
        <v>0</v>
      </c>
      <c r="DS591" t="s">
        <v>2927</v>
      </c>
      <c r="DT591" t="s">
        <v>13078</v>
      </c>
      <c r="DU591" t="s">
        <v>211</v>
      </c>
      <c r="DV591" t="s">
        <v>13079</v>
      </c>
      <c r="DW591" t="s">
        <v>246</v>
      </c>
      <c r="DX591" t="s">
        <v>953</v>
      </c>
      <c r="DY591" t="s">
        <v>2981</v>
      </c>
      <c r="DZ591" t="s">
        <v>2927</v>
      </c>
    </row>
    <row r="592" spans="1:158">
      <c r="A592" t="s">
        <v>1471</v>
      </c>
      <c r="B592" t="s">
        <v>508</v>
      </c>
      <c r="C592" t="s">
        <v>212</v>
      </c>
      <c r="D592" t="s">
        <v>1472</v>
      </c>
      <c r="E592" t="s">
        <v>13080</v>
      </c>
      <c r="F592" t="s">
        <v>13081</v>
      </c>
      <c r="G592">
        <v>9790740777</v>
      </c>
      <c r="H592" t="s">
        <v>164</v>
      </c>
      <c r="I592" t="s">
        <v>13082</v>
      </c>
      <c r="J592" t="s">
        <v>166</v>
      </c>
      <c r="K592" t="s">
        <v>13083</v>
      </c>
      <c r="L592" t="s">
        <v>13084</v>
      </c>
      <c r="M592" t="s">
        <v>13085</v>
      </c>
      <c r="N592" t="s">
        <v>170</v>
      </c>
      <c r="AI592" t="s">
        <v>13086</v>
      </c>
      <c r="AJ592" t="s">
        <v>13087</v>
      </c>
      <c r="AK592" t="s">
        <v>13088</v>
      </c>
      <c r="AL592">
        <v>57</v>
      </c>
      <c r="AN592">
        <v>1997</v>
      </c>
      <c r="AO592" t="s">
        <v>174</v>
      </c>
      <c r="AP592" t="s">
        <v>13086</v>
      </c>
      <c r="AQ592" t="s">
        <v>13089</v>
      </c>
      <c r="AR592" t="s">
        <v>477</v>
      </c>
      <c r="AS592">
        <v>56</v>
      </c>
      <c r="AU592">
        <v>2000</v>
      </c>
      <c r="AV592" t="s">
        <v>170</v>
      </c>
      <c r="BC592" t="s">
        <v>174</v>
      </c>
      <c r="BD592" t="s">
        <v>13090</v>
      </c>
      <c r="BE592" t="s">
        <v>13091</v>
      </c>
      <c r="BF592" t="s">
        <v>13092</v>
      </c>
      <c r="BG592">
        <v>65.6</v>
      </c>
      <c r="BH592">
        <v>6.56</v>
      </c>
      <c r="BI592">
        <v>2004</v>
      </c>
      <c r="BJ592">
        <v>2</v>
      </c>
      <c r="BL592">
        <v>9</v>
      </c>
      <c r="BN592" t="s">
        <v>174</v>
      </c>
      <c r="BO592" t="s">
        <v>13090</v>
      </c>
      <c r="BP592" t="s">
        <v>13091</v>
      </c>
      <c r="BQ592" t="s">
        <v>13093</v>
      </c>
      <c r="BR592">
        <v>86</v>
      </c>
      <c r="BS592">
        <v>8.6</v>
      </c>
      <c r="BT592">
        <v>2006</v>
      </c>
      <c r="BU592">
        <v>12</v>
      </c>
      <c r="BW592">
        <v>13</v>
      </c>
      <c r="BY592" t="s">
        <v>170</v>
      </c>
      <c r="BZ592" t="s">
        <v>13094</v>
      </c>
      <c r="CA592" t="s">
        <v>13094</v>
      </c>
      <c r="CB592" t="s">
        <v>13095</v>
      </c>
      <c r="CE592">
        <v>2021</v>
      </c>
      <c r="CF592" t="s">
        <v>174</v>
      </c>
      <c r="CG592" t="s">
        <v>13096</v>
      </c>
      <c r="CH592" t="s">
        <v>13094</v>
      </c>
      <c r="CI592" t="s">
        <v>193</v>
      </c>
      <c r="CJ592">
        <v>2021</v>
      </c>
      <c r="CL592" t="s">
        <v>174</v>
      </c>
      <c r="CN592" t="s">
        <v>174</v>
      </c>
      <c r="CO592" t="s">
        <v>13097</v>
      </c>
      <c r="CP592" t="s">
        <v>13098</v>
      </c>
      <c r="CQ592" t="s">
        <v>174</v>
      </c>
      <c r="CR592">
        <v>22</v>
      </c>
      <c r="CS592">
        <v>19</v>
      </c>
      <c r="CT592">
        <v>32</v>
      </c>
      <c r="CU592" t="s">
        <v>13099</v>
      </c>
      <c r="CV592" t="s">
        <v>170</v>
      </c>
      <c r="CZ592" t="s">
        <v>174</v>
      </c>
      <c r="DA592" t="s">
        <v>13100</v>
      </c>
      <c r="DB592" t="s">
        <v>13101</v>
      </c>
      <c r="DC592" t="s">
        <v>13102</v>
      </c>
      <c r="DD592" t="s">
        <v>174</v>
      </c>
      <c r="DE592" t="s">
        <v>13103</v>
      </c>
      <c r="DF592" t="s">
        <v>174</v>
      </c>
      <c r="DG592">
        <v>38</v>
      </c>
      <c r="DH592">
        <v>52</v>
      </c>
      <c r="DI592">
        <v>24</v>
      </c>
      <c r="DJ592" t="s">
        <v>3130</v>
      </c>
      <c r="DK592">
        <v>9</v>
      </c>
      <c r="DL592" t="s">
        <v>174</v>
      </c>
      <c r="DM592" t="s">
        <v>13104</v>
      </c>
      <c r="DN592" t="s">
        <v>174</v>
      </c>
      <c r="DO592" t="s">
        <v>13105</v>
      </c>
      <c r="DP592" t="s">
        <v>13106</v>
      </c>
      <c r="DQ592" t="str">
        <f>HYPERLINK("https://nconnect.nicmar.ac.in/storage/profile/69a057a92f0c1.png","Download")</f>
        <v>0</v>
      </c>
      <c r="DR592" t="str">
        <f>HYPERLINK("https://nconnect.nicmar.ac.in/pdf/723_resume_1772202748.pdf/Y2FyZWVy","View Resume")</f>
        <v>0</v>
      </c>
      <c r="DS592" t="s">
        <v>8410</v>
      </c>
      <c r="DT592" t="s">
        <v>13107</v>
      </c>
      <c r="DU592" t="s">
        <v>13108</v>
      </c>
      <c r="DV592" t="s">
        <v>13109</v>
      </c>
      <c r="DW592" t="s">
        <v>246</v>
      </c>
      <c r="DX592" t="s">
        <v>1099</v>
      </c>
      <c r="DY592" t="s">
        <v>209</v>
      </c>
      <c r="DZ592" t="s">
        <v>8410</v>
      </c>
    </row>
    <row r="593" spans="1:158">
      <c r="A593" t="s">
        <v>1348</v>
      </c>
      <c r="B593" t="s">
        <v>211</v>
      </c>
      <c r="C593" t="s">
        <v>267</v>
      </c>
      <c r="D593" t="s">
        <v>1349</v>
      </c>
      <c r="E593" t="s">
        <v>13110</v>
      </c>
      <c r="F593" t="s">
        <v>13111</v>
      </c>
      <c r="G593">
        <v>6202368583</v>
      </c>
      <c r="H593" t="s">
        <v>271</v>
      </c>
      <c r="I593" t="s">
        <v>13112</v>
      </c>
      <c r="J593" t="s">
        <v>217</v>
      </c>
      <c r="K593" t="s">
        <v>831</v>
      </c>
      <c r="L593" t="s">
        <v>13113</v>
      </c>
      <c r="M593" t="s">
        <v>13114</v>
      </c>
      <c r="N593" t="s">
        <v>170</v>
      </c>
      <c r="AI593" t="s">
        <v>13115</v>
      </c>
      <c r="AJ593" t="s">
        <v>13116</v>
      </c>
      <c r="AK593" t="s">
        <v>13117</v>
      </c>
      <c r="AL593">
        <v>85.5</v>
      </c>
      <c r="AM593">
        <v>9</v>
      </c>
      <c r="AN593">
        <v>2013</v>
      </c>
      <c r="AO593" t="s">
        <v>174</v>
      </c>
      <c r="AP593" t="s">
        <v>13115</v>
      </c>
      <c r="AQ593" t="s">
        <v>13116</v>
      </c>
      <c r="AR593" t="s">
        <v>13118</v>
      </c>
      <c r="AS593">
        <v>65</v>
      </c>
      <c r="AU593">
        <v>2015</v>
      </c>
      <c r="AV593" t="s">
        <v>174</v>
      </c>
      <c r="AW593" t="s">
        <v>13119</v>
      </c>
      <c r="AX593" t="s">
        <v>13120</v>
      </c>
      <c r="AY593" t="s">
        <v>13121</v>
      </c>
      <c r="AZ593">
        <v>84.2</v>
      </c>
      <c r="BA593">
        <v>8.92</v>
      </c>
      <c r="BB593">
        <v>2021</v>
      </c>
      <c r="BC593" t="s">
        <v>174</v>
      </c>
      <c r="BD593" t="s">
        <v>13120</v>
      </c>
      <c r="BE593" t="s">
        <v>13122</v>
      </c>
      <c r="BF593" t="s">
        <v>6200</v>
      </c>
      <c r="BG593">
        <v>74.8</v>
      </c>
      <c r="BH593">
        <v>7.98</v>
      </c>
      <c r="BI593">
        <v>2018</v>
      </c>
      <c r="BJ593">
        <v>19</v>
      </c>
      <c r="BK593" t="s">
        <v>13123</v>
      </c>
      <c r="BL593">
        <v>53</v>
      </c>
      <c r="BM593" t="s">
        <v>6200</v>
      </c>
      <c r="BN593" t="s">
        <v>174</v>
      </c>
      <c r="BO593" t="s">
        <v>13120</v>
      </c>
      <c r="BP593" t="s">
        <v>13122</v>
      </c>
      <c r="BQ593" t="s">
        <v>6200</v>
      </c>
      <c r="BR593">
        <v>78.7</v>
      </c>
      <c r="BS593">
        <v>8.36</v>
      </c>
      <c r="BT593">
        <v>2020</v>
      </c>
      <c r="BU593">
        <v>31</v>
      </c>
      <c r="BV593" t="s">
        <v>13123</v>
      </c>
      <c r="BW593">
        <v>53</v>
      </c>
      <c r="BX593" t="s">
        <v>6200</v>
      </c>
      <c r="BY593" t="s">
        <v>174</v>
      </c>
      <c r="BZ593" t="s">
        <v>13124</v>
      </c>
      <c r="CA593" t="s">
        <v>13125</v>
      </c>
      <c r="CB593" t="s">
        <v>13126</v>
      </c>
      <c r="CC593">
        <v>84</v>
      </c>
      <c r="CD593">
        <v>3.36</v>
      </c>
      <c r="CE593">
        <v>2023</v>
      </c>
      <c r="CF593" t="s">
        <v>174</v>
      </c>
      <c r="CG593" t="s">
        <v>6200</v>
      </c>
      <c r="CH593" t="s">
        <v>13127</v>
      </c>
      <c r="CI593" t="s">
        <v>373</v>
      </c>
      <c r="CK593" t="s">
        <v>174</v>
      </c>
      <c r="CL593" t="s">
        <v>174</v>
      </c>
      <c r="CM593" t="s">
        <v>13128</v>
      </c>
      <c r="CN593" t="s">
        <v>174</v>
      </c>
      <c r="CO593" t="s">
        <v>13129</v>
      </c>
      <c r="CP593" t="s">
        <v>612</v>
      </c>
      <c r="DP593" t="s">
        <v>13130</v>
      </c>
      <c r="DQ593" t="str">
        <f>HYPERLINK("https://nconnect.nicmar.ac.in/storage/profile/699d3e5cb2c76.png","Download")</f>
        <v>0</v>
      </c>
      <c r="DR593" t="str">
        <f>HYPERLINK("https://nconnect.nicmar.ac.in/pdf/604_resume_1772205387.pdf/Y2FyZWVy","View Resume")</f>
        <v>0</v>
      </c>
      <c r="DS593" t="s">
        <v>4013</v>
      </c>
      <c r="DT593" t="s">
        <v>13131</v>
      </c>
      <c r="DU593" t="s">
        <v>13132</v>
      </c>
      <c r="DV593" t="s">
        <v>538</v>
      </c>
      <c r="DW593" t="s">
        <v>207</v>
      </c>
      <c r="DX593" t="s">
        <v>1983</v>
      </c>
      <c r="DY593" t="s">
        <v>951</v>
      </c>
      <c r="DZ593" t="s">
        <v>1689</v>
      </c>
      <c r="EA593" t="s">
        <v>13133</v>
      </c>
      <c r="EB593" t="s">
        <v>13134</v>
      </c>
      <c r="EC593" t="s">
        <v>13135</v>
      </c>
      <c r="ED593" t="s">
        <v>246</v>
      </c>
      <c r="EE593" t="s">
        <v>996</v>
      </c>
      <c r="EF593" t="s">
        <v>209</v>
      </c>
      <c r="EG593" t="s">
        <v>2054</v>
      </c>
    </row>
    <row r="594" spans="1:158">
      <c r="A594" t="s">
        <v>5428</v>
      </c>
      <c r="B594" t="s">
        <v>5429</v>
      </c>
      <c r="C594" t="s">
        <v>472</v>
      </c>
      <c r="D594" t="s">
        <v>473</v>
      </c>
      <c r="E594" t="s">
        <v>13136</v>
      </c>
      <c r="F594" t="s">
        <v>13137</v>
      </c>
      <c r="G594">
        <v>9350166126</v>
      </c>
      <c r="H594" t="s">
        <v>164</v>
      </c>
      <c r="I594" t="s">
        <v>13138</v>
      </c>
      <c r="J594" t="s">
        <v>166</v>
      </c>
      <c r="K594" t="s">
        <v>361</v>
      </c>
      <c r="L594" t="s">
        <v>13139</v>
      </c>
      <c r="M594" t="s">
        <v>13140</v>
      </c>
      <c r="N594" t="s">
        <v>170</v>
      </c>
      <c r="AI594" t="s">
        <v>13141</v>
      </c>
      <c r="AJ594" t="s">
        <v>13142</v>
      </c>
      <c r="AK594" t="s">
        <v>13143</v>
      </c>
      <c r="AL594">
        <v>54.57</v>
      </c>
      <c r="AM594">
        <v>5.45</v>
      </c>
      <c r="AN594">
        <v>1975</v>
      </c>
      <c r="AO594" t="s">
        <v>170</v>
      </c>
      <c r="AV594" t="s">
        <v>174</v>
      </c>
      <c r="AW594" t="s">
        <v>13144</v>
      </c>
      <c r="AX594" t="s">
        <v>13145</v>
      </c>
      <c r="AY594" t="s">
        <v>13146</v>
      </c>
      <c r="AZ594">
        <v>64.64</v>
      </c>
      <c r="BA594">
        <v>0.01</v>
      </c>
      <c r="BB594">
        <v>1980</v>
      </c>
      <c r="BC594" t="s">
        <v>174</v>
      </c>
      <c r="BD594" t="s">
        <v>13147</v>
      </c>
      <c r="BE594" t="s">
        <v>13148</v>
      </c>
      <c r="BF594" t="s">
        <v>3371</v>
      </c>
      <c r="BG594">
        <v>52.0</v>
      </c>
      <c r="BH594">
        <v>5.2</v>
      </c>
      <c r="BI594">
        <v>1985</v>
      </c>
      <c r="BJ594">
        <v>19</v>
      </c>
      <c r="BK594" t="s">
        <v>13149</v>
      </c>
      <c r="BL594">
        <v>9</v>
      </c>
      <c r="BN594" t="s">
        <v>174</v>
      </c>
      <c r="BO594" t="s">
        <v>13150</v>
      </c>
      <c r="BP594" t="s">
        <v>13151</v>
      </c>
      <c r="BQ594" t="s">
        <v>213</v>
      </c>
      <c r="BR594">
        <v>71.79</v>
      </c>
      <c r="BT594">
        <v>2015</v>
      </c>
      <c r="BU594">
        <v>14</v>
      </c>
      <c r="BW594">
        <v>9</v>
      </c>
      <c r="BY594" t="s">
        <v>174</v>
      </c>
      <c r="BZ594" t="s">
        <v>13152</v>
      </c>
      <c r="CA594" t="s">
        <v>13153</v>
      </c>
      <c r="CB594" t="s">
        <v>13154</v>
      </c>
      <c r="CC594">
        <v>47.0</v>
      </c>
      <c r="CD594">
        <v>4.7</v>
      </c>
      <c r="CE594">
        <v>1998</v>
      </c>
      <c r="CF594" t="s">
        <v>170</v>
      </c>
      <c r="CL594" t="s">
        <v>174</v>
      </c>
      <c r="CM594" t="s">
        <v>13155</v>
      </c>
      <c r="CN594" t="s">
        <v>174</v>
      </c>
      <c r="CO594" t="s">
        <v>13156</v>
      </c>
      <c r="CP594" t="s">
        <v>13157</v>
      </c>
      <c r="CQ594" t="s">
        <v>174</v>
      </c>
      <c r="CR594" t="s">
        <v>13158</v>
      </c>
      <c r="CS594" t="s">
        <v>13159</v>
      </c>
      <c r="CT594">
        <v>1</v>
      </c>
      <c r="CU594" t="s">
        <v>13160</v>
      </c>
      <c r="CV594" t="s">
        <v>170</v>
      </c>
      <c r="CZ594" t="s">
        <v>170</v>
      </c>
      <c r="DB594" t="s">
        <v>13161</v>
      </c>
      <c r="DC594" t="s">
        <v>13162</v>
      </c>
      <c r="DD594" t="s">
        <v>174</v>
      </c>
      <c r="DE594" t="s">
        <v>13163</v>
      </c>
      <c r="DF594" t="s">
        <v>174</v>
      </c>
      <c r="DG594" t="s">
        <v>13164</v>
      </c>
      <c r="DH594" t="s">
        <v>13165</v>
      </c>
      <c r="DI594" t="s">
        <v>13166</v>
      </c>
      <c r="DJ594" t="s">
        <v>13167</v>
      </c>
      <c r="DK594">
        <v>8</v>
      </c>
      <c r="DL594" t="s">
        <v>174</v>
      </c>
      <c r="DM594" t="s">
        <v>13168</v>
      </c>
      <c r="DN594" t="s">
        <v>170</v>
      </c>
      <c r="DP594" t="s">
        <v>13169</v>
      </c>
      <c r="DQ594" t="s">
        <v>202</v>
      </c>
      <c r="DR594" t="str">
        <f>HYPERLINK("https://nconnect.nicmar.ac.in/pdf/758_resume_1772209438.pdf/Y2FyZWVy","View Resume")</f>
        <v>0</v>
      </c>
      <c r="DS594" t="s">
        <v>575</v>
      </c>
      <c r="DT594" t="s">
        <v>13170</v>
      </c>
      <c r="DU594" t="s">
        <v>13171</v>
      </c>
      <c r="DV594" t="s">
        <v>13172</v>
      </c>
      <c r="DW594" t="s">
        <v>246</v>
      </c>
      <c r="DX594" t="s">
        <v>825</v>
      </c>
      <c r="DY594" t="s">
        <v>3389</v>
      </c>
      <c r="DZ594" t="s">
        <v>575</v>
      </c>
    </row>
    <row r="595" spans="1:158">
      <c r="A595" t="s">
        <v>295</v>
      </c>
      <c r="B595" t="s">
        <v>211</v>
      </c>
      <c r="C595" t="s">
        <v>267</v>
      </c>
      <c r="D595" t="s">
        <v>296</v>
      </c>
      <c r="E595" t="s">
        <v>11441</v>
      </c>
      <c r="F595" t="s">
        <v>11442</v>
      </c>
      <c r="G595">
        <v>9829069754</v>
      </c>
      <c r="H595" t="s">
        <v>164</v>
      </c>
      <c r="I595" t="s">
        <v>11443</v>
      </c>
      <c r="J595" t="s">
        <v>166</v>
      </c>
      <c r="K595" t="s">
        <v>361</v>
      </c>
      <c r="L595" t="s">
        <v>11444</v>
      </c>
      <c r="M595" t="s">
        <v>11445</v>
      </c>
      <c r="N595" t="s">
        <v>170</v>
      </c>
      <c r="AI595" t="s">
        <v>11446</v>
      </c>
      <c r="AJ595" t="s">
        <v>5478</v>
      </c>
      <c r="AK595" t="s">
        <v>11447</v>
      </c>
      <c r="AL595">
        <v>60.6</v>
      </c>
      <c r="AN595">
        <v>1979</v>
      </c>
      <c r="AO595" t="s">
        <v>174</v>
      </c>
      <c r="AP595" t="s">
        <v>11448</v>
      </c>
      <c r="AQ595" t="s">
        <v>5478</v>
      </c>
      <c r="AR595" t="s">
        <v>11449</v>
      </c>
      <c r="AS595">
        <v>49.4</v>
      </c>
      <c r="AU595">
        <v>1981</v>
      </c>
      <c r="AV595" t="s">
        <v>174</v>
      </c>
      <c r="AW595" t="s">
        <v>11450</v>
      </c>
      <c r="AX595" t="s">
        <v>11451</v>
      </c>
      <c r="AY595" t="s">
        <v>11452</v>
      </c>
      <c r="AZ595">
        <v>62.6</v>
      </c>
      <c r="BB595">
        <v>1995</v>
      </c>
      <c r="BC595" t="s">
        <v>174</v>
      </c>
      <c r="BD595" t="s">
        <v>11453</v>
      </c>
      <c r="BE595" t="s">
        <v>11454</v>
      </c>
      <c r="BF595" t="s">
        <v>11455</v>
      </c>
      <c r="BG595">
        <v>48.3</v>
      </c>
      <c r="BI595">
        <v>1986</v>
      </c>
      <c r="BJ595">
        <v>19</v>
      </c>
      <c r="BK595" t="s">
        <v>1007</v>
      </c>
      <c r="BL595">
        <v>53</v>
      </c>
      <c r="BM595" t="s">
        <v>11456</v>
      </c>
      <c r="BN595" t="s">
        <v>174</v>
      </c>
      <c r="BO595" t="s">
        <v>11457</v>
      </c>
      <c r="BP595" t="s">
        <v>11458</v>
      </c>
      <c r="BQ595" t="s">
        <v>11459</v>
      </c>
      <c r="BR595">
        <v>63.6</v>
      </c>
      <c r="BT595">
        <v>1999</v>
      </c>
      <c r="BU595">
        <v>31</v>
      </c>
      <c r="BV595" t="s">
        <v>11460</v>
      </c>
      <c r="BW595">
        <v>53</v>
      </c>
      <c r="BX595" t="s">
        <v>11461</v>
      </c>
      <c r="BY595" t="s">
        <v>174</v>
      </c>
      <c r="BZ595" t="s">
        <v>11462</v>
      </c>
      <c r="CA595" t="s">
        <v>11454</v>
      </c>
      <c r="CB595" t="s">
        <v>11463</v>
      </c>
      <c r="CC595">
        <v>54.05</v>
      </c>
      <c r="CE595">
        <v>1989</v>
      </c>
      <c r="CF595" t="s">
        <v>174</v>
      </c>
      <c r="CG595" t="s">
        <v>713</v>
      </c>
      <c r="CH595" t="s">
        <v>11464</v>
      </c>
      <c r="CI595" t="s">
        <v>193</v>
      </c>
      <c r="CJ595">
        <v>2019</v>
      </c>
      <c r="CL595" t="s">
        <v>174</v>
      </c>
      <c r="CM595" t="s">
        <v>11465</v>
      </c>
      <c r="CN595" t="s">
        <v>174</v>
      </c>
      <c r="CO595" t="s">
        <v>11466</v>
      </c>
      <c r="CP595" t="s">
        <v>11467</v>
      </c>
      <c r="CQ595" t="s">
        <v>174</v>
      </c>
      <c r="CR595" t="s">
        <v>3130</v>
      </c>
      <c r="CS595" t="s">
        <v>3130</v>
      </c>
      <c r="CT595">
        <v>5</v>
      </c>
      <c r="CU595" t="s">
        <v>11468</v>
      </c>
      <c r="CV595" t="s">
        <v>170</v>
      </c>
      <c r="CZ595" t="s">
        <v>170</v>
      </c>
      <c r="DB595" t="s">
        <v>11469</v>
      </c>
      <c r="DC595" t="s">
        <v>11470</v>
      </c>
      <c r="DD595" t="s">
        <v>174</v>
      </c>
      <c r="DE595" t="s">
        <v>11471</v>
      </c>
      <c r="DF595" t="s">
        <v>174</v>
      </c>
      <c r="DG595" t="s">
        <v>11472</v>
      </c>
      <c r="DH595" t="s">
        <v>3130</v>
      </c>
      <c r="DI595" t="s">
        <v>3130</v>
      </c>
      <c r="DJ595" t="s">
        <v>3130</v>
      </c>
      <c r="DK595">
        <v>9</v>
      </c>
      <c r="DL595" t="s">
        <v>174</v>
      </c>
      <c r="DM595" t="s">
        <v>11473</v>
      </c>
      <c r="DN595" t="s">
        <v>174</v>
      </c>
      <c r="DO595" t="s">
        <v>11474</v>
      </c>
      <c r="DP595" t="s">
        <v>13173</v>
      </c>
      <c r="DQ595" t="str">
        <f>HYPERLINK("https://nconnect.nicmar.ac.in/storage/profile/69a094226407e.png","Download")</f>
        <v>0</v>
      </c>
      <c r="DR595" t="str">
        <f>HYPERLINK("https://nconnect.nicmar.ac.in/pdf/403_resume_1772214903.pdf/Y2FyZWVy","View Resume")</f>
        <v>0</v>
      </c>
      <c r="DS595" t="s">
        <v>11476</v>
      </c>
      <c r="DT595" t="s">
        <v>11477</v>
      </c>
      <c r="DU595" t="s">
        <v>11478</v>
      </c>
      <c r="DV595" t="s">
        <v>1214</v>
      </c>
      <c r="DW595" t="s">
        <v>207</v>
      </c>
      <c r="DX595" t="s">
        <v>465</v>
      </c>
      <c r="DY595" t="s">
        <v>209</v>
      </c>
      <c r="DZ595" t="s">
        <v>949</v>
      </c>
      <c r="EA595" t="s">
        <v>11479</v>
      </c>
      <c r="EB595" t="s">
        <v>11480</v>
      </c>
      <c r="EC595" t="s">
        <v>1214</v>
      </c>
      <c r="ED595" t="s">
        <v>207</v>
      </c>
      <c r="EE595" t="s">
        <v>758</v>
      </c>
      <c r="EF595" t="s">
        <v>1199</v>
      </c>
      <c r="EG595" t="s">
        <v>355</v>
      </c>
      <c r="EH595" t="s">
        <v>11481</v>
      </c>
      <c r="EI595" t="s">
        <v>11471</v>
      </c>
      <c r="EJ595" t="s">
        <v>1214</v>
      </c>
      <c r="EK595" t="s">
        <v>246</v>
      </c>
      <c r="EL595" t="s">
        <v>2854</v>
      </c>
      <c r="EM595" t="s">
        <v>984</v>
      </c>
      <c r="EN595" t="s">
        <v>248</v>
      </c>
      <c r="EO595" t="s">
        <v>9336</v>
      </c>
      <c r="EP595" t="s">
        <v>11482</v>
      </c>
      <c r="EQ595" t="s">
        <v>1214</v>
      </c>
      <c r="ER595" t="s">
        <v>246</v>
      </c>
      <c r="ES595" t="s">
        <v>645</v>
      </c>
      <c r="ET595" t="s">
        <v>907</v>
      </c>
      <c r="EU595" t="s">
        <v>461</v>
      </c>
      <c r="EV595" t="s">
        <v>11483</v>
      </c>
      <c r="EW595" t="s">
        <v>11484</v>
      </c>
      <c r="EX595" t="s">
        <v>1214</v>
      </c>
      <c r="EY595" t="s">
        <v>207</v>
      </c>
      <c r="EZ595" t="s">
        <v>1987</v>
      </c>
      <c r="FA595" t="s">
        <v>1719</v>
      </c>
      <c r="FB595" t="s">
        <v>1388</v>
      </c>
    </row>
    <row r="596" spans="1:158">
      <c r="A596" t="s">
        <v>1284</v>
      </c>
      <c r="B596" t="s">
        <v>211</v>
      </c>
      <c r="C596" t="s">
        <v>267</v>
      </c>
      <c r="D596" t="s">
        <v>1285</v>
      </c>
      <c r="E596" t="s">
        <v>11441</v>
      </c>
      <c r="F596" t="s">
        <v>11442</v>
      </c>
      <c r="G596">
        <v>9829069754</v>
      </c>
      <c r="H596" t="s">
        <v>164</v>
      </c>
      <c r="I596" t="s">
        <v>11443</v>
      </c>
      <c r="J596" t="s">
        <v>166</v>
      </c>
      <c r="K596" t="s">
        <v>361</v>
      </c>
      <c r="L596" t="s">
        <v>11444</v>
      </c>
      <c r="M596" t="s">
        <v>11445</v>
      </c>
      <c r="N596" t="s">
        <v>170</v>
      </c>
      <c r="AI596" t="s">
        <v>11446</v>
      </c>
      <c r="AJ596" t="s">
        <v>5478</v>
      </c>
      <c r="AK596" t="s">
        <v>11447</v>
      </c>
      <c r="AL596">
        <v>60.6</v>
      </c>
      <c r="AN596">
        <v>1979</v>
      </c>
      <c r="AO596" t="s">
        <v>174</v>
      </c>
      <c r="AP596" t="s">
        <v>11448</v>
      </c>
      <c r="AQ596" t="s">
        <v>5478</v>
      </c>
      <c r="AR596" t="s">
        <v>11449</v>
      </c>
      <c r="AS596">
        <v>49.4</v>
      </c>
      <c r="AU596">
        <v>1981</v>
      </c>
      <c r="AV596" t="s">
        <v>174</v>
      </c>
      <c r="AW596" t="s">
        <v>11450</v>
      </c>
      <c r="AX596" t="s">
        <v>11451</v>
      </c>
      <c r="AY596" t="s">
        <v>11452</v>
      </c>
      <c r="AZ596">
        <v>62.6</v>
      </c>
      <c r="BB596">
        <v>1995</v>
      </c>
      <c r="BC596" t="s">
        <v>174</v>
      </c>
      <c r="BD596" t="s">
        <v>11453</v>
      </c>
      <c r="BE596" t="s">
        <v>11454</v>
      </c>
      <c r="BF596" t="s">
        <v>11455</v>
      </c>
      <c r="BG596">
        <v>48.3</v>
      </c>
      <c r="BI596">
        <v>1986</v>
      </c>
      <c r="BJ596">
        <v>19</v>
      </c>
      <c r="BK596" t="s">
        <v>1007</v>
      </c>
      <c r="BL596">
        <v>53</v>
      </c>
      <c r="BM596" t="s">
        <v>11456</v>
      </c>
      <c r="BN596" t="s">
        <v>174</v>
      </c>
      <c r="BO596" t="s">
        <v>11457</v>
      </c>
      <c r="BP596" t="s">
        <v>11458</v>
      </c>
      <c r="BQ596" t="s">
        <v>11459</v>
      </c>
      <c r="BR596">
        <v>63.6</v>
      </c>
      <c r="BT596">
        <v>1999</v>
      </c>
      <c r="BU596">
        <v>31</v>
      </c>
      <c r="BV596" t="s">
        <v>11460</v>
      </c>
      <c r="BW596">
        <v>53</v>
      </c>
      <c r="BX596" t="s">
        <v>11461</v>
      </c>
      <c r="BY596" t="s">
        <v>174</v>
      </c>
      <c r="BZ596" t="s">
        <v>11462</v>
      </c>
      <c r="CA596" t="s">
        <v>11454</v>
      </c>
      <c r="CB596" t="s">
        <v>11463</v>
      </c>
      <c r="CC596">
        <v>54.05</v>
      </c>
      <c r="CE596">
        <v>1989</v>
      </c>
      <c r="CF596" t="s">
        <v>174</v>
      </c>
      <c r="CG596" t="s">
        <v>713</v>
      </c>
      <c r="CH596" t="s">
        <v>11464</v>
      </c>
      <c r="CI596" t="s">
        <v>193</v>
      </c>
      <c r="CJ596">
        <v>2019</v>
      </c>
      <c r="CL596" t="s">
        <v>174</v>
      </c>
      <c r="CM596" t="s">
        <v>11465</v>
      </c>
      <c r="CN596" t="s">
        <v>174</v>
      </c>
      <c r="CO596" t="s">
        <v>11466</v>
      </c>
      <c r="CP596" t="s">
        <v>11467</v>
      </c>
      <c r="CQ596" t="s">
        <v>174</v>
      </c>
      <c r="CR596" t="s">
        <v>3130</v>
      </c>
      <c r="CS596" t="s">
        <v>3130</v>
      </c>
      <c r="CT596">
        <v>5</v>
      </c>
      <c r="CU596" t="s">
        <v>11468</v>
      </c>
      <c r="CV596" t="s">
        <v>170</v>
      </c>
      <c r="CZ596" t="s">
        <v>170</v>
      </c>
      <c r="DB596" t="s">
        <v>11469</v>
      </c>
      <c r="DC596" t="s">
        <v>11470</v>
      </c>
      <c r="DD596" t="s">
        <v>174</v>
      </c>
      <c r="DE596" t="s">
        <v>11471</v>
      </c>
      <c r="DF596" t="s">
        <v>174</v>
      </c>
      <c r="DG596" t="s">
        <v>11472</v>
      </c>
      <c r="DH596" t="s">
        <v>3130</v>
      </c>
      <c r="DI596" t="s">
        <v>3130</v>
      </c>
      <c r="DJ596" t="s">
        <v>3130</v>
      </c>
      <c r="DK596">
        <v>9</v>
      </c>
      <c r="DL596" t="s">
        <v>174</v>
      </c>
      <c r="DM596" t="s">
        <v>11473</v>
      </c>
      <c r="DN596" t="s">
        <v>174</v>
      </c>
      <c r="DO596" t="s">
        <v>11474</v>
      </c>
      <c r="DP596" t="s">
        <v>13174</v>
      </c>
      <c r="DQ596" t="str">
        <f>HYPERLINK("https://nconnect.nicmar.ac.in/storage/profile/69a094226407e.png","Download")</f>
        <v>0</v>
      </c>
      <c r="DR596" t="str">
        <f>HYPERLINK("https://nconnect.nicmar.ac.in/pdf/403_resume_1772214903.pdf/Y2FyZWVy","View Resume")</f>
        <v>0</v>
      </c>
      <c r="DS596" t="s">
        <v>11476</v>
      </c>
      <c r="DT596" t="s">
        <v>11477</v>
      </c>
      <c r="DU596" t="s">
        <v>11478</v>
      </c>
      <c r="DV596" t="s">
        <v>1214</v>
      </c>
      <c r="DW596" t="s">
        <v>207</v>
      </c>
      <c r="DX596" t="s">
        <v>465</v>
      </c>
      <c r="DY596" t="s">
        <v>209</v>
      </c>
      <c r="DZ596" t="s">
        <v>949</v>
      </c>
      <c r="EA596" t="s">
        <v>11479</v>
      </c>
      <c r="EB596" t="s">
        <v>11480</v>
      </c>
      <c r="EC596" t="s">
        <v>1214</v>
      </c>
      <c r="ED596" t="s">
        <v>207</v>
      </c>
      <c r="EE596" t="s">
        <v>758</v>
      </c>
      <c r="EF596" t="s">
        <v>1199</v>
      </c>
      <c r="EG596" t="s">
        <v>355</v>
      </c>
      <c r="EH596" t="s">
        <v>11481</v>
      </c>
      <c r="EI596" t="s">
        <v>11471</v>
      </c>
      <c r="EJ596" t="s">
        <v>1214</v>
      </c>
      <c r="EK596" t="s">
        <v>246</v>
      </c>
      <c r="EL596" t="s">
        <v>2854</v>
      </c>
      <c r="EM596" t="s">
        <v>984</v>
      </c>
      <c r="EN596" t="s">
        <v>248</v>
      </c>
      <c r="EO596" t="s">
        <v>9336</v>
      </c>
      <c r="EP596" t="s">
        <v>11482</v>
      </c>
      <c r="EQ596" t="s">
        <v>1214</v>
      </c>
      <c r="ER596" t="s">
        <v>246</v>
      </c>
      <c r="ES596" t="s">
        <v>645</v>
      </c>
      <c r="ET596" t="s">
        <v>907</v>
      </c>
      <c r="EU596" t="s">
        <v>461</v>
      </c>
      <c r="EV596" t="s">
        <v>11483</v>
      </c>
      <c r="EW596" t="s">
        <v>11484</v>
      </c>
      <c r="EX596" t="s">
        <v>1214</v>
      </c>
      <c r="EY596" t="s">
        <v>207</v>
      </c>
      <c r="EZ596" t="s">
        <v>1987</v>
      </c>
      <c r="FA596" t="s">
        <v>1719</v>
      </c>
      <c r="FB596" t="s">
        <v>1388</v>
      </c>
    </row>
    <row r="597" spans="1:158">
      <c r="A597" t="s">
        <v>1245</v>
      </c>
      <c r="B597" t="s">
        <v>159</v>
      </c>
      <c r="C597" t="s">
        <v>1138</v>
      </c>
      <c r="D597" t="s">
        <v>1246</v>
      </c>
      <c r="E597" t="s">
        <v>11441</v>
      </c>
      <c r="F597" t="s">
        <v>11442</v>
      </c>
      <c r="G597">
        <v>9829069754</v>
      </c>
      <c r="H597" t="s">
        <v>164</v>
      </c>
      <c r="I597" t="s">
        <v>11443</v>
      </c>
      <c r="J597" t="s">
        <v>166</v>
      </c>
      <c r="K597" t="s">
        <v>361</v>
      </c>
      <c r="L597" t="s">
        <v>11444</v>
      </c>
      <c r="M597" t="s">
        <v>11445</v>
      </c>
      <c r="N597" t="s">
        <v>170</v>
      </c>
      <c r="AI597" t="s">
        <v>11446</v>
      </c>
      <c r="AJ597" t="s">
        <v>5478</v>
      </c>
      <c r="AK597" t="s">
        <v>11447</v>
      </c>
      <c r="AL597">
        <v>60.6</v>
      </c>
      <c r="AN597">
        <v>1979</v>
      </c>
      <c r="AO597" t="s">
        <v>174</v>
      </c>
      <c r="AP597" t="s">
        <v>11448</v>
      </c>
      <c r="AQ597" t="s">
        <v>5478</v>
      </c>
      <c r="AR597" t="s">
        <v>11449</v>
      </c>
      <c r="AS597">
        <v>49.4</v>
      </c>
      <c r="AU597">
        <v>1981</v>
      </c>
      <c r="AV597" t="s">
        <v>174</v>
      </c>
      <c r="AW597" t="s">
        <v>11450</v>
      </c>
      <c r="AX597" t="s">
        <v>11451</v>
      </c>
      <c r="AY597" t="s">
        <v>11452</v>
      </c>
      <c r="AZ597">
        <v>62.6</v>
      </c>
      <c r="BB597">
        <v>1995</v>
      </c>
      <c r="BC597" t="s">
        <v>174</v>
      </c>
      <c r="BD597" t="s">
        <v>11453</v>
      </c>
      <c r="BE597" t="s">
        <v>11454</v>
      </c>
      <c r="BF597" t="s">
        <v>11455</v>
      </c>
      <c r="BG597">
        <v>48.3</v>
      </c>
      <c r="BI597">
        <v>1986</v>
      </c>
      <c r="BJ597">
        <v>19</v>
      </c>
      <c r="BK597" t="s">
        <v>1007</v>
      </c>
      <c r="BL597">
        <v>53</v>
      </c>
      <c r="BM597" t="s">
        <v>11456</v>
      </c>
      <c r="BN597" t="s">
        <v>174</v>
      </c>
      <c r="BO597" t="s">
        <v>11457</v>
      </c>
      <c r="BP597" t="s">
        <v>11458</v>
      </c>
      <c r="BQ597" t="s">
        <v>11459</v>
      </c>
      <c r="BR597">
        <v>63.6</v>
      </c>
      <c r="BT597">
        <v>1999</v>
      </c>
      <c r="BU597">
        <v>31</v>
      </c>
      <c r="BV597" t="s">
        <v>11460</v>
      </c>
      <c r="BW597">
        <v>53</v>
      </c>
      <c r="BX597" t="s">
        <v>11461</v>
      </c>
      <c r="BY597" t="s">
        <v>174</v>
      </c>
      <c r="BZ597" t="s">
        <v>11462</v>
      </c>
      <c r="CA597" t="s">
        <v>11454</v>
      </c>
      <c r="CB597" t="s">
        <v>11463</v>
      </c>
      <c r="CC597">
        <v>54.05</v>
      </c>
      <c r="CE597">
        <v>1989</v>
      </c>
      <c r="CF597" t="s">
        <v>174</v>
      </c>
      <c r="CG597" t="s">
        <v>713</v>
      </c>
      <c r="CH597" t="s">
        <v>11464</v>
      </c>
      <c r="CI597" t="s">
        <v>193</v>
      </c>
      <c r="CJ597">
        <v>2019</v>
      </c>
      <c r="CL597" t="s">
        <v>174</v>
      </c>
      <c r="CM597" t="s">
        <v>11465</v>
      </c>
      <c r="CN597" t="s">
        <v>174</v>
      </c>
      <c r="CO597" t="s">
        <v>11466</v>
      </c>
      <c r="CP597" t="s">
        <v>11467</v>
      </c>
      <c r="CQ597" t="s">
        <v>174</v>
      </c>
      <c r="CR597" t="s">
        <v>3130</v>
      </c>
      <c r="CS597" t="s">
        <v>3130</v>
      </c>
      <c r="CT597">
        <v>5</v>
      </c>
      <c r="CU597" t="s">
        <v>11468</v>
      </c>
      <c r="CV597" t="s">
        <v>170</v>
      </c>
      <c r="CZ597" t="s">
        <v>170</v>
      </c>
      <c r="DB597" t="s">
        <v>11469</v>
      </c>
      <c r="DC597" t="s">
        <v>11470</v>
      </c>
      <c r="DD597" t="s">
        <v>174</v>
      </c>
      <c r="DE597" t="s">
        <v>11471</v>
      </c>
      <c r="DF597" t="s">
        <v>174</v>
      </c>
      <c r="DG597" t="s">
        <v>11472</v>
      </c>
      <c r="DH597" t="s">
        <v>3130</v>
      </c>
      <c r="DI597" t="s">
        <v>3130</v>
      </c>
      <c r="DJ597" t="s">
        <v>3130</v>
      </c>
      <c r="DK597">
        <v>9</v>
      </c>
      <c r="DL597" t="s">
        <v>174</v>
      </c>
      <c r="DM597" t="s">
        <v>11473</v>
      </c>
      <c r="DN597" t="s">
        <v>174</v>
      </c>
      <c r="DO597" t="s">
        <v>11474</v>
      </c>
      <c r="DP597" t="s">
        <v>13175</v>
      </c>
      <c r="DQ597" t="str">
        <f>HYPERLINK("https://nconnect.nicmar.ac.in/storage/profile/69a094226407e.png","Download")</f>
        <v>0</v>
      </c>
      <c r="DR597" t="str">
        <f>HYPERLINK("https://nconnect.nicmar.ac.in/pdf/403_resume_1772214903.pdf/Y2FyZWVy","View Resume")</f>
        <v>0</v>
      </c>
      <c r="DS597" t="s">
        <v>11476</v>
      </c>
      <c r="DT597" t="s">
        <v>11477</v>
      </c>
      <c r="DU597" t="s">
        <v>11478</v>
      </c>
      <c r="DV597" t="s">
        <v>1214</v>
      </c>
      <c r="DW597" t="s">
        <v>207</v>
      </c>
      <c r="DX597" t="s">
        <v>465</v>
      </c>
      <c r="DY597" t="s">
        <v>209</v>
      </c>
      <c r="DZ597" t="s">
        <v>949</v>
      </c>
      <c r="EA597" t="s">
        <v>11479</v>
      </c>
      <c r="EB597" t="s">
        <v>11480</v>
      </c>
      <c r="EC597" t="s">
        <v>1214</v>
      </c>
      <c r="ED597" t="s">
        <v>207</v>
      </c>
      <c r="EE597" t="s">
        <v>758</v>
      </c>
      <c r="EF597" t="s">
        <v>1199</v>
      </c>
      <c r="EG597" t="s">
        <v>355</v>
      </c>
      <c r="EH597" t="s">
        <v>11481</v>
      </c>
      <c r="EI597" t="s">
        <v>11471</v>
      </c>
      <c r="EJ597" t="s">
        <v>1214</v>
      </c>
      <c r="EK597" t="s">
        <v>246</v>
      </c>
      <c r="EL597" t="s">
        <v>2854</v>
      </c>
      <c r="EM597" t="s">
        <v>984</v>
      </c>
      <c r="EN597" t="s">
        <v>248</v>
      </c>
      <c r="EO597" t="s">
        <v>9336</v>
      </c>
      <c r="EP597" t="s">
        <v>11482</v>
      </c>
      <c r="EQ597" t="s">
        <v>1214</v>
      </c>
      <c r="ER597" t="s">
        <v>246</v>
      </c>
      <c r="ES597" t="s">
        <v>645</v>
      </c>
      <c r="ET597" t="s">
        <v>907</v>
      </c>
      <c r="EU597" t="s">
        <v>461</v>
      </c>
      <c r="EV597" t="s">
        <v>11483</v>
      </c>
      <c r="EW597" t="s">
        <v>11484</v>
      </c>
      <c r="EX597" t="s">
        <v>1214</v>
      </c>
      <c r="EY597" t="s">
        <v>207</v>
      </c>
      <c r="EZ597" t="s">
        <v>1987</v>
      </c>
      <c r="FA597" t="s">
        <v>1719</v>
      </c>
      <c r="FB597" t="s">
        <v>1388</v>
      </c>
    </row>
    <row r="598" spans="1:158">
      <c r="A598" t="s">
        <v>356</v>
      </c>
      <c r="B598" t="s">
        <v>211</v>
      </c>
      <c r="C598" t="s">
        <v>267</v>
      </c>
      <c r="D598" t="s">
        <v>357</v>
      </c>
      <c r="E598" t="s">
        <v>13176</v>
      </c>
      <c r="F598" t="s">
        <v>13177</v>
      </c>
      <c r="G598">
        <v>6201593824</v>
      </c>
      <c r="H598" t="s">
        <v>164</v>
      </c>
      <c r="I598" t="s">
        <v>13178</v>
      </c>
      <c r="J598" t="s">
        <v>217</v>
      </c>
      <c r="K598" t="s">
        <v>361</v>
      </c>
      <c r="L598" t="s">
        <v>13179</v>
      </c>
      <c r="M598" t="s">
        <v>13180</v>
      </c>
      <c r="N598" t="s">
        <v>170</v>
      </c>
      <c r="AI598" t="s">
        <v>13181</v>
      </c>
      <c r="AJ598" t="s">
        <v>1930</v>
      </c>
      <c r="AK598" t="s">
        <v>13182</v>
      </c>
      <c r="AL598">
        <v>80</v>
      </c>
      <c r="AM598">
        <v>8.2</v>
      </c>
      <c r="AN598">
        <v>2015</v>
      </c>
      <c r="AO598" t="s">
        <v>174</v>
      </c>
      <c r="AP598" t="s">
        <v>13183</v>
      </c>
      <c r="AQ598" t="s">
        <v>1930</v>
      </c>
      <c r="AR598" t="s">
        <v>13184</v>
      </c>
      <c r="AS598">
        <v>60</v>
      </c>
      <c r="AT598">
        <v>6.0</v>
      </c>
      <c r="AU598">
        <v>2017</v>
      </c>
      <c r="AV598" t="s">
        <v>170</v>
      </c>
      <c r="BC598" t="s">
        <v>174</v>
      </c>
      <c r="BD598" t="s">
        <v>13185</v>
      </c>
      <c r="BE598" t="s">
        <v>13186</v>
      </c>
      <c r="BF598" t="s">
        <v>13187</v>
      </c>
      <c r="BG598">
        <v>80</v>
      </c>
      <c r="BH598">
        <v>7.99</v>
      </c>
      <c r="BI598">
        <v>2022</v>
      </c>
      <c r="BJ598">
        <v>19</v>
      </c>
      <c r="BK598" t="s">
        <v>13187</v>
      </c>
      <c r="BL598">
        <v>11</v>
      </c>
      <c r="BN598" t="s">
        <v>174</v>
      </c>
      <c r="BO598" t="s">
        <v>13188</v>
      </c>
      <c r="BP598" t="s">
        <v>13189</v>
      </c>
      <c r="BQ598" t="s">
        <v>13190</v>
      </c>
      <c r="BR598">
        <v>75</v>
      </c>
      <c r="BS598">
        <v>7.5</v>
      </c>
      <c r="BT598">
        <v>2026</v>
      </c>
      <c r="BU598">
        <v>31</v>
      </c>
      <c r="BV598" t="s">
        <v>13191</v>
      </c>
      <c r="BW598">
        <v>53</v>
      </c>
      <c r="BX598" t="s">
        <v>1941</v>
      </c>
      <c r="BY598" t="s">
        <v>170</v>
      </c>
      <c r="CF598" t="s">
        <v>170</v>
      </c>
      <c r="CL598" t="s">
        <v>170</v>
      </c>
      <c r="CN598" t="s">
        <v>170</v>
      </c>
      <c r="CP598" t="s">
        <v>13192</v>
      </c>
      <c r="CQ598" t="s">
        <v>170</v>
      </c>
      <c r="CU598" t="s">
        <v>2365</v>
      </c>
      <c r="CV598" t="s">
        <v>170</v>
      </c>
      <c r="CZ598" t="s">
        <v>170</v>
      </c>
      <c r="DC598" t="s">
        <v>13193</v>
      </c>
      <c r="DD598" t="s">
        <v>174</v>
      </c>
      <c r="DE598" t="s">
        <v>13194</v>
      </c>
      <c r="DF598" t="s">
        <v>170</v>
      </c>
      <c r="DL598" t="s">
        <v>170</v>
      </c>
      <c r="DN598" t="s">
        <v>170</v>
      </c>
      <c r="DP598" t="s">
        <v>13195</v>
      </c>
      <c r="DQ598" t="str">
        <f>HYPERLINK("https://nconnect.nicmar.ac.in/storage/profile/69a25b6047c99.png","Download")</f>
        <v>0</v>
      </c>
      <c r="DR598" t="str">
        <f>HYPERLINK("https://nconnect.nicmar.ac.in/pdf/765_resume_1772249021.pdf/Y2FyZWVy","View Resume")</f>
        <v>0</v>
      </c>
      <c r="DS598" t="s">
        <v>945</v>
      </c>
      <c r="DT598" t="s">
        <v>4409</v>
      </c>
      <c r="DU598" t="s">
        <v>13196</v>
      </c>
      <c r="DV598" t="s">
        <v>13197</v>
      </c>
      <c r="DW598" t="s">
        <v>207</v>
      </c>
      <c r="DX598" t="s">
        <v>904</v>
      </c>
      <c r="DY598" t="s">
        <v>2374</v>
      </c>
      <c r="DZ598" t="s">
        <v>945</v>
      </c>
    </row>
    <row r="599" spans="1:158">
      <c r="A599" t="s">
        <v>295</v>
      </c>
      <c r="B599" t="s">
        <v>211</v>
      </c>
      <c r="C599" t="s">
        <v>267</v>
      </c>
      <c r="D599" t="s">
        <v>296</v>
      </c>
      <c r="E599" t="s">
        <v>13176</v>
      </c>
      <c r="F599" t="s">
        <v>13177</v>
      </c>
      <c r="G599">
        <v>6201593824</v>
      </c>
      <c r="H599" t="s">
        <v>164</v>
      </c>
      <c r="I599" t="s">
        <v>13178</v>
      </c>
      <c r="J599" t="s">
        <v>217</v>
      </c>
      <c r="K599" t="s">
        <v>361</v>
      </c>
      <c r="L599" t="s">
        <v>13179</v>
      </c>
      <c r="M599" t="s">
        <v>13180</v>
      </c>
      <c r="N599" t="s">
        <v>170</v>
      </c>
      <c r="AI599" t="s">
        <v>13181</v>
      </c>
      <c r="AJ599" t="s">
        <v>1930</v>
      </c>
      <c r="AK599" t="s">
        <v>13182</v>
      </c>
      <c r="AL599">
        <v>80</v>
      </c>
      <c r="AM599">
        <v>8.2</v>
      </c>
      <c r="AN599">
        <v>2015</v>
      </c>
      <c r="AO599" t="s">
        <v>174</v>
      </c>
      <c r="AP599" t="s">
        <v>13183</v>
      </c>
      <c r="AQ599" t="s">
        <v>1930</v>
      </c>
      <c r="AR599" t="s">
        <v>13184</v>
      </c>
      <c r="AS599">
        <v>60</v>
      </c>
      <c r="AT599">
        <v>6.0</v>
      </c>
      <c r="AU599">
        <v>2017</v>
      </c>
      <c r="AV599" t="s">
        <v>170</v>
      </c>
      <c r="BC599" t="s">
        <v>174</v>
      </c>
      <c r="BD599" t="s">
        <v>13185</v>
      </c>
      <c r="BE599" t="s">
        <v>13186</v>
      </c>
      <c r="BF599" t="s">
        <v>13187</v>
      </c>
      <c r="BG599">
        <v>80</v>
      </c>
      <c r="BH599">
        <v>7.99</v>
      </c>
      <c r="BI599">
        <v>2022</v>
      </c>
      <c r="BJ599">
        <v>19</v>
      </c>
      <c r="BK599" t="s">
        <v>13187</v>
      </c>
      <c r="BL599">
        <v>11</v>
      </c>
      <c r="BN599" t="s">
        <v>174</v>
      </c>
      <c r="BO599" t="s">
        <v>13188</v>
      </c>
      <c r="BP599" t="s">
        <v>13189</v>
      </c>
      <c r="BQ599" t="s">
        <v>13190</v>
      </c>
      <c r="BR599">
        <v>75</v>
      </c>
      <c r="BS599">
        <v>7.5</v>
      </c>
      <c r="BT599">
        <v>2026</v>
      </c>
      <c r="BU599">
        <v>31</v>
      </c>
      <c r="BV599" t="s">
        <v>13191</v>
      </c>
      <c r="BW599">
        <v>53</v>
      </c>
      <c r="BX599" t="s">
        <v>1941</v>
      </c>
      <c r="BY599" t="s">
        <v>170</v>
      </c>
      <c r="CF599" t="s">
        <v>170</v>
      </c>
      <c r="CL599" t="s">
        <v>170</v>
      </c>
      <c r="CN599" t="s">
        <v>170</v>
      </c>
      <c r="CP599" t="s">
        <v>13192</v>
      </c>
      <c r="CQ599" t="s">
        <v>170</v>
      </c>
      <c r="CU599" t="s">
        <v>2365</v>
      </c>
      <c r="CV599" t="s">
        <v>170</v>
      </c>
      <c r="CZ599" t="s">
        <v>170</v>
      </c>
      <c r="DC599" t="s">
        <v>13193</v>
      </c>
      <c r="DD599" t="s">
        <v>174</v>
      </c>
      <c r="DE599" t="s">
        <v>13194</v>
      </c>
      <c r="DF599" t="s">
        <v>170</v>
      </c>
      <c r="DL599" t="s">
        <v>170</v>
      </c>
      <c r="DN599" t="s">
        <v>170</v>
      </c>
      <c r="DP599" t="s">
        <v>13198</v>
      </c>
      <c r="DQ599" t="str">
        <f>HYPERLINK("https://nconnect.nicmar.ac.in/storage/profile/69a25b6047c99.png","Download")</f>
        <v>0</v>
      </c>
      <c r="DR599" t="str">
        <f>HYPERLINK("https://nconnect.nicmar.ac.in/pdf/765_resume_1772249021.pdf/Y2FyZWVy","View Resume")</f>
        <v>0</v>
      </c>
      <c r="DS599" t="s">
        <v>945</v>
      </c>
      <c r="DT599" t="s">
        <v>4409</v>
      </c>
      <c r="DU599" t="s">
        <v>13196</v>
      </c>
      <c r="DV599" t="s">
        <v>13197</v>
      </c>
      <c r="DW599" t="s">
        <v>207</v>
      </c>
      <c r="DX599" t="s">
        <v>904</v>
      </c>
      <c r="DY599" t="s">
        <v>2374</v>
      </c>
      <c r="DZ599" t="s">
        <v>945</v>
      </c>
    </row>
    <row r="600" spans="1:158">
      <c r="A600" t="s">
        <v>356</v>
      </c>
      <c r="B600" t="s">
        <v>211</v>
      </c>
      <c r="C600" t="s">
        <v>267</v>
      </c>
      <c r="D600" t="s">
        <v>357</v>
      </c>
      <c r="E600" t="s">
        <v>13199</v>
      </c>
      <c r="F600" t="s">
        <v>13200</v>
      </c>
      <c r="G600">
        <v>6204307096</v>
      </c>
      <c r="H600" t="s">
        <v>164</v>
      </c>
      <c r="I600" t="s">
        <v>13201</v>
      </c>
      <c r="J600" t="s">
        <v>217</v>
      </c>
      <c r="K600" t="s">
        <v>13202</v>
      </c>
      <c r="L600" t="s">
        <v>13203</v>
      </c>
      <c r="M600" t="s">
        <v>13204</v>
      </c>
      <c r="N600" t="s">
        <v>170</v>
      </c>
      <c r="AI600" t="s">
        <v>13205</v>
      </c>
      <c r="AJ600" t="s">
        <v>13206</v>
      </c>
      <c r="AK600" t="s">
        <v>13207</v>
      </c>
      <c r="AL600">
        <v>73.4</v>
      </c>
      <c r="AM600">
        <v>7.73</v>
      </c>
      <c r="AN600">
        <v>2018</v>
      </c>
      <c r="AO600" t="s">
        <v>174</v>
      </c>
      <c r="AP600" t="s">
        <v>13205</v>
      </c>
      <c r="AQ600" t="s">
        <v>13206</v>
      </c>
      <c r="AR600" t="s">
        <v>4789</v>
      </c>
      <c r="AS600">
        <v>89.4</v>
      </c>
      <c r="AT600">
        <v>9.41</v>
      </c>
      <c r="AU600">
        <v>2020</v>
      </c>
      <c r="AV600" t="s">
        <v>170</v>
      </c>
      <c r="BC600" t="s">
        <v>174</v>
      </c>
      <c r="BD600" t="s">
        <v>13208</v>
      </c>
      <c r="BE600" t="s">
        <v>13209</v>
      </c>
      <c r="BF600" t="s">
        <v>13210</v>
      </c>
      <c r="BG600">
        <v>73.69</v>
      </c>
      <c r="BH600">
        <v>8.83</v>
      </c>
      <c r="BI600">
        <v>2023</v>
      </c>
      <c r="BJ600">
        <v>9</v>
      </c>
      <c r="BL600">
        <v>53</v>
      </c>
      <c r="BM600" t="s">
        <v>13210</v>
      </c>
      <c r="BN600" t="s">
        <v>174</v>
      </c>
      <c r="BO600" t="s">
        <v>13211</v>
      </c>
      <c r="BP600" t="s">
        <v>2873</v>
      </c>
      <c r="BQ600" t="s">
        <v>13212</v>
      </c>
      <c r="BR600">
        <v>75.3</v>
      </c>
      <c r="BS600">
        <v>8.03</v>
      </c>
      <c r="BT600">
        <v>2026</v>
      </c>
      <c r="BU600">
        <v>31</v>
      </c>
      <c r="BV600" t="s">
        <v>13213</v>
      </c>
      <c r="BW600">
        <v>53</v>
      </c>
      <c r="BX600" t="s">
        <v>13212</v>
      </c>
      <c r="BY600" t="s">
        <v>170</v>
      </c>
      <c r="CF600" t="s">
        <v>170</v>
      </c>
      <c r="CL600" t="s">
        <v>170</v>
      </c>
      <c r="CN600" t="s">
        <v>170</v>
      </c>
      <c r="CP600" t="s">
        <v>2078</v>
      </c>
      <c r="CQ600" t="s">
        <v>170</v>
      </c>
      <c r="CV600" t="s">
        <v>170</v>
      </c>
      <c r="CZ600" t="s">
        <v>170</v>
      </c>
      <c r="DC600" t="s">
        <v>13214</v>
      </c>
      <c r="DD600" t="s">
        <v>174</v>
      </c>
      <c r="DE600" t="s">
        <v>13215</v>
      </c>
      <c r="DF600" t="s">
        <v>170</v>
      </c>
      <c r="DL600" t="s">
        <v>170</v>
      </c>
      <c r="DN600" t="s">
        <v>170</v>
      </c>
      <c r="DP600" t="s">
        <v>13216</v>
      </c>
      <c r="DQ600" t="str">
        <f>HYPERLINK("https://nconnect.nicmar.ac.in/storage/profile/69a26b1fd416d.png","Download")</f>
        <v>0</v>
      </c>
      <c r="DR600" t="str">
        <f>HYPERLINK("https://nconnect.nicmar.ac.in/pdf/767_resume_1772252963.pdf/Y2FyZWVy","View Resume")</f>
        <v>0</v>
      </c>
      <c r="DS600" t="s">
        <v>380</v>
      </c>
      <c r="DT600" t="s">
        <v>2106</v>
      </c>
      <c r="DU600" t="s">
        <v>2106</v>
      </c>
      <c r="DV600" t="s">
        <v>2106</v>
      </c>
      <c r="DW600" t="s">
        <v>246</v>
      </c>
      <c r="DX600" t="s">
        <v>3625</v>
      </c>
      <c r="DY600" t="s">
        <v>1199</v>
      </c>
      <c r="DZ600" t="s">
        <v>380</v>
      </c>
    </row>
    <row r="601" spans="1:158">
      <c r="A601" t="s">
        <v>210</v>
      </c>
      <c r="B601" t="s">
        <v>211</v>
      </c>
      <c r="C601" t="s">
        <v>212</v>
      </c>
      <c r="D601" t="s">
        <v>213</v>
      </c>
      <c r="E601" t="s">
        <v>13217</v>
      </c>
      <c r="F601" t="s">
        <v>13218</v>
      </c>
      <c r="G601">
        <v>9496174195</v>
      </c>
      <c r="H601" t="s">
        <v>271</v>
      </c>
      <c r="I601" t="s">
        <v>13219</v>
      </c>
      <c r="J601" t="s">
        <v>166</v>
      </c>
      <c r="K601" t="s">
        <v>13220</v>
      </c>
      <c r="L601" t="s">
        <v>13221</v>
      </c>
      <c r="M601" t="s">
        <v>13222</v>
      </c>
      <c r="N601" t="s">
        <v>170</v>
      </c>
      <c r="AI601" t="s">
        <v>13223</v>
      </c>
      <c r="AJ601" t="s">
        <v>13224</v>
      </c>
      <c r="AK601" t="s">
        <v>1515</v>
      </c>
      <c r="AL601">
        <v>96.4</v>
      </c>
      <c r="AN601">
        <v>2006</v>
      </c>
      <c r="AO601" t="s">
        <v>174</v>
      </c>
      <c r="AP601" t="s">
        <v>13223</v>
      </c>
      <c r="AQ601" t="s">
        <v>13224</v>
      </c>
      <c r="AR601" t="s">
        <v>1559</v>
      </c>
      <c r="AS601">
        <v>94.8</v>
      </c>
      <c r="AU601">
        <v>2008</v>
      </c>
      <c r="AV601" t="s">
        <v>170</v>
      </c>
      <c r="BC601" t="s">
        <v>174</v>
      </c>
      <c r="BD601" t="s">
        <v>5674</v>
      </c>
      <c r="BE601" t="s">
        <v>13225</v>
      </c>
      <c r="BF601" t="s">
        <v>486</v>
      </c>
      <c r="BG601">
        <v>92.74</v>
      </c>
      <c r="BH601">
        <v>9.82</v>
      </c>
      <c r="BI601">
        <v>2012</v>
      </c>
      <c r="BJ601">
        <v>1</v>
      </c>
      <c r="BL601">
        <v>9</v>
      </c>
      <c r="BN601" t="s">
        <v>174</v>
      </c>
      <c r="BO601" t="s">
        <v>13226</v>
      </c>
      <c r="BP601" t="s">
        <v>13227</v>
      </c>
      <c r="BQ601" t="s">
        <v>213</v>
      </c>
      <c r="BR601">
        <v>97.3</v>
      </c>
      <c r="BS601">
        <v>9.73</v>
      </c>
      <c r="BT601">
        <v>2014</v>
      </c>
      <c r="BU601">
        <v>14</v>
      </c>
      <c r="BW601">
        <v>47</v>
      </c>
      <c r="BY601" t="s">
        <v>170</v>
      </c>
      <c r="CF601" t="s">
        <v>174</v>
      </c>
      <c r="CG601" t="s">
        <v>13228</v>
      </c>
      <c r="CH601" t="s">
        <v>11310</v>
      </c>
      <c r="CI601" t="s">
        <v>193</v>
      </c>
      <c r="CJ601">
        <v>2023</v>
      </c>
      <c r="CL601" t="s">
        <v>174</v>
      </c>
      <c r="CM601" t="s">
        <v>13229</v>
      </c>
      <c r="CN601" t="s">
        <v>174</v>
      </c>
      <c r="CO601" t="s">
        <v>13230</v>
      </c>
      <c r="CP601" t="s">
        <v>13231</v>
      </c>
      <c r="CQ601" t="s">
        <v>174</v>
      </c>
      <c r="CR601">
        <v>4</v>
      </c>
      <c r="CS601">
        <v>0</v>
      </c>
      <c r="CT601">
        <v>0</v>
      </c>
      <c r="CU601" t="s">
        <v>13232</v>
      </c>
      <c r="CV601" t="s">
        <v>170</v>
      </c>
      <c r="CZ601" t="s">
        <v>170</v>
      </c>
      <c r="DB601" t="s">
        <v>6535</v>
      </c>
      <c r="DC601" t="s">
        <v>13233</v>
      </c>
      <c r="DD601" t="s">
        <v>174</v>
      </c>
      <c r="DE601" t="s">
        <v>13234</v>
      </c>
      <c r="DF601" t="s">
        <v>170</v>
      </c>
      <c r="DG601" t="s">
        <v>13235</v>
      </c>
      <c r="DH601" t="s">
        <v>6535</v>
      </c>
      <c r="DI601" t="s">
        <v>6535</v>
      </c>
      <c r="DJ601" t="s">
        <v>6535</v>
      </c>
      <c r="DL601" t="s">
        <v>174</v>
      </c>
      <c r="DM601" t="s">
        <v>13230</v>
      </c>
      <c r="DN601" t="s">
        <v>170</v>
      </c>
      <c r="DP601" t="s">
        <v>13236</v>
      </c>
      <c r="DQ601" t="s">
        <v>202</v>
      </c>
      <c r="DR601" t="str">
        <f>HYPERLINK("https://nconnect.nicmar.ac.in/pdf/766_resume_1772253888.pdf/Y2FyZWVy","View Resume")</f>
        <v>0</v>
      </c>
      <c r="DS601" t="s">
        <v>985</v>
      </c>
      <c r="DT601" t="s">
        <v>13237</v>
      </c>
      <c r="DU601" t="s">
        <v>211</v>
      </c>
      <c r="DV601" t="s">
        <v>1812</v>
      </c>
      <c r="DW601" t="s">
        <v>246</v>
      </c>
      <c r="DX601" t="s">
        <v>995</v>
      </c>
      <c r="DY601" t="s">
        <v>209</v>
      </c>
      <c r="DZ601" t="s">
        <v>1027</v>
      </c>
      <c r="EA601" t="s">
        <v>13238</v>
      </c>
      <c r="EB601" t="s">
        <v>13239</v>
      </c>
      <c r="EC601" t="s">
        <v>8570</v>
      </c>
      <c r="ED601" t="s">
        <v>246</v>
      </c>
      <c r="EE601" t="s">
        <v>424</v>
      </c>
      <c r="EF601" t="s">
        <v>995</v>
      </c>
      <c r="EG601" t="s">
        <v>466</v>
      </c>
      <c r="EH601" t="s">
        <v>13240</v>
      </c>
      <c r="EI601" t="s">
        <v>211</v>
      </c>
      <c r="EJ601" t="s">
        <v>6799</v>
      </c>
      <c r="EK601" t="s">
        <v>246</v>
      </c>
      <c r="EL601" t="s">
        <v>8099</v>
      </c>
      <c r="EM601" t="s">
        <v>1722</v>
      </c>
      <c r="EN601" t="s">
        <v>908</v>
      </c>
      <c r="EO601" t="s">
        <v>6798</v>
      </c>
      <c r="EP601" t="s">
        <v>211</v>
      </c>
      <c r="EQ601" t="s">
        <v>6799</v>
      </c>
      <c r="ER601" t="s">
        <v>246</v>
      </c>
      <c r="ES601" t="s">
        <v>2026</v>
      </c>
      <c r="ET601" t="s">
        <v>2022</v>
      </c>
      <c r="EU601" t="s">
        <v>470</v>
      </c>
      <c r="EV601" t="s">
        <v>13241</v>
      </c>
      <c r="EW601" t="s">
        <v>13242</v>
      </c>
      <c r="EX601" t="s">
        <v>1812</v>
      </c>
      <c r="EY601" t="s">
        <v>207</v>
      </c>
      <c r="EZ601" t="s">
        <v>580</v>
      </c>
      <c r="FA601" t="s">
        <v>2523</v>
      </c>
      <c r="FB601" t="s">
        <v>2927</v>
      </c>
    </row>
    <row r="602" spans="1:158">
      <c r="A602" t="s">
        <v>295</v>
      </c>
      <c r="B602" t="s">
        <v>211</v>
      </c>
      <c r="C602" t="s">
        <v>267</v>
      </c>
      <c r="D602" t="s">
        <v>296</v>
      </c>
      <c r="E602" t="s">
        <v>13243</v>
      </c>
      <c r="F602" t="s">
        <v>13244</v>
      </c>
      <c r="G602">
        <v>9796426836</v>
      </c>
      <c r="H602" t="s">
        <v>164</v>
      </c>
      <c r="I602" t="s">
        <v>13245</v>
      </c>
      <c r="J602" t="s">
        <v>166</v>
      </c>
      <c r="K602" t="s">
        <v>4279</v>
      </c>
      <c r="L602" t="s">
        <v>13246</v>
      </c>
      <c r="M602" t="s">
        <v>13247</v>
      </c>
      <c r="N602" t="s">
        <v>170</v>
      </c>
      <c r="AI602" t="s">
        <v>13248</v>
      </c>
      <c r="AJ602" t="s">
        <v>13249</v>
      </c>
      <c r="AK602" t="s">
        <v>13250</v>
      </c>
      <c r="AL602">
        <v>85</v>
      </c>
      <c r="AN602">
        <v>2009</v>
      </c>
      <c r="AO602" t="s">
        <v>174</v>
      </c>
      <c r="AP602" t="s">
        <v>13248</v>
      </c>
      <c r="AQ602" t="s">
        <v>13249</v>
      </c>
      <c r="AR602" t="s">
        <v>13251</v>
      </c>
      <c r="AS602">
        <v>76</v>
      </c>
      <c r="AU602">
        <v>2011</v>
      </c>
      <c r="AV602" t="s">
        <v>170</v>
      </c>
      <c r="BC602" t="s">
        <v>174</v>
      </c>
      <c r="BD602" t="s">
        <v>13252</v>
      </c>
      <c r="BE602" t="s">
        <v>13253</v>
      </c>
      <c r="BF602" t="s">
        <v>3766</v>
      </c>
      <c r="BG602">
        <v>67.93</v>
      </c>
      <c r="BI602">
        <v>2017</v>
      </c>
      <c r="BJ602">
        <v>19</v>
      </c>
      <c r="BK602" t="s">
        <v>13254</v>
      </c>
      <c r="BL602">
        <v>24</v>
      </c>
      <c r="BN602" t="s">
        <v>174</v>
      </c>
      <c r="BO602" t="s">
        <v>13255</v>
      </c>
      <c r="BP602" t="s">
        <v>13256</v>
      </c>
      <c r="BQ602" t="s">
        <v>529</v>
      </c>
      <c r="BR602">
        <v>86.7</v>
      </c>
      <c r="BS602">
        <v>8.67</v>
      </c>
      <c r="BT602">
        <v>2019</v>
      </c>
      <c r="BU602">
        <v>31</v>
      </c>
      <c r="BV602" t="s">
        <v>13257</v>
      </c>
      <c r="BW602">
        <v>33</v>
      </c>
      <c r="BY602" t="s">
        <v>170</v>
      </c>
      <c r="CF602" t="s">
        <v>174</v>
      </c>
      <c r="CG602" t="s">
        <v>1185</v>
      </c>
      <c r="CH602" t="s">
        <v>13258</v>
      </c>
      <c r="CI602" t="s">
        <v>193</v>
      </c>
      <c r="CJ602">
        <v>2023</v>
      </c>
      <c r="CL602" t="s">
        <v>170</v>
      </c>
      <c r="CN602" t="s">
        <v>174</v>
      </c>
      <c r="CO602" t="s">
        <v>13259</v>
      </c>
      <c r="CP602" t="s">
        <v>13260</v>
      </c>
      <c r="CQ602" t="s">
        <v>174</v>
      </c>
      <c r="CR602">
        <v>8</v>
      </c>
      <c r="CS602">
        <v>1</v>
      </c>
      <c r="CT602">
        <v>2</v>
      </c>
      <c r="CU602" t="s">
        <v>13261</v>
      </c>
      <c r="CV602" t="s">
        <v>170</v>
      </c>
      <c r="CZ602" t="s">
        <v>174</v>
      </c>
      <c r="DA602" t="s">
        <v>13262</v>
      </c>
      <c r="DB602" t="s">
        <v>13263</v>
      </c>
      <c r="DC602" t="s">
        <v>2647</v>
      </c>
      <c r="DD602" t="s">
        <v>174</v>
      </c>
      <c r="DE602" t="s">
        <v>13264</v>
      </c>
      <c r="DF602" t="s">
        <v>170</v>
      </c>
      <c r="DG602" t="s">
        <v>13265</v>
      </c>
      <c r="DL602" t="s">
        <v>174</v>
      </c>
      <c r="DM602" t="s">
        <v>13259</v>
      </c>
      <c r="DN602" t="s">
        <v>170</v>
      </c>
      <c r="DP602" t="s">
        <v>13266</v>
      </c>
      <c r="DQ602" t="s">
        <v>202</v>
      </c>
      <c r="DR602" t="str">
        <f>HYPERLINK("https://nconnect.nicmar.ac.in/pdf/773_resume_1772257340.pdf/Y2FyZWVy","View Resume")</f>
        <v>0</v>
      </c>
      <c r="DS602" t="s">
        <v>4013</v>
      </c>
      <c r="DT602" t="s">
        <v>7791</v>
      </c>
      <c r="DU602" t="s">
        <v>1685</v>
      </c>
      <c r="DV602" t="s">
        <v>418</v>
      </c>
      <c r="DW602" t="s">
        <v>246</v>
      </c>
      <c r="DX602" t="s">
        <v>1813</v>
      </c>
      <c r="DY602" t="s">
        <v>209</v>
      </c>
      <c r="DZ602" t="s">
        <v>4013</v>
      </c>
    </row>
    <row r="603" spans="1:158">
      <c r="A603" t="s">
        <v>266</v>
      </c>
      <c r="B603" t="s">
        <v>211</v>
      </c>
      <c r="C603" t="s">
        <v>267</v>
      </c>
      <c r="D603" t="s">
        <v>268</v>
      </c>
      <c r="E603" t="s">
        <v>13267</v>
      </c>
      <c r="F603" t="s">
        <v>13268</v>
      </c>
      <c r="G603">
        <v>7507520849</v>
      </c>
      <c r="H603" t="s">
        <v>271</v>
      </c>
      <c r="I603" t="s">
        <v>13269</v>
      </c>
      <c r="J603" t="s">
        <v>166</v>
      </c>
      <c r="K603" t="s">
        <v>13270</v>
      </c>
      <c r="L603" t="s">
        <v>13271</v>
      </c>
      <c r="M603" t="s">
        <v>13272</v>
      </c>
      <c r="N603" t="s">
        <v>170</v>
      </c>
      <c r="AI603" t="s">
        <v>13273</v>
      </c>
      <c r="AJ603" t="s">
        <v>13274</v>
      </c>
      <c r="AK603" t="s">
        <v>13275</v>
      </c>
      <c r="AL603">
        <v>76</v>
      </c>
      <c r="AN603">
        <v>1996</v>
      </c>
      <c r="AO603" t="s">
        <v>174</v>
      </c>
      <c r="AP603" t="s">
        <v>13276</v>
      </c>
      <c r="AQ603" t="s">
        <v>13274</v>
      </c>
      <c r="AR603" t="s">
        <v>628</v>
      </c>
      <c r="AS603">
        <v>78</v>
      </c>
      <c r="AU603">
        <v>1998</v>
      </c>
      <c r="AV603" t="s">
        <v>170</v>
      </c>
      <c r="BC603" t="s">
        <v>170</v>
      </c>
      <c r="BD603" t="s">
        <v>13277</v>
      </c>
      <c r="BE603" t="s">
        <v>13278</v>
      </c>
      <c r="BF603" t="s">
        <v>13279</v>
      </c>
      <c r="BG603">
        <v>63</v>
      </c>
      <c r="BI603">
        <v>2002</v>
      </c>
      <c r="BJ603">
        <v>19</v>
      </c>
      <c r="BK603" t="s">
        <v>12926</v>
      </c>
      <c r="BL603">
        <v>24</v>
      </c>
      <c r="BN603" t="s">
        <v>174</v>
      </c>
      <c r="BO603" t="s">
        <v>13277</v>
      </c>
      <c r="BP603" t="s">
        <v>13280</v>
      </c>
      <c r="BQ603" t="s">
        <v>13281</v>
      </c>
      <c r="BR603">
        <v>61</v>
      </c>
      <c r="BT603">
        <v>2005</v>
      </c>
      <c r="BU603">
        <v>31</v>
      </c>
      <c r="BV603" t="s">
        <v>13282</v>
      </c>
      <c r="BW603">
        <v>53</v>
      </c>
      <c r="BX603" t="s">
        <v>13282</v>
      </c>
      <c r="BY603" t="s">
        <v>170</v>
      </c>
      <c r="CF603" t="s">
        <v>174</v>
      </c>
      <c r="CG603" t="s">
        <v>1337</v>
      </c>
      <c r="CH603" t="s">
        <v>13283</v>
      </c>
      <c r="CI603" t="s">
        <v>193</v>
      </c>
      <c r="CJ603">
        <v>2020</v>
      </c>
      <c r="CL603" t="s">
        <v>170</v>
      </c>
      <c r="CN603" t="s">
        <v>170</v>
      </c>
      <c r="CP603" t="s">
        <v>409</v>
      </c>
      <c r="CQ603" t="s">
        <v>174</v>
      </c>
      <c r="CR603">
        <v>0</v>
      </c>
      <c r="CS603" t="s">
        <v>13284</v>
      </c>
      <c r="CT603">
        <v>20</v>
      </c>
      <c r="CU603" t="s">
        <v>13285</v>
      </c>
      <c r="CV603" t="s">
        <v>170</v>
      </c>
      <c r="CZ603" t="s">
        <v>174</v>
      </c>
      <c r="DA603" t="s">
        <v>13286</v>
      </c>
      <c r="DB603" t="s">
        <v>3130</v>
      </c>
      <c r="DC603" t="s">
        <v>13287</v>
      </c>
      <c r="DD603" t="s">
        <v>174</v>
      </c>
      <c r="DE603" t="s">
        <v>13288</v>
      </c>
      <c r="DF603" t="s">
        <v>170</v>
      </c>
      <c r="DL603" t="s">
        <v>170</v>
      </c>
      <c r="DN603" t="s">
        <v>170</v>
      </c>
      <c r="DP603" t="s">
        <v>13289</v>
      </c>
      <c r="DQ603" t="str">
        <f>HYPERLINK("https://nconnect.nicmar.ac.in/storage/profile/69a27598655f8.png","Download")</f>
        <v>0</v>
      </c>
      <c r="DR603" t="str">
        <f>HYPERLINK("https://nconnect.nicmar.ac.in/pdf/772_resume_1772257380.pdf/Y2FyZWVy","View Resume")</f>
        <v>0</v>
      </c>
      <c r="DS603" t="s">
        <v>1027</v>
      </c>
      <c r="DT603" t="s">
        <v>3987</v>
      </c>
      <c r="DU603" t="s">
        <v>211</v>
      </c>
      <c r="DV603" t="s">
        <v>13290</v>
      </c>
      <c r="DW603" t="s">
        <v>246</v>
      </c>
      <c r="DX603" t="s">
        <v>995</v>
      </c>
      <c r="DY603" t="s">
        <v>209</v>
      </c>
      <c r="DZ603" t="s">
        <v>1027</v>
      </c>
    </row>
    <row r="604" spans="1:158">
      <c r="A604" t="s">
        <v>507</v>
      </c>
      <c r="B604" t="s">
        <v>508</v>
      </c>
      <c r="C604" t="s">
        <v>267</v>
      </c>
      <c r="D604" t="s">
        <v>509</v>
      </c>
      <c r="E604" t="s">
        <v>13291</v>
      </c>
      <c r="F604" t="s">
        <v>13292</v>
      </c>
      <c r="G604">
        <v>9823445597</v>
      </c>
      <c r="H604" t="s">
        <v>164</v>
      </c>
      <c r="I604" t="s">
        <v>13293</v>
      </c>
      <c r="J604" t="s">
        <v>166</v>
      </c>
      <c r="K604" t="s">
        <v>13294</v>
      </c>
      <c r="L604" t="s">
        <v>13295</v>
      </c>
      <c r="M604" t="s">
        <v>13296</v>
      </c>
      <c r="N604" t="s">
        <v>170</v>
      </c>
      <c r="AI604" t="s">
        <v>13297</v>
      </c>
      <c r="AJ604" t="s">
        <v>2384</v>
      </c>
      <c r="AK604" t="s">
        <v>13298</v>
      </c>
      <c r="AL604">
        <v>84</v>
      </c>
      <c r="AN604">
        <v>1983</v>
      </c>
      <c r="AO604" t="s">
        <v>170</v>
      </c>
      <c r="AV604" t="s">
        <v>174</v>
      </c>
      <c r="AW604" t="s">
        <v>13299</v>
      </c>
      <c r="AX604" t="s">
        <v>13300</v>
      </c>
      <c r="AY604" t="s">
        <v>13301</v>
      </c>
      <c r="AZ604">
        <v>76</v>
      </c>
      <c r="BB604">
        <v>1986</v>
      </c>
      <c r="BC604" t="s">
        <v>170</v>
      </c>
      <c r="BJ604">
        <v>19</v>
      </c>
      <c r="BK604" t="s">
        <v>13302</v>
      </c>
      <c r="BL604">
        <v>34</v>
      </c>
      <c r="BN604" t="s">
        <v>174</v>
      </c>
      <c r="BO604" t="s">
        <v>185</v>
      </c>
      <c r="BP604" t="s">
        <v>185</v>
      </c>
      <c r="BQ604" t="s">
        <v>1335</v>
      </c>
      <c r="BR604">
        <v>65</v>
      </c>
      <c r="BT604">
        <v>2018</v>
      </c>
      <c r="BU604">
        <v>31</v>
      </c>
      <c r="BV604" t="s">
        <v>13303</v>
      </c>
      <c r="BW604">
        <v>53</v>
      </c>
      <c r="BX604" t="s">
        <v>1335</v>
      </c>
      <c r="BY604" t="s">
        <v>174</v>
      </c>
      <c r="BZ604" t="s">
        <v>13304</v>
      </c>
      <c r="CA604" t="s">
        <v>13304</v>
      </c>
      <c r="CB604" t="s">
        <v>13305</v>
      </c>
      <c r="CC604">
        <v>56</v>
      </c>
      <c r="CE604">
        <v>2010</v>
      </c>
      <c r="CF604" t="s">
        <v>174</v>
      </c>
      <c r="CG604" t="s">
        <v>13306</v>
      </c>
      <c r="CH604" t="s">
        <v>3255</v>
      </c>
      <c r="CI604" t="s">
        <v>193</v>
      </c>
      <c r="CJ604">
        <v>2015</v>
      </c>
      <c r="CL604" t="s">
        <v>170</v>
      </c>
      <c r="CN604" t="s">
        <v>174</v>
      </c>
      <c r="CO604" t="s">
        <v>13307</v>
      </c>
      <c r="CP604" t="s">
        <v>722</v>
      </c>
      <c r="CQ604" t="s">
        <v>170</v>
      </c>
      <c r="CV604" t="s">
        <v>170</v>
      </c>
      <c r="CZ604" t="s">
        <v>170</v>
      </c>
      <c r="DB604" t="s">
        <v>13308</v>
      </c>
      <c r="DC604" t="s">
        <v>13309</v>
      </c>
      <c r="DD604" t="s">
        <v>174</v>
      </c>
      <c r="DE604" t="s">
        <v>13310</v>
      </c>
      <c r="DF604" t="s">
        <v>170</v>
      </c>
      <c r="DL604" t="s">
        <v>170</v>
      </c>
      <c r="DN604" t="s">
        <v>170</v>
      </c>
      <c r="DO604" t="s">
        <v>13311</v>
      </c>
      <c r="DP604" t="s">
        <v>13289</v>
      </c>
      <c r="DQ604" t="s">
        <v>202</v>
      </c>
      <c r="DR604" t="str">
        <f>HYPERLINK("https://nconnect.nicmar.ac.in/pdf/771_resume_1772257337.pdf/Y2FyZWVy","View Resume")</f>
        <v>0</v>
      </c>
      <c r="DS604" t="s">
        <v>906</v>
      </c>
      <c r="DT604" t="s">
        <v>13312</v>
      </c>
      <c r="DU604" t="s">
        <v>211</v>
      </c>
      <c r="DV604" t="s">
        <v>10272</v>
      </c>
      <c r="DW604" t="s">
        <v>246</v>
      </c>
      <c r="DX604" t="s">
        <v>2529</v>
      </c>
      <c r="DY604" t="s">
        <v>209</v>
      </c>
      <c r="DZ604" t="s">
        <v>906</v>
      </c>
    </row>
    <row r="605" spans="1:158">
      <c r="A605" t="s">
        <v>5428</v>
      </c>
      <c r="B605" t="s">
        <v>5429</v>
      </c>
      <c r="C605" t="s">
        <v>472</v>
      </c>
      <c r="D605" t="s">
        <v>473</v>
      </c>
      <c r="E605" t="s">
        <v>13313</v>
      </c>
      <c r="F605" t="s">
        <v>13314</v>
      </c>
      <c r="G605">
        <v>8639410152</v>
      </c>
      <c r="H605" t="s">
        <v>164</v>
      </c>
      <c r="I605" t="s">
        <v>13315</v>
      </c>
      <c r="J605" t="s">
        <v>217</v>
      </c>
      <c r="K605" t="s">
        <v>13316</v>
      </c>
      <c r="L605" t="s">
        <v>13317</v>
      </c>
      <c r="M605" t="s">
        <v>7050</v>
      </c>
      <c r="N605" t="s">
        <v>170</v>
      </c>
      <c r="AI605" t="s">
        <v>13318</v>
      </c>
      <c r="AJ605" t="s">
        <v>13319</v>
      </c>
      <c r="AK605" t="s">
        <v>13320</v>
      </c>
      <c r="AL605">
        <v>63</v>
      </c>
      <c r="AM605">
        <v>6.3</v>
      </c>
      <c r="AN605">
        <v>2013</v>
      </c>
      <c r="AO605" t="s">
        <v>174</v>
      </c>
      <c r="AP605" t="s">
        <v>13321</v>
      </c>
      <c r="AQ605" t="s">
        <v>13322</v>
      </c>
      <c r="AR605" t="s">
        <v>13323</v>
      </c>
      <c r="AS605">
        <v>74</v>
      </c>
      <c r="AU605">
        <v>2015</v>
      </c>
      <c r="AV605" t="s">
        <v>170</v>
      </c>
      <c r="BC605" t="s">
        <v>174</v>
      </c>
      <c r="BD605" t="s">
        <v>13324</v>
      </c>
      <c r="BE605" t="s">
        <v>13325</v>
      </c>
      <c r="BF605" t="s">
        <v>229</v>
      </c>
      <c r="BG605">
        <v>57.4</v>
      </c>
      <c r="BI605">
        <v>2021</v>
      </c>
      <c r="BJ605">
        <v>1</v>
      </c>
      <c r="BL605">
        <v>9</v>
      </c>
      <c r="BN605" t="s">
        <v>174</v>
      </c>
      <c r="BO605" t="s">
        <v>13326</v>
      </c>
      <c r="BP605" t="s">
        <v>13327</v>
      </c>
      <c r="BQ605" t="s">
        <v>13328</v>
      </c>
      <c r="BR605">
        <v>78</v>
      </c>
      <c r="BT605">
        <v>2024</v>
      </c>
      <c r="BU605">
        <v>12</v>
      </c>
      <c r="BW605">
        <v>15</v>
      </c>
      <c r="BY605" t="s">
        <v>170</v>
      </c>
      <c r="CF605" t="s">
        <v>170</v>
      </c>
      <c r="CJ605">
        <v>2021</v>
      </c>
      <c r="CL605" t="s">
        <v>170</v>
      </c>
      <c r="CN605" t="s">
        <v>170</v>
      </c>
      <c r="CP605" t="s">
        <v>13329</v>
      </c>
      <c r="CQ605" t="s">
        <v>170</v>
      </c>
      <c r="CV605" t="s">
        <v>170</v>
      </c>
      <c r="CZ605" t="s">
        <v>170</v>
      </c>
      <c r="DC605" t="s">
        <v>1773</v>
      </c>
      <c r="DD605" t="s">
        <v>170</v>
      </c>
      <c r="DE605" t="s">
        <v>13330</v>
      </c>
      <c r="DF605" t="s">
        <v>174</v>
      </c>
      <c r="DG605" t="s">
        <v>13331</v>
      </c>
      <c r="DH605" t="s">
        <v>13332</v>
      </c>
      <c r="DI605" t="s">
        <v>13333</v>
      </c>
      <c r="DJ605" t="s">
        <v>3130</v>
      </c>
      <c r="DK605">
        <v>7</v>
      </c>
      <c r="DL605" t="s">
        <v>174</v>
      </c>
      <c r="DM605" t="s">
        <v>13334</v>
      </c>
      <c r="DN605" t="s">
        <v>170</v>
      </c>
      <c r="DP605" t="s">
        <v>13335</v>
      </c>
      <c r="DQ605" t="str">
        <f>HYPERLINK("https://nconnect.nicmar.ac.in/storage/profile/69a27b22e3cf2.png","Download")</f>
        <v>0</v>
      </c>
      <c r="DR605" t="str">
        <f>HYPERLINK("https://nconnect.nicmar.ac.in/pdf/508_resume_1772257996.pdf/Y2FyZWVy","View Resume")</f>
        <v>0</v>
      </c>
      <c r="DS605" t="s">
        <v>908</v>
      </c>
      <c r="DT605" t="s">
        <v>13336</v>
      </c>
      <c r="DU605" t="s">
        <v>255</v>
      </c>
      <c r="DV605" t="s">
        <v>7050</v>
      </c>
      <c r="DW605" t="s">
        <v>246</v>
      </c>
      <c r="DX605" t="s">
        <v>981</v>
      </c>
      <c r="DY605" t="s">
        <v>209</v>
      </c>
      <c r="DZ605" t="s">
        <v>908</v>
      </c>
    </row>
    <row r="606" spans="1:158">
      <c r="A606" t="s">
        <v>587</v>
      </c>
      <c r="B606" t="s">
        <v>159</v>
      </c>
      <c r="C606" t="s">
        <v>267</v>
      </c>
      <c r="D606" t="s">
        <v>357</v>
      </c>
      <c r="E606" t="s">
        <v>13337</v>
      </c>
      <c r="F606" t="s">
        <v>13338</v>
      </c>
      <c r="G606">
        <v>9000525439</v>
      </c>
      <c r="H606" t="s">
        <v>164</v>
      </c>
      <c r="I606" t="s">
        <v>13339</v>
      </c>
      <c r="J606" t="s">
        <v>166</v>
      </c>
      <c r="K606" t="s">
        <v>13340</v>
      </c>
      <c r="L606" t="s">
        <v>13341</v>
      </c>
      <c r="M606" t="s">
        <v>13342</v>
      </c>
      <c r="N606" t="s">
        <v>170</v>
      </c>
      <c r="AI606" t="s">
        <v>13343</v>
      </c>
      <c r="AJ606" t="s">
        <v>13344</v>
      </c>
      <c r="AK606" t="s">
        <v>13345</v>
      </c>
      <c r="AL606">
        <v>66.94</v>
      </c>
      <c r="AN606">
        <v>1992</v>
      </c>
      <c r="AO606" t="s">
        <v>170</v>
      </c>
      <c r="AV606" t="s">
        <v>170</v>
      </c>
      <c r="BC606" t="s">
        <v>170</v>
      </c>
      <c r="BN606" t="s">
        <v>174</v>
      </c>
      <c r="BO606" t="s">
        <v>13346</v>
      </c>
      <c r="BP606" t="s">
        <v>13347</v>
      </c>
      <c r="BQ606" t="s">
        <v>8665</v>
      </c>
      <c r="BR606">
        <v>61.37</v>
      </c>
      <c r="BT606">
        <v>2009</v>
      </c>
      <c r="BU606">
        <v>31</v>
      </c>
      <c r="BV606" t="s">
        <v>13348</v>
      </c>
      <c r="BW606">
        <v>24</v>
      </c>
      <c r="BY606" t="s">
        <v>170</v>
      </c>
      <c r="CF606" t="s">
        <v>170</v>
      </c>
      <c r="CJ606">
        <v>2026</v>
      </c>
      <c r="CL606" t="s">
        <v>174</v>
      </c>
      <c r="CM606" t="s">
        <v>13349</v>
      </c>
      <c r="CN606" t="s">
        <v>174</v>
      </c>
      <c r="CO606" t="s">
        <v>13350</v>
      </c>
      <c r="CP606" t="s">
        <v>13351</v>
      </c>
      <c r="CQ606" t="s">
        <v>170</v>
      </c>
      <c r="CV606" t="s">
        <v>170</v>
      </c>
      <c r="CZ606" t="s">
        <v>170</v>
      </c>
      <c r="DB606" t="s">
        <v>2106</v>
      </c>
      <c r="DC606" t="s">
        <v>853</v>
      </c>
      <c r="DD606" t="s">
        <v>174</v>
      </c>
      <c r="DE606" t="s">
        <v>13352</v>
      </c>
      <c r="DF606" t="s">
        <v>170</v>
      </c>
      <c r="DL606" t="s">
        <v>174</v>
      </c>
      <c r="DM606" t="s">
        <v>13353</v>
      </c>
      <c r="DN606" t="s">
        <v>174</v>
      </c>
      <c r="DO606" t="s">
        <v>13354</v>
      </c>
      <c r="DP606" t="s">
        <v>13355</v>
      </c>
      <c r="DQ606" t="s">
        <v>202</v>
      </c>
      <c r="DR606" t="str">
        <f>HYPERLINK("https://nconnect.nicmar.ac.in/pdf/382_resume_1772258797.pdf/Y2FyZWVy","View Resume")</f>
        <v>0</v>
      </c>
      <c r="DS606" t="s">
        <v>2430</v>
      </c>
      <c r="DT606" t="s">
        <v>13356</v>
      </c>
      <c r="DU606" t="s">
        <v>13357</v>
      </c>
      <c r="DV606" t="s">
        <v>1630</v>
      </c>
      <c r="DW606" t="s">
        <v>207</v>
      </c>
      <c r="DX606" t="s">
        <v>5418</v>
      </c>
      <c r="DY606" t="s">
        <v>3389</v>
      </c>
      <c r="DZ606" t="s">
        <v>2430</v>
      </c>
    </row>
    <row r="607" spans="1:158">
      <c r="A607" t="s">
        <v>266</v>
      </c>
      <c r="B607" t="s">
        <v>211</v>
      </c>
      <c r="C607" t="s">
        <v>267</v>
      </c>
      <c r="D607" t="s">
        <v>268</v>
      </c>
      <c r="E607" t="s">
        <v>13358</v>
      </c>
      <c r="F607" t="s">
        <v>13359</v>
      </c>
      <c r="G607">
        <v>8483836345</v>
      </c>
      <c r="H607" t="s">
        <v>271</v>
      </c>
      <c r="I607" t="s">
        <v>13360</v>
      </c>
      <c r="J607" t="s">
        <v>217</v>
      </c>
      <c r="K607" t="s">
        <v>361</v>
      </c>
      <c r="L607" t="s">
        <v>13361</v>
      </c>
      <c r="M607" t="s">
        <v>13362</v>
      </c>
      <c r="N607" t="s">
        <v>170</v>
      </c>
      <c r="AI607" t="s">
        <v>13363</v>
      </c>
      <c r="AJ607" t="s">
        <v>13364</v>
      </c>
      <c r="AK607" t="s">
        <v>13365</v>
      </c>
      <c r="AL607">
        <v>86.73</v>
      </c>
      <c r="AN607">
        <v>2011</v>
      </c>
      <c r="AO607" t="s">
        <v>174</v>
      </c>
      <c r="AP607" t="s">
        <v>13366</v>
      </c>
      <c r="AQ607" t="s">
        <v>13364</v>
      </c>
      <c r="AR607" t="s">
        <v>10952</v>
      </c>
      <c r="AS607">
        <v>61.33</v>
      </c>
      <c r="AU607">
        <v>2013</v>
      </c>
      <c r="AV607" t="s">
        <v>174</v>
      </c>
      <c r="AW607" t="s">
        <v>13367</v>
      </c>
      <c r="AX607" t="s">
        <v>13368</v>
      </c>
      <c r="AY607" t="s">
        <v>13369</v>
      </c>
      <c r="AZ607">
        <v>87</v>
      </c>
      <c r="BB607">
        <v>2014</v>
      </c>
      <c r="BC607" t="s">
        <v>174</v>
      </c>
      <c r="BD607" t="s">
        <v>13370</v>
      </c>
      <c r="BE607" t="s">
        <v>13371</v>
      </c>
      <c r="BF607" t="s">
        <v>13372</v>
      </c>
      <c r="BG607">
        <v>79.7</v>
      </c>
      <c r="BH607">
        <v>7.97</v>
      </c>
      <c r="BI607">
        <v>2017</v>
      </c>
      <c r="BJ607">
        <v>19</v>
      </c>
      <c r="BK607" t="s">
        <v>13373</v>
      </c>
      <c r="BL607">
        <v>53</v>
      </c>
      <c r="BM607" t="s">
        <v>443</v>
      </c>
      <c r="BN607" t="s">
        <v>174</v>
      </c>
      <c r="BO607" t="s">
        <v>13374</v>
      </c>
      <c r="BP607" t="s">
        <v>13375</v>
      </c>
      <c r="BQ607" t="s">
        <v>13376</v>
      </c>
      <c r="BR607">
        <v>71.56</v>
      </c>
      <c r="BS607">
        <v>8.69</v>
      </c>
      <c r="BT607">
        <v>2019</v>
      </c>
      <c r="BU607">
        <v>31</v>
      </c>
      <c r="BV607" t="s">
        <v>13377</v>
      </c>
      <c r="BW607">
        <v>53</v>
      </c>
      <c r="BX607" t="s">
        <v>13378</v>
      </c>
      <c r="BY607" t="s">
        <v>170</v>
      </c>
      <c r="CF607" t="s">
        <v>174</v>
      </c>
      <c r="CG607" t="s">
        <v>13379</v>
      </c>
      <c r="CH607" t="s">
        <v>13370</v>
      </c>
      <c r="CI607" t="s">
        <v>373</v>
      </c>
      <c r="CK607" t="s">
        <v>170</v>
      </c>
      <c r="CL607" t="s">
        <v>174</v>
      </c>
      <c r="CM607" t="s">
        <v>13380</v>
      </c>
      <c r="CN607" t="s">
        <v>174</v>
      </c>
      <c r="CO607" t="s">
        <v>13381</v>
      </c>
      <c r="CP607" t="s">
        <v>13382</v>
      </c>
      <c r="CQ607" t="s">
        <v>170</v>
      </c>
      <c r="CV607" t="s">
        <v>170</v>
      </c>
      <c r="CZ607" t="s">
        <v>170</v>
      </c>
      <c r="DB607" t="s">
        <v>13383</v>
      </c>
      <c r="DC607" t="s">
        <v>13384</v>
      </c>
      <c r="DD607" t="s">
        <v>174</v>
      </c>
      <c r="DE607" t="s">
        <v>13385</v>
      </c>
      <c r="DF607" t="s">
        <v>174</v>
      </c>
      <c r="DG607" t="s">
        <v>13386</v>
      </c>
      <c r="DH607" t="s">
        <v>174</v>
      </c>
      <c r="DI607" t="s">
        <v>170</v>
      </c>
      <c r="DJ607" t="s">
        <v>10727</v>
      </c>
      <c r="DK607">
        <v>8</v>
      </c>
      <c r="DL607" t="s">
        <v>174</v>
      </c>
      <c r="DM607" t="s">
        <v>13387</v>
      </c>
      <c r="DN607" t="s">
        <v>170</v>
      </c>
      <c r="DP607" t="s">
        <v>13388</v>
      </c>
      <c r="DQ607" t="str">
        <f>HYPERLINK("https://nconnect.nicmar.ac.in/storage/profile/69a28d227e2bb.png","Download")</f>
        <v>0</v>
      </c>
      <c r="DR607" t="str">
        <f>HYPERLINK("https://nconnect.nicmar.ac.in/pdf/744_resume_1772259793.pdf/Y2FyZWVy","View Resume")</f>
        <v>0</v>
      </c>
      <c r="DS607" t="s">
        <v>13389</v>
      </c>
      <c r="DT607" t="s">
        <v>13390</v>
      </c>
      <c r="DU607" t="s">
        <v>1283</v>
      </c>
      <c r="DV607" t="s">
        <v>10207</v>
      </c>
      <c r="DW607" t="s">
        <v>246</v>
      </c>
      <c r="DX607" t="s">
        <v>384</v>
      </c>
      <c r="DY607" t="s">
        <v>209</v>
      </c>
      <c r="DZ607" t="s">
        <v>13389</v>
      </c>
    </row>
    <row r="608" spans="1:158">
      <c r="A608" t="s">
        <v>295</v>
      </c>
      <c r="B608" t="s">
        <v>211</v>
      </c>
      <c r="C608" t="s">
        <v>267</v>
      </c>
      <c r="D608" t="s">
        <v>296</v>
      </c>
      <c r="E608" t="s">
        <v>13358</v>
      </c>
      <c r="F608" t="s">
        <v>13359</v>
      </c>
      <c r="G608">
        <v>8483836345</v>
      </c>
      <c r="H608" t="s">
        <v>271</v>
      </c>
      <c r="I608" t="s">
        <v>13360</v>
      </c>
      <c r="J608" t="s">
        <v>217</v>
      </c>
      <c r="K608" t="s">
        <v>361</v>
      </c>
      <c r="L608" t="s">
        <v>13361</v>
      </c>
      <c r="M608" t="s">
        <v>13362</v>
      </c>
      <c r="N608" t="s">
        <v>170</v>
      </c>
      <c r="AI608" t="s">
        <v>13363</v>
      </c>
      <c r="AJ608" t="s">
        <v>13364</v>
      </c>
      <c r="AK608" t="s">
        <v>13365</v>
      </c>
      <c r="AL608">
        <v>86.73</v>
      </c>
      <c r="AN608">
        <v>2011</v>
      </c>
      <c r="AO608" t="s">
        <v>174</v>
      </c>
      <c r="AP608" t="s">
        <v>13366</v>
      </c>
      <c r="AQ608" t="s">
        <v>13364</v>
      </c>
      <c r="AR608" t="s">
        <v>10952</v>
      </c>
      <c r="AS608">
        <v>61.33</v>
      </c>
      <c r="AU608">
        <v>2013</v>
      </c>
      <c r="AV608" t="s">
        <v>174</v>
      </c>
      <c r="AW608" t="s">
        <v>13367</v>
      </c>
      <c r="AX608" t="s">
        <v>13368</v>
      </c>
      <c r="AY608" t="s">
        <v>13369</v>
      </c>
      <c r="AZ608">
        <v>87</v>
      </c>
      <c r="BB608">
        <v>2014</v>
      </c>
      <c r="BC608" t="s">
        <v>174</v>
      </c>
      <c r="BD608" t="s">
        <v>13370</v>
      </c>
      <c r="BE608" t="s">
        <v>13371</v>
      </c>
      <c r="BF608" t="s">
        <v>13372</v>
      </c>
      <c r="BG608">
        <v>79.7</v>
      </c>
      <c r="BH608">
        <v>7.97</v>
      </c>
      <c r="BI608">
        <v>2017</v>
      </c>
      <c r="BJ608">
        <v>19</v>
      </c>
      <c r="BK608" t="s">
        <v>13373</v>
      </c>
      <c r="BL608">
        <v>53</v>
      </c>
      <c r="BM608" t="s">
        <v>443</v>
      </c>
      <c r="BN608" t="s">
        <v>174</v>
      </c>
      <c r="BO608" t="s">
        <v>13374</v>
      </c>
      <c r="BP608" t="s">
        <v>13375</v>
      </c>
      <c r="BQ608" t="s">
        <v>13376</v>
      </c>
      <c r="BR608">
        <v>71.56</v>
      </c>
      <c r="BS608">
        <v>8.69</v>
      </c>
      <c r="BT608">
        <v>2019</v>
      </c>
      <c r="BU608">
        <v>31</v>
      </c>
      <c r="BV608" t="s">
        <v>13377</v>
      </c>
      <c r="BW608">
        <v>53</v>
      </c>
      <c r="BX608" t="s">
        <v>13378</v>
      </c>
      <c r="BY608" t="s">
        <v>170</v>
      </c>
      <c r="CF608" t="s">
        <v>174</v>
      </c>
      <c r="CG608" t="s">
        <v>13379</v>
      </c>
      <c r="CH608" t="s">
        <v>13370</v>
      </c>
      <c r="CI608" t="s">
        <v>373</v>
      </c>
      <c r="CK608" t="s">
        <v>170</v>
      </c>
      <c r="CL608" t="s">
        <v>174</v>
      </c>
      <c r="CM608" t="s">
        <v>13380</v>
      </c>
      <c r="CN608" t="s">
        <v>174</v>
      </c>
      <c r="CO608" t="s">
        <v>13381</v>
      </c>
      <c r="CP608" t="s">
        <v>13382</v>
      </c>
      <c r="CQ608" t="s">
        <v>170</v>
      </c>
      <c r="CV608" t="s">
        <v>170</v>
      </c>
      <c r="CZ608" t="s">
        <v>170</v>
      </c>
      <c r="DB608" t="s">
        <v>13383</v>
      </c>
      <c r="DC608" t="s">
        <v>13384</v>
      </c>
      <c r="DD608" t="s">
        <v>174</v>
      </c>
      <c r="DE608" t="s">
        <v>13385</v>
      </c>
      <c r="DF608" t="s">
        <v>174</v>
      </c>
      <c r="DG608" t="s">
        <v>13386</v>
      </c>
      <c r="DH608" t="s">
        <v>174</v>
      </c>
      <c r="DI608" t="s">
        <v>170</v>
      </c>
      <c r="DJ608" t="s">
        <v>10727</v>
      </c>
      <c r="DK608">
        <v>8</v>
      </c>
      <c r="DL608" t="s">
        <v>174</v>
      </c>
      <c r="DM608" t="s">
        <v>13387</v>
      </c>
      <c r="DN608" t="s">
        <v>170</v>
      </c>
      <c r="DP608" t="s">
        <v>13391</v>
      </c>
      <c r="DQ608" t="str">
        <f>HYPERLINK("https://nconnect.nicmar.ac.in/storage/profile/69a28d227e2bb.png","Download")</f>
        <v>0</v>
      </c>
      <c r="DR608" t="str">
        <f>HYPERLINK("https://nconnect.nicmar.ac.in/pdf/744_resume_1772259793.pdf/Y2FyZWVy","View Resume")</f>
        <v>0</v>
      </c>
      <c r="DS608" t="s">
        <v>13389</v>
      </c>
      <c r="DT608" t="s">
        <v>13390</v>
      </c>
      <c r="DU608" t="s">
        <v>1283</v>
      </c>
      <c r="DV608" t="s">
        <v>10207</v>
      </c>
      <c r="DW608" t="s">
        <v>246</v>
      </c>
      <c r="DX608" t="s">
        <v>384</v>
      </c>
      <c r="DY608" t="s">
        <v>209</v>
      </c>
      <c r="DZ608" t="s">
        <v>13389</v>
      </c>
    </row>
    <row r="609" spans="1:158">
      <c r="A609" t="s">
        <v>507</v>
      </c>
      <c r="B609" t="s">
        <v>508</v>
      </c>
      <c r="C609" t="s">
        <v>267</v>
      </c>
      <c r="D609" t="s">
        <v>509</v>
      </c>
      <c r="E609" t="s">
        <v>13392</v>
      </c>
      <c r="F609" t="s">
        <v>13393</v>
      </c>
      <c r="G609">
        <v>8378992837</v>
      </c>
      <c r="H609" t="s">
        <v>164</v>
      </c>
      <c r="I609" t="s">
        <v>13394</v>
      </c>
      <c r="J609" t="s">
        <v>166</v>
      </c>
      <c r="K609" t="s">
        <v>1000</v>
      </c>
      <c r="L609" t="s">
        <v>13395</v>
      </c>
      <c r="M609" t="s">
        <v>13396</v>
      </c>
      <c r="N609" t="s">
        <v>170</v>
      </c>
      <c r="AI609" t="s">
        <v>13397</v>
      </c>
      <c r="AJ609" t="s">
        <v>13398</v>
      </c>
      <c r="AK609" t="s">
        <v>439</v>
      </c>
      <c r="AL609">
        <v>58.85</v>
      </c>
      <c r="AN609">
        <v>1993</v>
      </c>
      <c r="AO609" t="s">
        <v>174</v>
      </c>
      <c r="AP609" t="s">
        <v>13399</v>
      </c>
      <c r="AQ609" t="s">
        <v>4473</v>
      </c>
      <c r="AR609" t="s">
        <v>13400</v>
      </c>
      <c r="AS609">
        <v>63</v>
      </c>
      <c r="AU609">
        <v>1995</v>
      </c>
      <c r="AV609" t="s">
        <v>170</v>
      </c>
      <c r="BC609" t="s">
        <v>174</v>
      </c>
      <c r="BD609" t="s">
        <v>10014</v>
      </c>
      <c r="BE609" t="s">
        <v>13398</v>
      </c>
      <c r="BF609" t="s">
        <v>13401</v>
      </c>
      <c r="BG609">
        <v>63.7</v>
      </c>
      <c r="BI609">
        <v>1998</v>
      </c>
      <c r="BJ609">
        <v>19</v>
      </c>
      <c r="BK609" t="s">
        <v>5316</v>
      </c>
      <c r="BL609">
        <v>53</v>
      </c>
      <c r="BM609" t="s">
        <v>3726</v>
      </c>
      <c r="BN609" t="s">
        <v>174</v>
      </c>
      <c r="BO609" t="s">
        <v>10014</v>
      </c>
      <c r="BP609" t="s">
        <v>13398</v>
      </c>
      <c r="BQ609" t="s">
        <v>13402</v>
      </c>
      <c r="BR609">
        <v>62.3</v>
      </c>
      <c r="BT609">
        <v>2000</v>
      </c>
      <c r="BU609">
        <v>31</v>
      </c>
      <c r="BV609" t="s">
        <v>13403</v>
      </c>
      <c r="BW609">
        <v>53</v>
      </c>
      <c r="BX609" t="s">
        <v>13404</v>
      </c>
      <c r="BY609" t="s">
        <v>174</v>
      </c>
      <c r="BZ609" t="s">
        <v>13405</v>
      </c>
      <c r="CA609" t="s">
        <v>13406</v>
      </c>
      <c r="CB609" t="s">
        <v>13407</v>
      </c>
      <c r="CC609">
        <v>65</v>
      </c>
      <c r="CE609">
        <v>2013</v>
      </c>
      <c r="CF609" t="s">
        <v>174</v>
      </c>
      <c r="CG609" t="s">
        <v>2742</v>
      </c>
      <c r="CH609" t="s">
        <v>4116</v>
      </c>
      <c r="CI609" t="s">
        <v>193</v>
      </c>
      <c r="CJ609">
        <v>2007</v>
      </c>
      <c r="CL609" t="s">
        <v>174</v>
      </c>
      <c r="CM609" t="s">
        <v>13408</v>
      </c>
      <c r="CN609" t="s">
        <v>174</v>
      </c>
      <c r="CO609" t="s">
        <v>13409</v>
      </c>
      <c r="CP609" t="s">
        <v>13410</v>
      </c>
      <c r="CQ609" t="s">
        <v>174</v>
      </c>
      <c r="CR609">
        <v>1</v>
      </c>
      <c r="CS609">
        <v>1</v>
      </c>
      <c r="CT609">
        <v>8</v>
      </c>
      <c r="CU609" t="s">
        <v>13411</v>
      </c>
      <c r="CV609" t="s">
        <v>174</v>
      </c>
      <c r="CW609" t="s">
        <v>13412</v>
      </c>
      <c r="CX609" t="s">
        <v>193</v>
      </c>
      <c r="CY609">
        <v>2024</v>
      </c>
      <c r="CZ609" t="s">
        <v>170</v>
      </c>
      <c r="DB609" t="s">
        <v>13413</v>
      </c>
      <c r="DC609" t="s">
        <v>412</v>
      </c>
      <c r="DD609" t="s">
        <v>174</v>
      </c>
      <c r="DE609" t="s">
        <v>13414</v>
      </c>
      <c r="DF609" t="s">
        <v>170</v>
      </c>
      <c r="DL609" t="s">
        <v>174</v>
      </c>
      <c r="DM609" t="s">
        <v>13415</v>
      </c>
      <c r="DN609" t="s">
        <v>170</v>
      </c>
      <c r="DP609" t="s">
        <v>13416</v>
      </c>
      <c r="DQ609" t="str">
        <f>HYPERLINK("https://nconnect.nicmar.ac.in/storage/profile/69a272264980b.png","Download")</f>
        <v>0</v>
      </c>
      <c r="DR609" t="str">
        <f>HYPERLINK("https://nconnect.nicmar.ac.in/pdf/774_resume_1772263684.pdf/Y2FyZWVy","View Resume")</f>
        <v>0</v>
      </c>
      <c r="DS609" t="s">
        <v>13417</v>
      </c>
      <c r="DT609" t="s">
        <v>13418</v>
      </c>
      <c r="DU609" t="s">
        <v>211</v>
      </c>
      <c r="DV609" t="s">
        <v>13419</v>
      </c>
      <c r="DW609" t="s">
        <v>246</v>
      </c>
      <c r="DX609" t="s">
        <v>4189</v>
      </c>
      <c r="DY609" t="s">
        <v>1199</v>
      </c>
      <c r="DZ609" t="s">
        <v>4436</v>
      </c>
      <c r="EA609" t="s">
        <v>2246</v>
      </c>
      <c r="EB609" t="s">
        <v>508</v>
      </c>
      <c r="EC609" t="s">
        <v>819</v>
      </c>
      <c r="ED609" t="s">
        <v>246</v>
      </c>
      <c r="EE609" t="s">
        <v>685</v>
      </c>
      <c r="EF609" t="s">
        <v>2198</v>
      </c>
      <c r="EG609" t="s">
        <v>502</v>
      </c>
      <c r="EH609" t="s">
        <v>2246</v>
      </c>
      <c r="EI609" t="s">
        <v>508</v>
      </c>
      <c r="EJ609" t="s">
        <v>819</v>
      </c>
      <c r="EK609" t="s">
        <v>246</v>
      </c>
      <c r="EL609" t="s">
        <v>4682</v>
      </c>
      <c r="EM609" t="s">
        <v>580</v>
      </c>
      <c r="EN609" t="s">
        <v>908</v>
      </c>
      <c r="EO609" t="s">
        <v>13420</v>
      </c>
      <c r="EP609" t="s">
        <v>211</v>
      </c>
      <c r="EQ609" t="s">
        <v>819</v>
      </c>
      <c r="ER609" t="s">
        <v>246</v>
      </c>
      <c r="ES609" t="s">
        <v>3904</v>
      </c>
      <c r="ET609" t="s">
        <v>685</v>
      </c>
      <c r="EU609" t="s">
        <v>945</v>
      </c>
      <c r="EV609" t="s">
        <v>13421</v>
      </c>
      <c r="EW609" t="s">
        <v>1208</v>
      </c>
      <c r="EX609" t="s">
        <v>819</v>
      </c>
      <c r="EY609" t="s">
        <v>207</v>
      </c>
      <c r="EZ609" t="s">
        <v>5760</v>
      </c>
      <c r="FA609" t="s">
        <v>3904</v>
      </c>
      <c r="FB609" t="s">
        <v>4210</v>
      </c>
    </row>
    <row r="610" spans="1:158">
      <c r="A610" t="s">
        <v>210</v>
      </c>
      <c r="B610" t="s">
        <v>211</v>
      </c>
      <c r="C610" t="s">
        <v>212</v>
      </c>
      <c r="D610" t="s">
        <v>213</v>
      </c>
      <c r="E610" t="s">
        <v>13422</v>
      </c>
      <c r="F610" t="s">
        <v>13423</v>
      </c>
      <c r="G610">
        <v>9562290262</v>
      </c>
      <c r="H610" t="s">
        <v>271</v>
      </c>
      <c r="I610" t="s">
        <v>13424</v>
      </c>
      <c r="J610" t="s">
        <v>166</v>
      </c>
      <c r="K610" t="s">
        <v>13425</v>
      </c>
      <c r="L610" t="s">
        <v>13426</v>
      </c>
      <c r="M610" t="s">
        <v>13427</v>
      </c>
      <c r="N610" t="s">
        <v>170</v>
      </c>
      <c r="AI610" t="s">
        <v>13428</v>
      </c>
      <c r="AJ610" t="s">
        <v>13429</v>
      </c>
      <c r="AK610" t="s">
        <v>13430</v>
      </c>
      <c r="AL610">
        <v>90</v>
      </c>
      <c r="AN610">
        <v>2010</v>
      </c>
      <c r="AO610" t="s">
        <v>174</v>
      </c>
      <c r="AP610" t="s">
        <v>13431</v>
      </c>
      <c r="AQ610" t="s">
        <v>13432</v>
      </c>
      <c r="AR610" t="s">
        <v>13433</v>
      </c>
      <c r="AS610">
        <v>96.5</v>
      </c>
      <c r="AU610">
        <v>2012</v>
      </c>
      <c r="AV610" t="s">
        <v>170</v>
      </c>
      <c r="BC610" t="s">
        <v>174</v>
      </c>
      <c r="BD610" t="s">
        <v>5674</v>
      </c>
      <c r="BE610" t="s">
        <v>13434</v>
      </c>
      <c r="BF610" t="s">
        <v>486</v>
      </c>
      <c r="BG610">
        <v>85</v>
      </c>
      <c r="BH610">
        <v>8.8</v>
      </c>
      <c r="BI610">
        <v>2017</v>
      </c>
      <c r="BJ610">
        <v>1</v>
      </c>
      <c r="BL610">
        <v>9</v>
      </c>
      <c r="BN610" t="s">
        <v>174</v>
      </c>
      <c r="BO610" t="s">
        <v>13435</v>
      </c>
      <c r="BP610" t="s">
        <v>13434</v>
      </c>
      <c r="BQ610" t="s">
        <v>13436</v>
      </c>
      <c r="BR610">
        <v>91.4</v>
      </c>
      <c r="BS610">
        <v>9.14</v>
      </c>
      <c r="BT610">
        <v>2019</v>
      </c>
      <c r="BU610">
        <v>31</v>
      </c>
      <c r="BV610" t="s">
        <v>13437</v>
      </c>
      <c r="BW610">
        <v>53</v>
      </c>
      <c r="BX610" t="s">
        <v>13438</v>
      </c>
      <c r="BY610" t="s">
        <v>170</v>
      </c>
      <c r="CF610" t="s">
        <v>174</v>
      </c>
      <c r="CG610" t="s">
        <v>213</v>
      </c>
      <c r="CH610" t="s">
        <v>13439</v>
      </c>
      <c r="CI610" t="s">
        <v>373</v>
      </c>
      <c r="CK610" t="s">
        <v>174</v>
      </c>
      <c r="CL610" t="s">
        <v>174</v>
      </c>
      <c r="CM610" t="s">
        <v>13440</v>
      </c>
      <c r="CN610" t="s">
        <v>174</v>
      </c>
      <c r="CO610" t="s">
        <v>13441</v>
      </c>
      <c r="CP610" t="s">
        <v>13442</v>
      </c>
      <c r="CQ610" t="s">
        <v>170</v>
      </c>
      <c r="CV610" t="s">
        <v>170</v>
      </c>
      <c r="CZ610" t="s">
        <v>170</v>
      </c>
      <c r="DB610" t="s">
        <v>13443</v>
      </c>
      <c r="DC610" t="s">
        <v>853</v>
      </c>
      <c r="DD610" t="s">
        <v>170</v>
      </c>
      <c r="DF610" t="s">
        <v>174</v>
      </c>
      <c r="DG610" t="s">
        <v>13444</v>
      </c>
      <c r="DH610" t="s">
        <v>2106</v>
      </c>
      <c r="DI610" t="s">
        <v>13445</v>
      </c>
      <c r="DJ610" t="s">
        <v>13446</v>
      </c>
      <c r="DK610">
        <v>0</v>
      </c>
      <c r="DL610" t="s">
        <v>174</v>
      </c>
      <c r="DM610" t="s">
        <v>13447</v>
      </c>
      <c r="DN610" t="s">
        <v>170</v>
      </c>
      <c r="DP610" t="s">
        <v>13448</v>
      </c>
      <c r="DQ610" t="s">
        <v>202</v>
      </c>
      <c r="DR610" t="str">
        <f>HYPERLINK("https://nconnect.nicmar.ac.in/pdf/779_resume_1772261393.pdf/Y2FyZWVy","View Resume")</f>
        <v>0</v>
      </c>
      <c r="DS610" t="s">
        <v>292</v>
      </c>
    </row>
    <row r="611" spans="1:158">
      <c r="A611" t="s">
        <v>1471</v>
      </c>
      <c r="B611" t="s">
        <v>508</v>
      </c>
      <c r="C611" t="s">
        <v>212</v>
      </c>
      <c r="D611" t="s">
        <v>1472</v>
      </c>
      <c r="E611" t="s">
        <v>13449</v>
      </c>
      <c r="F611" t="s">
        <v>13450</v>
      </c>
      <c r="G611">
        <v>8008550644</v>
      </c>
      <c r="H611" t="s">
        <v>271</v>
      </c>
      <c r="I611" t="s">
        <v>13451</v>
      </c>
      <c r="J611" t="s">
        <v>166</v>
      </c>
      <c r="K611" t="s">
        <v>13452</v>
      </c>
      <c r="L611" t="s">
        <v>13453</v>
      </c>
      <c r="M611" t="s">
        <v>13454</v>
      </c>
      <c r="N611" t="s">
        <v>174</v>
      </c>
      <c r="O611" t="s">
        <v>13455</v>
      </c>
      <c r="P611" t="s">
        <v>13456</v>
      </c>
      <c r="AI611" t="s">
        <v>13457</v>
      </c>
      <c r="AJ611" t="s">
        <v>13458</v>
      </c>
      <c r="AK611" t="s">
        <v>13459</v>
      </c>
      <c r="AL611">
        <v>74</v>
      </c>
      <c r="AN611">
        <v>1994</v>
      </c>
      <c r="AO611" t="s">
        <v>174</v>
      </c>
      <c r="AP611" t="s">
        <v>13457</v>
      </c>
      <c r="AQ611" t="s">
        <v>13460</v>
      </c>
      <c r="AR611" t="s">
        <v>1559</v>
      </c>
      <c r="AS611">
        <v>84.6</v>
      </c>
      <c r="AU611">
        <v>1996</v>
      </c>
      <c r="AV611" t="s">
        <v>170</v>
      </c>
      <c r="BC611" t="s">
        <v>174</v>
      </c>
      <c r="BD611" t="s">
        <v>13461</v>
      </c>
      <c r="BE611" t="s">
        <v>13462</v>
      </c>
      <c r="BF611" t="s">
        <v>13463</v>
      </c>
      <c r="BG611">
        <v>74.6</v>
      </c>
      <c r="BI611">
        <v>2000</v>
      </c>
      <c r="BJ611">
        <v>1</v>
      </c>
      <c r="BL611">
        <v>9</v>
      </c>
      <c r="BN611" t="s">
        <v>174</v>
      </c>
      <c r="BO611" t="s">
        <v>13461</v>
      </c>
      <c r="BP611" t="s">
        <v>13462</v>
      </c>
      <c r="BQ611" t="s">
        <v>13464</v>
      </c>
      <c r="BR611">
        <v>85</v>
      </c>
      <c r="BS611">
        <v>8.5</v>
      </c>
      <c r="BT611">
        <v>2002</v>
      </c>
      <c r="BU611">
        <v>12</v>
      </c>
      <c r="BW611">
        <v>14</v>
      </c>
      <c r="BY611" t="s">
        <v>170</v>
      </c>
      <c r="CF611" t="s">
        <v>174</v>
      </c>
      <c r="CG611" t="s">
        <v>13465</v>
      </c>
      <c r="CH611" t="s">
        <v>13466</v>
      </c>
      <c r="CI611" t="s">
        <v>193</v>
      </c>
      <c r="CJ611">
        <v>2020</v>
      </c>
      <c r="CL611" t="s">
        <v>170</v>
      </c>
      <c r="CN611" t="s">
        <v>170</v>
      </c>
      <c r="CP611" t="s">
        <v>13467</v>
      </c>
      <c r="CQ611" t="s">
        <v>170</v>
      </c>
      <c r="CV611" t="s">
        <v>170</v>
      </c>
      <c r="CZ611" t="s">
        <v>170</v>
      </c>
      <c r="DC611" t="s">
        <v>5371</v>
      </c>
      <c r="DD611" t="s">
        <v>174</v>
      </c>
      <c r="DE611" t="s">
        <v>1622</v>
      </c>
      <c r="DF611" t="s">
        <v>174</v>
      </c>
      <c r="DG611" t="s">
        <v>13468</v>
      </c>
      <c r="DH611" t="s">
        <v>13464</v>
      </c>
      <c r="DI611" t="s">
        <v>13469</v>
      </c>
      <c r="DJ611" t="s">
        <v>13470</v>
      </c>
      <c r="DK611">
        <v>10</v>
      </c>
      <c r="DL611" t="s">
        <v>170</v>
      </c>
      <c r="DN611" t="s">
        <v>174</v>
      </c>
      <c r="DO611" t="s">
        <v>13471</v>
      </c>
      <c r="DP611" t="s">
        <v>13448</v>
      </c>
      <c r="DQ611" t="str">
        <f>HYPERLINK("https://nconnect.nicmar.ac.in/storage/profile/69a2840dbf879.png","Download")</f>
        <v>0</v>
      </c>
      <c r="DR611" t="str">
        <f>HYPERLINK("https://nconnect.nicmar.ac.in/pdf/778_resume_1772261444.pdf/Y2FyZWVy","View Resume")</f>
        <v>0</v>
      </c>
      <c r="DS611" t="s">
        <v>13472</v>
      </c>
      <c r="DT611" t="s">
        <v>13473</v>
      </c>
      <c r="DU611" t="s">
        <v>13474</v>
      </c>
      <c r="DV611" t="s">
        <v>1630</v>
      </c>
      <c r="DW611" t="s">
        <v>207</v>
      </c>
      <c r="DX611" t="s">
        <v>2434</v>
      </c>
      <c r="DY611" t="s">
        <v>209</v>
      </c>
      <c r="DZ611" t="s">
        <v>906</v>
      </c>
      <c r="EA611" t="s">
        <v>13475</v>
      </c>
      <c r="EB611" t="s">
        <v>13476</v>
      </c>
      <c r="EC611" t="s">
        <v>1630</v>
      </c>
      <c r="ED611" t="s">
        <v>246</v>
      </c>
      <c r="EE611" t="s">
        <v>4830</v>
      </c>
      <c r="EF611" t="s">
        <v>465</v>
      </c>
      <c r="EG611" t="s">
        <v>7999</v>
      </c>
      <c r="EH611" t="s">
        <v>13477</v>
      </c>
      <c r="EI611" t="s">
        <v>255</v>
      </c>
      <c r="EJ611" t="s">
        <v>1630</v>
      </c>
      <c r="EK611" t="s">
        <v>246</v>
      </c>
      <c r="EL611" t="s">
        <v>6953</v>
      </c>
      <c r="EM611" t="s">
        <v>4830</v>
      </c>
      <c r="EN611" t="s">
        <v>4263</v>
      </c>
      <c r="EO611" t="s">
        <v>13478</v>
      </c>
      <c r="EP611" t="s">
        <v>4603</v>
      </c>
      <c r="EQ611" t="s">
        <v>1630</v>
      </c>
      <c r="ER611" t="s">
        <v>246</v>
      </c>
      <c r="ES611" t="s">
        <v>5509</v>
      </c>
      <c r="ET611" t="s">
        <v>579</v>
      </c>
      <c r="EU611" t="s">
        <v>355</v>
      </c>
      <c r="EV611" t="s">
        <v>13479</v>
      </c>
      <c r="EW611" t="s">
        <v>13480</v>
      </c>
      <c r="EX611" t="s">
        <v>1630</v>
      </c>
      <c r="EY611" t="s">
        <v>246</v>
      </c>
      <c r="EZ611" t="s">
        <v>13481</v>
      </c>
      <c r="FA611" t="s">
        <v>5509</v>
      </c>
      <c r="FB611" t="s">
        <v>1216</v>
      </c>
    </row>
    <row r="612" spans="1:158">
      <c r="A612" t="s">
        <v>471</v>
      </c>
      <c r="B612" t="s">
        <v>211</v>
      </c>
      <c r="C612" t="s">
        <v>472</v>
      </c>
      <c r="D612" t="s">
        <v>473</v>
      </c>
      <c r="E612" t="s">
        <v>13482</v>
      </c>
      <c r="F612" t="s">
        <v>13483</v>
      </c>
      <c r="G612">
        <v>6266145895</v>
      </c>
      <c r="H612" t="s">
        <v>164</v>
      </c>
      <c r="I612" t="s">
        <v>13484</v>
      </c>
      <c r="J612" t="s">
        <v>166</v>
      </c>
      <c r="K612" t="s">
        <v>218</v>
      </c>
      <c r="L612" t="s">
        <v>13485</v>
      </c>
      <c r="M612" t="s">
        <v>13486</v>
      </c>
      <c r="N612" t="s">
        <v>170</v>
      </c>
      <c r="AI612" t="s">
        <v>13487</v>
      </c>
      <c r="AJ612" t="s">
        <v>13488</v>
      </c>
      <c r="AK612" t="s">
        <v>13489</v>
      </c>
      <c r="AL612">
        <v>76.6</v>
      </c>
      <c r="AN612">
        <v>2010</v>
      </c>
      <c r="AO612" t="s">
        <v>174</v>
      </c>
      <c r="AP612" t="s">
        <v>13490</v>
      </c>
      <c r="AQ612" t="s">
        <v>13491</v>
      </c>
      <c r="AR612" t="s">
        <v>13492</v>
      </c>
      <c r="AS612">
        <v>88.6</v>
      </c>
      <c r="AU612">
        <v>2012</v>
      </c>
      <c r="AV612" t="s">
        <v>170</v>
      </c>
      <c r="BC612" t="s">
        <v>174</v>
      </c>
      <c r="BD612" t="s">
        <v>13493</v>
      </c>
      <c r="BE612" t="s">
        <v>13494</v>
      </c>
      <c r="BF612" t="s">
        <v>13495</v>
      </c>
      <c r="BG612">
        <v>73.4</v>
      </c>
      <c r="BI612">
        <v>2016</v>
      </c>
      <c r="BJ612">
        <v>1</v>
      </c>
      <c r="BL612">
        <v>9</v>
      </c>
      <c r="BN612" t="s">
        <v>174</v>
      </c>
      <c r="BO612" t="s">
        <v>13496</v>
      </c>
      <c r="BP612" t="s">
        <v>13497</v>
      </c>
      <c r="BQ612" t="s">
        <v>13498</v>
      </c>
      <c r="BR612">
        <v>8.06</v>
      </c>
      <c r="BS612">
        <v>8.06</v>
      </c>
      <c r="BT612">
        <v>2020</v>
      </c>
      <c r="BU612">
        <v>25</v>
      </c>
      <c r="BW612">
        <v>1</v>
      </c>
      <c r="BY612" t="s">
        <v>170</v>
      </c>
      <c r="CF612" t="s">
        <v>174</v>
      </c>
      <c r="CG612" t="s">
        <v>13499</v>
      </c>
      <c r="CH612" t="s">
        <v>6565</v>
      </c>
      <c r="CI612" t="s">
        <v>373</v>
      </c>
      <c r="CK612" t="s">
        <v>174</v>
      </c>
      <c r="CL612" t="s">
        <v>174</v>
      </c>
      <c r="CM612" t="s">
        <v>13500</v>
      </c>
      <c r="CN612" t="s">
        <v>174</v>
      </c>
      <c r="CO612" t="s">
        <v>13501</v>
      </c>
      <c r="CP612" t="s">
        <v>13502</v>
      </c>
      <c r="CQ612" t="s">
        <v>174</v>
      </c>
      <c r="CR612">
        <v>2</v>
      </c>
      <c r="CS612">
        <v>1</v>
      </c>
      <c r="CT612">
        <v>2</v>
      </c>
      <c r="CU612" t="s">
        <v>13503</v>
      </c>
      <c r="CV612" t="s">
        <v>170</v>
      </c>
      <c r="CZ612" t="s">
        <v>170</v>
      </c>
      <c r="DB612" t="s">
        <v>13504</v>
      </c>
      <c r="DC612" t="s">
        <v>13505</v>
      </c>
      <c r="DD612" t="s">
        <v>170</v>
      </c>
      <c r="DF612" t="s">
        <v>174</v>
      </c>
      <c r="DG612" t="s">
        <v>13506</v>
      </c>
      <c r="DH612" t="s">
        <v>13507</v>
      </c>
      <c r="DI612" t="s">
        <v>13508</v>
      </c>
      <c r="DJ612" t="s">
        <v>13509</v>
      </c>
      <c r="DK612">
        <v>10</v>
      </c>
      <c r="DL612" t="s">
        <v>174</v>
      </c>
      <c r="DM612" t="s">
        <v>13510</v>
      </c>
      <c r="DN612" t="s">
        <v>174</v>
      </c>
      <c r="DO612" t="s">
        <v>13511</v>
      </c>
      <c r="DP612" t="s">
        <v>13512</v>
      </c>
      <c r="DQ612" t="s">
        <v>202</v>
      </c>
      <c r="DR612" t="str">
        <f>HYPERLINK("https://nconnect.nicmar.ac.in/pdf/376_resume_1772262280.pdf/Y2FyZWVy","View Resume")</f>
        <v>0</v>
      </c>
      <c r="DS612" t="s">
        <v>945</v>
      </c>
      <c r="DT612" t="s">
        <v>13513</v>
      </c>
      <c r="DU612" t="s">
        <v>9204</v>
      </c>
      <c r="DV612" t="s">
        <v>13514</v>
      </c>
      <c r="DW612" t="s">
        <v>207</v>
      </c>
      <c r="DX612" t="s">
        <v>1987</v>
      </c>
      <c r="DY612" t="s">
        <v>645</v>
      </c>
      <c r="DZ612" t="s">
        <v>945</v>
      </c>
    </row>
    <row r="613" spans="1:158">
      <c r="A613" t="s">
        <v>585</v>
      </c>
      <c r="B613" t="s">
        <v>211</v>
      </c>
      <c r="C613" t="s">
        <v>472</v>
      </c>
      <c r="D613" t="s">
        <v>586</v>
      </c>
      <c r="E613" t="s">
        <v>13482</v>
      </c>
      <c r="F613" t="s">
        <v>13483</v>
      </c>
      <c r="G613">
        <v>6266145895</v>
      </c>
      <c r="H613" t="s">
        <v>164</v>
      </c>
      <c r="I613" t="s">
        <v>13484</v>
      </c>
      <c r="J613" t="s">
        <v>166</v>
      </c>
      <c r="K613" t="s">
        <v>218</v>
      </c>
      <c r="L613" t="s">
        <v>13485</v>
      </c>
      <c r="M613" t="s">
        <v>13486</v>
      </c>
      <c r="N613" t="s">
        <v>170</v>
      </c>
      <c r="AI613" t="s">
        <v>13487</v>
      </c>
      <c r="AJ613" t="s">
        <v>13488</v>
      </c>
      <c r="AK613" t="s">
        <v>13489</v>
      </c>
      <c r="AL613">
        <v>76.6</v>
      </c>
      <c r="AN613">
        <v>2010</v>
      </c>
      <c r="AO613" t="s">
        <v>174</v>
      </c>
      <c r="AP613" t="s">
        <v>13490</v>
      </c>
      <c r="AQ613" t="s">
        <v>13491</v>
      </c>
      <c r="AR613" t="s">
        <v>13492</v>
      </c>
      <c r="AS613">
        <v>88.6</v>
      </c>
      <c r="AU613">
        <v>2012</v>
      </c>
      <c r="AV613" t="s">
        <v>170</v>
      </c>
      <c r="BC613" t="s">
        <v>174</v>
      </c>
      <c r="BD613" t="s">
        <v>13493</v>
      </c>
      <c r="BE613" t="s">
        <v>13494</v>
      </c>
      <c r="BF613" t="s">
        <v>13495</v>
      </c>
      <c r="BG613">
        <v>73.4</v>
      </c>
      <c r="BI613">
        <v>2016</v>
      </c>
      <c r="BJ613">
        <v>1</v>
      </c>
      <c r="BL613">
        <v>9</v>
      </c>
      <c r="BN613" t="s">
        <v>174</v>
      </c>
      <c r="BO613" t="s">
        <v>13496</v>
      </c>
      <c r="BP613" t="s">
        <v>13497</v>
      </c>
      <c r="BQ613" t="s">
        <v>13498</v>
      </c>
      <c r="BR613">
        <v>8.06</v>
      </c>
      <c r="BS613">
        <v>8.06</v>
      </c>
      <c r="BT613">
        <v>2020</v>
      </c>
      <c r="BU613">
        <v>25</v>
      </c>
      <c r="BW613">
        <v>1</v>
      </c>
      <c r="BY613" t="s">
        <v>170</v>
      </c>
      <c r="CF613" t="s">
        <v>174</v>
      </c>
      <c r="CG613" t="s">
        <v>13499</v>
      </c>
      <c r="CH613" t="s">
        <v>6565</v>
      </c>
      <c r="CI613" t="s">
        <v>373</v>
      </c>
      <c r="CK613" t="s">
        <v>174</v>
      </c>
      <c r="CL613" t="s">
        <v>174</v>
      </c>
      <c r="CM613" t="s">
        <v>13500</v>
      </c>
      <c r="CN613" t="s">
        <v>174</v>
      </c>
      <c r="CO613" t="s">
        <v>13501</v>
      </c>
      <c r="CP613" t="s">
        <v>13502</v>
      </c>
      <c r="CQ613" t="s">
        <v>174</v>
      </c>
      <c r="CR613">
        <v>2</v>
      </c>
      <c r="CS613">
        <v>1</v>
      </c>
      <c r="CT613">
        <v>2</v>
      </c>
      <c r="CU613" t="s">
        <v>13503</v>
      </c>
      <c r="CV613" t="s">
        <v>170</v>
      </c>
      <c r="CZ613" t="s">
        <v>170</v>
      </c>
      <c r="DB613" t="s">
        <v>13504</v>
      </c>
      <c r="DC613" t="s">
        <v>13505</v>
      </c>
      <c r="DD613" t="s">
        <v>170</v>
      </c>
      <c r="DF613" t="s">
        <v>174</v>
      </c>
      <c r="DG613" t="s">
        <v>13506</v>
      </c>
      <c r="DH613" t="s">
        <v>13507</v>
      </c>
      <c r="DI613" t="s">
        <v>13508</v>
      </c>
      <c r="DJ613" t="s">
        <v>13509</v>
      </c>
      <c r="DK613">
        <v>10</v>
      </c>
      <c r="DL613" t="s">
        <v>174</v>
      </c>
      <c r="DM613" t="s">
        <v>13510</v>
      </c>
      <c r="DN613" t="s">
        <v>174</v>
      </c>
      <c r="DO613" t="s">
        <v>13511</v>
      </c>
      <c r="DP613" t="s">
        <v>13512</v>
      </c>
      <c r="DQ613" t="s">
        <v>202</v>
      </c>
      <c r="DR613" t="str">
        <f>HYPERLINK("https://nconnect.nicmar.ac.in/pdf/376_resume_1772262280.pdf/Y2FyZWVy","View Resume")</f>
        <v>0</v>
      </c>
      <c r="DS613" t="s">
        <v>945</v>
      </c>
      <c r="DT613" t="s">
        <v>13513</v>
      </c>
      <c r="DU613" t="s">
        <v>9204</v>
      </c>
      <c r="DV613" t="s">
        <v>13514</v>
      </c>
      <c r="DW613" t="s">
        <v>207</v>
      </c>
      <c r="DX613" t="s">
        <v>1987</v>
      </c>
      <c r="DY613" t="s">
        <v>645</v>
      </c>
      <c r="DZ613" t="s">
        <v>945</v>
      </c>
    </row>
    <row r="614" spans="1:158">
      <c r="A614" t="s">
        <v>3909</v>
      </c>
      <c r="B614" t="s">
        <v>211</v>
      </c>
      <c r="C614" t="s">
        <v>472</v>
      </c>
      <c r="D614" t="s">
        <v>3910</v>
      </c>
      <c r="E614" t="s">
        <v>13482</v>
      </c>
      <c r="F614" t="s">
        <v>13483</v>
      </c>
      <c r="G614">
        <v>6266145895</v>
      </c>
      <c r="H614" t="s">
        <v>164</v>
      </c>
      <c r="I614" t="s">
        <v>13484</v>
      </c>
      <c r="J614" t="s">
        <v>166</v>
      </c>
      <c r="K614" t="s">
        <v>218</v>
      </c>
      <c r="L614" t="s">
        <v>13485</v>
      </c>
      <c r="M614" t="s">
        <v>13486</v>
      </c>
      <c r="N614" t="s">
        <v>170</v>
      </c>
      <c r="AI614" t="s">
        <v>13487</v>
      </c>
      <c r="AJ614" t="s">
        <v>13488</v>
      </c>
      <c r="AK614" t="s">
        <v>13489</v>
      </c>
      <c r="AL614">
        <v>76.6</v>
      </c>
      <c r="AN614">
        <v>2010</v>
      </c>
      <c r="AO614" t="s">
        <v>174</v>
      </c>
      <c r="AP614" t="s">
        <v>13490</v>
      </c>
      <c r="AQ614" t="s">
        <v>13491</v>
      </c>
      <c r="AR614" t="s">
        <v>13492</v>
      </c>
      <c r="AS614">
        <v>88.6</v>
      </c>
      <c r="AU614">
        <v>2012</v>
      </c>
      <c r="AV614" t="s">
        <v>170</v>
      </c>
      <c r="BC614" t="s">
        <v>174</v>
      </c>
      <c r="BD614" t="s">
        <v>13493</v>
      </c>
      <c r="BE614" t="s">
        <v>13494</v>
      </c>
      <c r="BF614" t="s">
        <v>13495</v>
      </c>
      <c r="BG614">
        <v>73.4</v>
      </c>
      <c r="BI614">
        <v>2016</v>
      </c>
      <c r="BJ614">
        <v>1</v>
      </c>
      <c r="BL614">
        <v>9</v>
      </c>
      <c r="BN614" t="s">
        <v>174</v>
      </c>
      <c r="BO614" t="s">
        <v>13496</v>
      </c>
      <c r="BP614" t="s">
        <v>13497</v>
      </c>
      <c r="BQ614" t="s">
        <v>13498</v>
      </c>
      <c r="BR614">
        <v>8.06</v>
      </c>
      <c r="BS614">
        <v>8.06</v>
      </c>
      <c r="BT614">
        <v>2020</v>
      </c>
      <c r="BU614">
        <v>25</v>
      </c>
      <c r="BW614">
        <v>1</v>
      </c>
      <c r="BY614" t="s">
        <v>170</v>
      </c>
      <c r="CF614" t="s">
        <v>174</v>
      </c>
      <c r="CG614" t="s">
        <v>13499</v>
      </c>
      <c r="CH614" t="s">
        <v>6565</v>
      </c>
      <c r="CI614" t="s">
        <v>373</v>
      </c>
      <c r="CK614" t="s">
        <v>174</v>
      </c>
      <c r="CL614" t="s">
        <v>174</v>
      </c>
      <c r="CM614" t="s">
        <v>13500</v>
      </c>
      <c r="CN614" t="s">
        <v>174</v>
      </c>
      <c r="CO614" t="s">
        <v>13501</v>
      </c>
      <c r="CP614" t="s">
        <v>13502</v>
      </c>
      <c r="CQ614" t="s">
        <v>174</v>
      </c>
      <c r="CR614">
        <v>2</v>
      </c>
      <c r="CS614">
        <v>1</v>
      </c>
      <c r="CT614">
        <v>2</v>
      </c>
      <c r="CU614" t="s">
        <v>13503</v>
      </c>
      <c r="CV614" t="s">
        <v>170</v>
      </c>
      <c r="CZ614" t="s">
        <v>170</v>
      </c>
      <c r="DB614" t="s">
        <v>13504</v>
      </c>
      <c r="DC614" t="s">
        <v>13505</v>
      </c>
      <c r="DD614" t="s">
        <v>170</v>
      </c>
      <c r="DF614" t="s">
        <v>174</v>
      </c>
      <c r="DG614" t="s">
        <v>13506</v>
      </c>
      <c r="DH614" t="s">
        <v>13507</v>
      </c>
      <c r="DI614" t="s">
        <v>13508</v>
      </c>
      <c r="DJ614" t="s">
        <v>13509</v>
      </c>
      <c r="DK614">
        <v>10</v>
      </c>
      <c r="DL614" t="s">
        <v>174</v>
      </c>
      <c r="DM614" t="s">
        <v>13510</v>
      </c>
      <c r="DN614" t="s">
        <v>174</v>
      </c>
      <c r="DO614" t="s">
        <v>13511</v>
      </c>
      <c r="DP614" t="s">
        <v>13515</v>
      </c>
      <c r="DQ614" t="s">
        <v>202</v>
      </c>
      <c r="DR614" t="str">
        <f>HYPERLINK("https://nconnect.nicmar.ac.in/pdf/376_resume_1772262280.pdf/Y2FyZWVy","View Resume")</f>
        <v>0</v>
      </c>
      <c r="DS614" t="s">
        <v>945</v>
      </c>
      <c r="DT614" t="s">
        <v>13513</v>
      </c>
      <c r="DU614" t="s">
        <v>9204</v>
      </c>
      <c r="DV614" t="s">
        <v>13514</v>
      </c>
      <c r="DW614" t="s">
        <v>207</v>
      </c>
      <c r="DX614" t="s">
        <v>1987</v>
      </c>
      <c r="DY614" t="s">
        <v>645</v>
      </c>
      <c r="DZ614" t="s">
        <v>945</v>
      </c>
    </row>
    <row r="615" spans="1:158">
      <c r="A615" t="s">
        <v>507</v>
      </c>
      <c r="B615" t="s">
        <v>508</v>
      </c>
      <c r="C615" t="s">
        <v>267</v>
      </c>
      <c r="D615" t="s">
        <v>509</v>
      </c>
      <c r="E615" t="s">
        <v>13516</v>
      </c>
      <c r="F615" t="s">
        <v>13517</v>
      </c>
      <c r="G615">
        <v>8077951445</v>
      </c>
      <c r="H615" t="s">
        <v>164</v>
      </c>
      <c r="I615" t="s">
        <v>13518</v>
      </c>
      <c r="J615" t="s">
        <v>166</v>
      </c>
      <c r="K615" t="s">
        <v>763</v>
      </c>
      <c r="L615" t="s">
        <v>13519</v>
      </c>
      <c r="M615" t="s">
        <v>13520</v>
      </c>
      <c r="N615" t="s">
        <v>170</v>
      </c>
      <c r="AI615" t="s">
        <v>13521</v>
      </c>
      <c r="AJ615" t="s">
        <v>352</v>
      </c>
      <c r="AK615" t="s">
        <v>13522</v>
      </c>
      <c r="AL615">
        <v>58</v>
      </c>
      <c r="AN615">
        <v>1996</v>
      </c>
      <c r="AO615" t="s">
        <v>174</v>
      </c>
      <c r="AP615" t="s">
        <v>13523</v>
      </c>
      <c r="AQ615" t="s">
        <v>13524</v>
      </c>
      <c r="AR615" t="s">
        <v>13525</v>
      </c>
      <c r="AS615">
        <v>60</v>
      </c>
      <c r="AU615">
        <v>1998</v>
      </c>
      <c r="AV615" t="s">
        <v>170</v>
      </c>
      <c r="BC615" t="s">
        <v>174</v>
      </c>
      <c r="BD615" t="s">
        <v>311</v>
      </c>
      <c r="BE615" t="s">
        <v>13526</v>
      </c>
      <c r="BF615" t="s">
        <v>1258</v>
      </c>
      <c r="BG615">
        <v>60</v>
      </c>
      <c r="BI615">
        <v>2003</v>
      </c>
      <c r="BJ615">
        <v>19</v>
      </c>
      <c r="BK615" t="s">
        <v>13527</v>
      </c>
      <c r="BL615">
        <v>27</v>
      </c>
      <c r="BN615" t="s">
        <v>174</v>
      </c>
      <c r="BO615" t="s">
        <v>13528</v>
      </c>
      <c r="BP615" t="s">
        <v>2250</v>
      </c>
      <c r="BQ615" t="s">
        <v>2074</v>
      </c>
      <c r="BR615">
        <v>75.2</v>
      </c>
      <c r="BT615">
        <v>2005</v>
      </c>
      <c r="BU615">
        <v>28</v>
      </c>
      <c r="BW615">
        <v>23</v>
      </c>
      <c r="BY615" t="s">
        <v>174</v>
      </c>
      <c r="BZ615" t="s">
        <v>13529</v>
      </c>
      <c r="CA615" t="s">
        <v>13530</v>
      </c>
      <c r="CB615" t="s">
        <v>13531</v>
      </c>
      <c r="CC615">
        <v>70</v>
      </c>
      <c r="CD615">
        <v>7</v>
      </c>
      <c r="CE615">
        <v>2000</v>
      </c>
      <c r="CF615" t="s">
        <v>174</v>
      </c>
      <c r="CG615" t="s">
        <v>528</v>
      </c>
      <c r="CH615" t="s">
        <v>2226</v>
      </c>
      <c r="CI615" t="s">
        <v>193</v>
      </c>
      <c r="CJ615">
        <v>2020</v>
      </c>
      <c r="CL615" t="s">
        <v>174</v>
      </c>
      <c r="CM615" t="s">
        <v>13532</v>
      </c>
      <c r="CN615" t="s">
        <v>174</v>
      </c>
      <c r="CO615" t="s">
        <v>13533</v>
      </c>
      <c r="CP615" t="s">
        <v>13534</v>
      </c>
      <c r="CQ615" t="s">
        <v>174</v>
      </c>
      <c r="CR615">
        <v>18</v>
      </c>
      <c r="CS615">
        <v>13</v>
      </c>
      <c r="CT615">
        <v>7</v>
      </c>
      <c r="CU615" t="s">
        <v>13535</v>
      </c>
      <c r="CV615" t="s">
        <v>174</v>
      </c>
      <c r="CW615" t="s">
        <v>13536</v>
      </c>
      <c r="CX615" t="s">
        <v>193</v>
      </c>
      <c r="CY615">
        <v>2021</v>
      </c>
      <c r="CZ615" t="s">
        <v>170</v>
      </c>
      <c r="DC615" t="s">
        <v>13537</v>
      </c>
      <c r="DD615" t="s">
        <v>174</v>
      </c>
      <c r="DE615" t="s">
        <v>13538</v>
      </c>
      <c r="DF615" t="s">
        <v>170</v>
      </c>
      <c r="DL615" t="s">
        <v>170</v>
      </c>
      <c r="DN615" t="s">
        <v>170</v>
      </c>
      <c r="DP615" t="s">
        <v>13539</v>
      </c>
      <c r="DQ615" t="str">
        <f>HYPERLINK("https://nconnect.nicmar.ac.in/storage/profile/69a28f0f9b7ce.png","Download")</f>
        <v>0</v>
      </c>
      <c r="DR615" t="str">
        <f>HYPERLINK("https://nconnect.nicmar.ac.in/pdf/728_resume_1772263847.pdf/Y2FyZWVy","View Resume")</f>
        <v>0</v>
      </c>
      <c r="DS615" t="s">
        <v>10266</v>
      </c>
      <c r="DT615" t="s">
        <v>13540</v>
      </c>
      <c r="DU615" t="s">
        <v>13541</v>
      </c>
      <c r="DV615" t="s">
        <v>13542</v>
      </c>
      <c r="DW615" t="s">
        <v>246</v>
      </c>
      <c r="DX615" t="s">
        <v>941</v>
      </c>
      <c r="DY615" t="s">
        <v>209</v>
      </c>
      <c r="DZ615" t="s">
        <v>949</v>
      </c>
      <c r="EA615" t="s">
        <v>13543</v>
      </c>
      <c r="EB615" t="s">
        <v>13544</v>
      </c>
      <c r="EC615" t="s">
        <v>1214</v>
      </c>
      <c r="ED615" t="s">
        <v>246</v>
      </c>
      <c r="EE615" t="s">
        <v>1719</v>
      </c>
      <c r="EF615" t="s">
        <v>941</v>
      </c>
      <c r="EG615" t="s">
        <v>4127</v>
      </c>
      <c r="EH615" t="s">
        <v>13545</v>
      </c>
      <c r="EI615" t="s">
        <v>508</v>
      </c>
      <c r="EJ615" t="s">
        <v>13546</v>
      </c>
      <c r="EK615" t="s">
        <v>246</v>
      </c>
      <c r="EL615" t="s">
        <v>4215</v>
      </c>
      <c r="EM615" t="s">
        <v>3107</v>
      </c>
      <c r="EN615" t="s">
        <v>248</v>
      </c>
      <c r="EO615" t="s">
        <v>13547</v>
      </c>
      <c r="EP615" t="s">
        <v>13548</v>
      </c>
      <c r="EQ615" t="s">
        <v>13549</v>
      </c>
      <c r="ER615" t="s">
        <v>246</v>
      </c>
      <c r="ES615" t="s">
        <v>384</v>
      </c>
      <c r="ET615" t="s">
        <v>4215</v>
      </c>
      <c r="EU615" t="s">
        <v>942</v>
      </c>
      <c r="EV615" t="s">
        <v>13550</v>
      </c>
      <c r="EW615" t="s">
        <v>13551</v>
      </c>
      <c r="EX615" t="s">
        <v>418</v>
      </c>
      <c r="EY615" t="s">
        <v>246</v>
      </c>
      <c r="EZ615" t="s">
        <v>1136</v>
      </c>
      <c r="FA615" t="s">
        <v>2319</v>
      </c>
      <c r="FB615" t="s">
        <v>253</v>
      </c>
    </row>
    <row r="616" spans="1:158">
      <c r="A616" t="s">
        <v>210</v>
      </c>
      <c r="B616" t="s">
        <v>211</v>
      </c>
      <c r="C616" t="s">
        <v>212</v>
      </c>
      <c r="D616" t="s">
        <v>213</v>
      </c>
      <c r="E616" t="s">
        <v>13552</v>
      </c>
      <c r="F616" t="s">
        <v>13553</v>
      </c>
      <c r="G616">
        <v>8978448140</v>
      </c>
      <c r="H616" t="s">
        <v>164</v>
      </c>
      <c r="I616" t="s">
        <v>13554</v>
      </c>
      <c r="J616" t="s">
        <v>217</v>
      </c>
      <c r="K616" t="s">
        <v>13555</v>
      </c>
      <c r="L616" t="s">
        <v>13556</v>
      </c>
      <c r="M616" t="s">
        <v>13557</v>
      </c>
      <c r="N616" t="s">
        <v>170</v>
      </c>
      <c r="AI616" t="s">
        <v>13558</v>
      </c>
      <c r="AJ616" t="s">
        <v>13559</v>
      </c>
      <c r="AK616" t="s">
        <v>1907</v>
      </c>
      <c r="AL616">
        <v>92</v>
      </c>
      <c r="AN616">
        <v>2011</v>
      </c>
      <c r="AO616" t="s">
        <v>170</v>
      </c>
      <c r="AV616" t="s">
        <v>174</v>
      </c>
      <c r="AW616" t="s">
        <v>1827</v>
      </c>
      <c r="AX616" t="s">
        <v>13560</v>
      </c>
      <c r="AY616" t="s">
        <v>486</v>
      </c>
      <c r="AZ616">
        <v>85.38</v>
      </c>
      <c r="BB616">
        <v>2014</v>
      </c>
      <c r="BC616" t="s">
        <v>174</v>
      </c>
      <c r="BD616" t="s">
        <v>13561</v>
      </c>
      <c r="BE616" t="s">
        <v>13562</v>
      </c>
      <c r="BF616" t="s">
        <v>486</v>
      </c>
      <c r="BG616">
        <v>74.26</v>
      </c>
      <c r="BI616">
        <v>2017</v>
      </c>
      <c r="BJ616">
        <v>1</v>
      </c>
      <c r="BL616">
        <v>9</v>
      </c>
      <c r="BN616" t="s">
        <v>174</v>
      </c>
      <c r="BO616" t="s">
        <v>13561</v>
      </c>
      <c r="BP616" t="s">
        <v>13563</v>
      </c>
      <c r="BQ616" t="s">
        <v>213</v>
      </c>
      <c r="BR616">
        <v>87</v>
      </c>
      <c r="BS616">
        <v>9.2</v>
      </c>
      <c r="BT616">
        <v>2021</v>
      </c>
      <c r="BU616">
        <v>14</v>
      </c>
      <c r="BW616">
        <v>47</v>
      </c>
      <c r="BY616" t="s">
        <v>170</v>
      </c>
      <c r="CF616" t="s">
        <v>174</v>
      </c>
      <c r="CG616" t="s">
        <v>213</v>
      </c>
      <c r="CH616" t="s">
        <v>13564</v>
      </c>
      <c r="CI616" t="s">
        <v>193</v>
      </c>
      <c r="CJ616">
        <v>2025</v>
      </c>
      <c r="CL616" t="s">
        <v>174</v>
      </c>
      <c r="CM616" t="s">
        <v>13565</v>
      </c>
      <c r="CN616" t="s">
        <v>174</v>
      </c>
      <c r="CO616" t="s">
        <v>13566</v>
      </c>
      <c r="CP616" t="s">
        <v>13567</v>
      </c>
      <c r="CQ616" t="s">
        <v>174</v>
      </c>
      <c r="CR616" t="s">
        <v>13568</v>
      </c>
      <c r="CS616" t="s">
        <v>13569</v>
      </c>
      <c r="CT616">
        <v>4</v>
      </c>
      <c r="CU616" t="s">
        <v>13570</v>
      </c>
      <c r="CV616" t="s">
        <v>170</v>
      </c>
      <c r="CZ616" t="s">
        <v>170</v>
      </c>
      <c r="DB616" t="s">
        <v>13571</v>
      </c>
      <c r="DC616" t="s">
        <v>13572</v>
      </c>
      <c r="DD616" t="s">
        <v>174</v>
      </c>
      <c r="DE616" t="s">
        <v>13573</v>
      </c>
      <c r="DF616" t="s">
        <v>174</v>
      </c>
      <c r="DG616" t="s">
        <v>13574</v>
      </c>
      <c r="DH616" t="s">
        <v>13575</v>
      </c>
      <c r="DI616" t="s">
        <v>13576</v>
      </c>
      <c r="DJ616" t="s">
        <v>13577</v>
      </c>
      <c r="DK616">
        <v>8</v>
      </c>
      <c r="DL616" t="s">
        <v>174</v>
      </c>
      <c r="DM616" t="s">
        <v>13578</v>
      </c>
      <c r="DN616" t="s">
        <v>174</v>
      </c>
      <c r="DO616" t="s">
        <v>13579</v>
      </c>
      <c r="DP616" t="s">
        <v>13580</v>
      </c>
      <c r="DQ616" t="str">
        <f>HYPERLINK("https://nconnect.nicmar.ac.in/storage/profile/69a29c6d17751.png","Download")</f>
        <v>0</v>
      </c>
      <c r="DR616" t="str">
        <f>HYPERLINK("https://nconnect.nicmar.ac.in/pdf/783_resume_1772264331.pdf/Y2FyZWVy","View Resume")</f>
        <v>0</v>
      </c>
      <c r="DS616" t="s">
        <v>908</v>
      </c>
      <c r="DT616" t="s">
        <v>462</v>
      </c>
      <c r="DU616" t="s">
        <v>13581</v>
      </c>
      <c r="DV616" t="s">
        <v>13582</v>
      </c>
      <c r="DW616" t="s">
        <v>246</v>
      </c>
      <c r="DX616" t="s">
        <v>996</v>
      </c>
      <c r="DY616" t="s">
        <v>209</v>
      </c>
      <c r="DZ616" t="s">
        <v>908</v>
      </c>
    </row>
    <row r="617" spans="1:158">
      <c r="A617" t="s">
        <v>582</v>
      </c>
      <c r="B617" t="s">
        <v>211</v>
      </c>
      <c r="C617" t="s">
        <v>472</v>
      </c>
      <c r="D617" t="s">
        <v>583</v>
      </c>
      <c r="E617" t="s">
        <v>13516</v>
      </c>
      <c r="F617" t="s">
        <v>13583</v>
      </c>
      <c r="G617">
        <v>7742304800</v>
      </c>
      <c r="H617" t="s">
        <v>164</v>
      </c>
      <c r="I617" t="s">
        <v>13584</v>
      </c>
      <c r="J617" t="s">
        <v>166</v>
      </c>
      <c r="K617" t="s">
        <v>798</v>
      </c>
      <c r="L617" t="s">
        <v>13585</v>
      </c>
      <c r="M617" t="s">
        <v>13586</v>
      </c>
      <c r="N617" t="s">
        <v>170</v>
      </c>
      <c r="AI617" t="s">
        <v>13587</v>
      </c>
      <c r="AJ617" t="s">
        <v>13588</v>
      </c>
      <c r="AK617" t="s">
        <v>13589</v>
      </c>
      <c r="AL617">
        <v>72.2</v>
      </c>
      <c r="AN617">
        <v>2001</v>
      </c>
      <c r="AO617" t="s">
        <v>174</v>
      </c>
      <c r="AP617" t="s">
        <v>13590</v>
      </c>
      <c r="AQ617" t="s">
        <v>13591</v>
      </c>
      <c r="AR617" t="s">
        <v>919</v>
      </c>
      <c r="AS617">
        <v>60.4</v>
      </c>
      <c r="AU617">
        <v>2003</v>
      </c>
      <c r="AV617" t="s">
        <v>170</v>
      </c>
      <c r="BC617" t="s">
        <v>174</v>
      </c>
      <c r="BD617" t="s">
        <v>13592</v>
      </c>
      <c r="BE617" t="s">
        <v>13593</v>
      </c>
      <c r="BF617" t="s">
        <v>486</v>
      </c>
      <c r="BG617">
        <v>66.67</v>
      </c>
      <c r="BI617">
        <v>2008</v>
      </c>
      <c r="BJ617">
        <v>2</v>
      </c>
      <c r="BL617">
        <v>9</v>
      </c>
      <c r="BN617" t="s">
        <v>174</v>
      </c>
      <c r="BO617" t="s">
        <v>13594</v>
      </c>
      <c r="BP617" t="s">
        <v>13595</v>
      </c>
      <c r="BQ617" t="s">
        <v>13596</v>
      </c>
      <c r="BR617">
        <v>75.2</v>
      </c>
      <c r="BS617">
        <v>8.02</v>
      </c>
      <c r="BT617">
        <v>2014</v>
      </c>
      <c r="BU617">
        <v>15</v>
      </c>
      <c r="BW617">
        <v>21</v>
      </c>
      <c r="BY617" t="s">
        <v>170</v>
      </c>
      <c r="CF617" t="s">
        <v>174</v>
      </c>
      <c r="CG617" t="s">
        <v>13597</v>
      </c>
      <c r="CH617" t="s">
        <v>13594</v>
      </c>
      <c r="CI617" t="s">
        <v>193</v>
      </c>
      <c r="CJ617">
        <v>2022</v>
      </c>
      <c r="CL617" t="s">
        <v>170</v>
      </c>
      <c r="CN617" t="s">
        <v>170</v>
      </c>
      <c r="CP617" t="s">
        <v>13598</v>
      </c>
      <c r="CQ617" t="s">
        <v>170</v>
      </c>
      <c r="CV617" t="s">
        <v>170</v>
      </c>
      <c r="CZ617" t="s">
        <v>170</v>
      </c>
      <c r="DB617" t="s">
        <v>170</v>
      </c>
      <c r="DC617" t="s">
        <v>2879</v>
      </c>
      <c r="DD617" t="s">
        <v>174</v>
      </c>
      <c r="DE617" t="s">
        <v>13599</v>
      </c>
      <c r="DF617" t="s">
        <v>170</v>
      </c>
      <c r="DL617" t="s">
        <v>170</v>
      </c>
      <c r="DN617" t="s">
        <v>170</v>
      </c>
      <c r="DP617" t="s">
        <v>13600</v>
      </c>
      <c r="DQ617" t="s">
        <v>202</v>
      </c>
      <c r="DR617" t="str">
        <f>HYPERLINK("https://nconnect.nicmar.ac.in/pdf/782_resume_1772265499.pdf/Y2FyZWVy","View Resume")</f>
        <v>0</v>
      </c>
      <c r="DS617" t="s">
        <v>2598</v>
      </c>
      <c r="DT617" t="s">
        <v>13601</v>
      </c>
      <c r="DU617" t="s">
        <v>13602</v>
      </c>
      <c r="DV617" t="s">
        <v>422</v>
      </c>
      <c r="DW617" t="s">
        <v>207</v>
      </c>
      <c r="DX617" t="s">
        <v>821</v>
      </c>
      <c r="DY617" t="s">
        <v>209</v>
      </c>
      <c r="DZ617" t="s">
        <v>344</v>
      </c>
      <c r="EA617" t="s">
        <v>13603</v>
      </c>
      <c r="EB617" t="s">
        <v>1989</v>
      </c>
      <c r="EC617" t="s">
        <v>333</v>
      </c>
      <c r="ED617" t="s">
        <v>207</v>
      </c>
      <c r="EE617" t="s">
        <v>2374</v>
      </c>
      <c r="EF617" t="s">
        <v>821</v>
      </c>
      <c r="EG617" t="s">
        <v>2054</v>
      </c>
      <c r="EH617" t="s">
        <v>6781</v>
      </c>
      <c r="EI617" t="s">
        <v>13604</v>
      </c>
      <c r="EJ617" t="s">
        <v>333</v>
      </c>
      <c r="EK617" t="s">
        <v>246</v>
      </c>
      <c r="EL617" t="s">
        <v>505</v>
      </c>
      <c r="EM617" t="s">
        <v>2374</v>
      </c>
      <c r="EN617" t="s">
        <v>1388</v>
      </c>
      <c r="EO617" t="s">
        <v>13605</v>
      </c>
      <c r="EP617" t="s">
        <v>13606</v>
      </c>
      <c r="EQ617" t="s">
        <v>13607</v>
      </c>
      <c r="ER617" t="s">
        <v>207</v>
      </c>
      <c r="ES617" t="s">
        <v>343</v>
      </c>
      <c r="ET617" t="s">
        <v>6639</v>
      </c>
      <c r="EU617" t="s">
        <v>253</v>
      </c>
      <c r="EV617" t="s">
        <v>13608</v>
      </c>
      <c r="EW617" t="s">
        <v>13609</v>
      </c>
      <c r="EX617" t="s">
        <v>1214</v>
      </c>
      <c r="EY617" t="s">
        <v>207</v>
      </c>
      <c r="EZ617" t="s">
        <v>334</v>
      </c>
      <c r="FA617" t="s">
        <v>574</v>
      </c>
      <c r="FB617" t="s">
        <v>2695</v>
      </c>
    </row>
    <row r="618" spans="1:158">
      <c r="A618" t="s">
        <v>1284</v>
      </c>
      <c r="B618" t="s">
        <v>211</v>
      </c>
      <c r="C618" t="s">
        <v>267</v>
      </c>
      <c r="D618" t="s">
        <v>1285</v>
      </c>
      <c r="E618" t="s">
        <v>13610</v>
      </c>
      <c r="F618" t="s">
        <v>13611</v>
      </c>
      <c r="G618">
        <v>7014993250</v>
      </c>
      <c r="H618" t="s">
        <v>271</v>
      </c>
      <c r="I618" t="s">
        <v>13612</v>
      </c>
      <c r="J618" t="s">
        <v>166</v>
      </c>
      <c r="K618" t="s">
        <v>13613</v>
      </c>
      <c r="L618" t="s">
        <v>13614</v>
      </c>
      <c r="M618" t="s">
        <v>13615</v>
      </c>
      <c r="N618" t="s">
        <v>170</v>
      </c>
      <c r="AI618" t="s">
        <v>13616</v>
      </c>
      <c r="AJ618" t="s">
        <v>13617</v>
      </c>
      <c r="AK618" t="s">
        <v>13618</v>
      </c>
      <c r="AL618">
        <v>67.33</v>
      </c>
      <c r="AN618">
        <v>2003</v>
      </c>
      <c r="AO618" t="s">
        <v>174</v>
      </c>
      <c r="AP618" t="s">
        <v>13619</v>
      </c>
      <c r="AQ618" t="s">
        <v>13620</v>
      </c>
      <c r="AR618" t="s">
        <v>13621</v>
      </c>
      <c r="AS618">
        <v>69.69</v>
      </c>
      <c r="AU618">
        <v>2005</v>
      </c>
      <c r="AV618" t="s">
        <v>170</v>
      </c>
      <c r="BC618" t="s">
        <v>174</v>
      </c>
      <c r="BD618" t="s">
        <v>13622</v>
      </c>
      <c r="BE618" t="s">
        <v>13623</v>
      </c>
      <c r="BF618" t="s">
        <v>13624</v>
      </c>
      <c r="BG618">
        <v>69</v>
      </c>
      <c r="BI618">
        <v>2011</v>
      </c>
      <c r="BJ618">
        <v>19</v>
      </c>
      <c r="BK618" t="s">
        <v>13625</v>
      </c>
      <c r="BL618">
        <v>53</v>
      </c>
      <c r="BM618" t="s">
        <v>13626</v>
      </c>
      <c r="BN618" t="s">
        <v>174</v>
      </c>
      <c r="BO618" t="s">
        <v>13627</v>
      </c>
      <c r="BP618" t="s">
        <v>13628</v>
      </c>
      <c r="BQ618" t="s">
        <v>13629</v>
      </c>
      <c r="BR618">
        <v>64.7</v>
      </c>
      <c r="BT618">
        <v>2014</v>
      </c>
      <c r="BU618">
        <v>31</v>
      </c>
      <c r="BV618" t="s">
        <v>13630</v>
      </c>
      <c r="BW618">
        <v>53</v>
      </c>
      <c r="BX618" t="s">
        <v>13631</v>
      </c>
      <c r="BY618" t="s">
        <v>174</v>
      </c>
      <c r="BZ618" t="s">
        <v>13632</v>
      </c>
      <c r="CA618" t="s">
        <v>13633</v>
      </c>
      <c r="CB618" t="s">
        <v>13634</v>
      </c>
      <c r="CC618">
        <v>56</v>
      </c>
      <c r="CE618">
        <v>2012</v>
      </c>
      <c r="CF618" t="s">
        <v>174</v>
      </c>
      <c r="CG618" t="s">
        <v>13624</v>
      </c>
      <c r="CH618" t="s">
        <v>13635</v>
      </c>
      <c r="CI618" t="s">
        <v>193</v>
      </c>
      <c r="CJ618">
        <v>2025</v>
      </c>
      <c r="CL618" t="s">
        <v>170</v>
      </c>
      <c r="CN618" t="s">
        <v>174</v>
      </c>
      <c r="CO618" t="s">
        <v>13636</v>
      </c>
      <c r="CP618" t="s">
        <v>13637</v>
      </c>
      <c r="CQ618" t="s">
        <v>174</v>
      </c>
      <c r="CR618">
        <v>0</v>
      </c>
      <c r="CS618">
        <v>0</v>
      </c>
      <c r="CT618">
        <v>2</v>
      </c>
      <c r="CU618" t="s">
        <v>13638</v>
      </c>
      <c r="CV618" t="s">
        <v>170</v>
      </c>
      <c r="CZ618" t="s">
        <v>170</v>
      </c>
      <c r="DB618" t="s">
        <v>13639</v>
      </c>
      <c r="DC618" t="s">
        <v>13640</v>
      </c>
      <c r="DD618" t="s">
        <v>174</v>
      </c>
      <c r="DE618" t="s">
        <v>13641</v>
      </c>
      <c r="DF618" t="s">
        <v>174</v>
      </c>
      <c r="DG618">
        <v>4</v>
      </c>
      <c r="DH618">
        <v>2</v>
      </c>
      <c r="DI618" t="s">
        <v>13642</v>
      </c>
      <c r="DJ618" t="s">
        <v>13643</v>
      </c>
      <c r="DK618">
        <v>7</v>
      </c>
      <c r="DL618" t="s">
        <v>170</v>
      </c>
      <c r="DN618" t="s">
        <v>170</v>
      </c>
      <c r="DP618" t="s">
        <v>13644</v>
      </c>
      <c r="DQ618" t="s">
        <v>202</v>
      </c>
      <c r="DR618" t="str">
        <f>HYPERLINK("https://nconnect.nicmar.ac.in/pdf/662_resume_1772266697.pdf/Y2FyZWVy","View Resume")</f>
        <v>0</v>
      </c>
      <c r="DS618" t="s">
        <v>1464</v>
      </c>
      <c r="DT618" t="s">
        <v>13645</v>
      </c>
      <c r="DU618" t="s">
        <v>7135</v>
      </c>
      <c r="DV618" t="s">
        <v>6010</v>
      </c>
      <c r="DW618" t="s">
        <v>246</v>
      </c>
      <c r="DX618" t="s">
        <v>384</v>
      </c>
      <c r="DY618" t="s">
        <v>4828</v>
      </c>
      <c r="DZ618" t="s">
        <v>945</v>
      </c>
      <c r="EA618" t="s">
        <v>13646</v>
      </c>
      <c r="EB618" t="s">
        <v>7135</v>
      </c>
      <c r="EC618" t="s">
        <v>13647</v>
      </c>
      <c r="ED618" t="s">
        <v>246</v>
      </c>
      <c r="EE618" t="s">
        <v>953</v>
      </c>
      <c r="EF618" t="s">
        <v>2981</v>
      </c>
      <c r="EG618" t="s">
        <v>2927</v>
      </c>
      <c r="EH618" t="s">
        <v>13648</v>
      </c>
      <c r="EI618" t="s">
        <v>7135</v>
      </c>
      <c r="EJ618" t="s">
        <v>13649</v>
      </c>
      <c r="EK618" t="s">
        <v>246</v>
      </c>
      <c r="EL618" t="s">
        <v>580</v>
      </c>
      <c r="EM618" t="s">
        <v>953</v>
      </c>
      <c r="EN618" t="s">
        <v>2132</v>
      </c>
    </row>
    <row r="619" spans="1:158">
      <c r="A619" t="s">
        <v>293</v>
      </c>
      <c r="B619" t="s">
        <v>211</v>
      </c>
      <c r="C619" t="s">
        <v>212</v>
      </c>
      <c r="D619" t="s">
        <v>294</v>
      </c>
      <c r="E619" t="s">
        <v>13650</v>
      </c>
      <c r="F619" t="s">
        <v>13651</v>
      </c>
      <c r="G619">
        <v>9552311001</v>
      </c>
      <c r="H619" t="s">
        <v>164</v>
      </c>
      <c r="I619" t="s">
        <v>13652</v>
      </c>
      <c r="J619" t="s">
        <v>166</v>
      </c>
      <c r="K619" t="s">
        <v>545</v>
      </c>
      <c r="L619" t="s">
        <v>13653</v>
      </c>
      <c r="M619" t="s">
        <v>13654</v>
      </c>
      <c r="N619" t="s">
        <v>170</v>
      </c>
      <c r="AI619" t="s">
        <v>13655</v>
      </c>
      <c r="AJ619" t="s">
        <v>13656</v>
      </c>
      <c r="AK619" t="s">
        <v>13657</v>
      </c>
      <c r="AL619">
        <v>77.23</v>
      </c>
      <c r="AN619">
        <v>2009</v>
      </c>
      <c r="AO619" t="s">
        <v>174</v>
      </c>
      <c r="AP619" t="s">
        <v>13658</v>
      </c>
      <c r="AQ619" t="s">
        <v>13656</v>
      </c>
      <c r="AR619" t="s">
        <v>13659</v>
      </c>
      <c r="AS619">
        <v>66.17</v>
      </c>
      <c r="AU619">
        <v>2011</v>
      </c>
      <c r="AV619" t="s">
        <v>170</v>
      </c>
      <c r="BC619" t="s">
        <v>174</v>
      </c>
      <c r="BD619" t="s">
        <v>4953</v>
      </c>
      <c r="BE619" t="s">
        <v>13660</v>
      </c>
      <c r="BF619" t="s">
        <v>443</v>
      </c>
      <c r="BG619">
        <v>80.2</v>
      </c>
      <c r="BI619">
        <v>2014</v>
      </c>
      <c r="BJ619">
        <v>19</v>
      </c>
      <c r="BK619" t="s">
        <v>13661</v>
      </c>
      <c r="BL619">
        <v>53</v>
      </c>
      <c r="BM619" t="s">
        <v>443</v>
      </c>
      <c r="BN619" t="s">
        <v>174</v>
      </c>
      <c r="BO619" t="s">
        <v>4362</v>
      </c>
      <c r="BP619" t="s">
        <v>13662</v>
      </c>
      <c r="BQ619" t="s">
        <v>13663</v>
      </c>
      <c r="BR619">
        <v>60.15</v>
      </c>
      <c r="BT619">
        <v>2016</v>
      </c>
      <c r="BU619">
        <v>31</v>
      </c>
      <c r="BV619" t="s">
        <v>13664</v>
      </c>
      <c r="BW619">
        <v>53</v>
      </c>
      <c r="BX619" t="s">
        <v>443</v>
      </c>
      <c r="BY619" t="s">
        <v>170</v>
      </c>
      <c r="CF619" t="s">
        <v>174</v>
      </c>
      <c r="CG619" t="s">
        <v>13665</v>
      </c>
      <c r="CH619" t="s">
        <v>13666</v>
      </c>
      <c r="CI619" t="s">
        <v>193</v>
      </c>
      <c r="CJ619">
        <v>2026</v>
      </c>
      <c r="CL619" t="s">
        <v>170</v>
      </c>
      <c r="CN619" t="s">
        <v>174</v>
      </c>
      <c r="CO619" t="s">
        <v>13667</v>
      </c>
      <c r="CP619" t="s">
        <v>13668</v>
      </c>
      <c r="CQ619" t="s">
        <v>174</v>
      </c>
      <c r="CR619">
        <v>1</v>
      </c>
      <c r="CS619">
        <v>6</v>
      </c>
      <c r="CT619">
        <v>1</v>
      </c>
      <c r="CU619" t="s">
        <v>13669</v>
      </c>
      <c r="CV619" t="s">
        <v>174</v>
      </c>
      <c r="CW619" t="s">
        <v>13670</v>
      </c>
      <c r="CX619" t="s">
        <v>193</v>
      </c>
      <c r="CY619">
        <v>2026</v>
      </c>
      <c r="CZ619" t="s">
        <v>170</v>
      </c>
      <c r="DB619" t="s">
        <v>13671</v>
      </c>
      <c r="DC619" t="s">
        <v>13672</v>
      </c>
      <c r="DD619" t="s">
        <v>174</v>
      </c>
      <c r="DE619" t="s">
        <v>13673</v>
      </c>
      <c r="DF619" t="s">
        <v>170</v>
      </c>
      <c r="DL619" t="s">
        <v>170</v>
      </c>
      <c r="DN619" t="s">
        <v>170</v>
      </c>
      <c r="DP619" t="s">
        <v>13674</v>
      </c>
      <c r="DQ619" t="str">
        <f>HYPERLINK("https://nconnect.nicmar.ac.in/storage/profile/69a2ae2bc217e.png","Download")</f>
        <v>0</v>
      </c>
      <c r="DR619" t="str">
        <f>HYPERLINK("https://nconnect.nicmar.ac.in/pdf/769_resume_1772268998.pdf/Y2FyZWVy","View Resume")</f>
        <v>0</v>
      </c>
      <c r="DS619" t="s">
        <v>898</v>
      </c>
      <c r="DT619" t="s">
        <v>13675</v>
      </c>
      <c r="DU619" t="s">
        <v>211</v>
      </c>
      <c r="DV619" t="s">
        <v>13676</v>
      </c>
      <c r="DW619" t="s">
        <v>246</v>
      </c>
      <c r="DX619" t="s">
        <v>252</v>
      </c>
      <c r="DY619" t="s">
        <v>209</v>
      </c>
      <c r="DZ619" t="s">
        <v>1383</v>
      </c>
      <c r="EA619" t="s">
        <v>13677</v>
      </c>
      <c r="EB619" t="s">
        <v>211</v>
      </c>
      <c r="EC619" t="s">
        <v>13678</v>
      </c>
      <c r="ED619" t="s">
        <v>246</v>
      </c>
      <c r="EE619" t="s">
        <v>384</v>
      </c>
      <c r="EF619" t="s">
        <v>208</v>
      </c>
      <c r="EG619" t="s">
        <v>2054</v>
      </c>
      <c r="EH619" t="s">
        <v>13679</v>
      </c>
      <c r="EI619" t="s">
        <v>211</v>
      </c>
      <c r="EJ619" t="s">
        <v>13680</v>
      </c>
      <c r="EK619" t="s">
        <v>246</v>
      </c>
      <c r="EL619" t="s">
        <v>2523</v>
      </c>
      <c r="EM619" t="s">
        <v>5566</v>
      </c>
      <c r="EN619" t="s">
        <v>1383</v>
      </c>
    </row>
    <row r="620" spans="1:158">
      <c r="A620" t="s">
        <v>210</v>
      </c>
      <c r="B620" t="s">
        <v>211</v>
      </c>
      <c r="C620" t="s">
        <v>212</v>
      </c>
      <c r="D620" t="s">
        <v>213</v>
      </c>
      <c r="E620" t="s">
        <v>13681</v>
      </c>
      <c r="F620" t="s">
        <v>13682</v>
      </c>
      <c r="G620">
        <v>9730010717</v>
      </c>
      <c r="H620" t="s">
        <v>164</v>
      </c>
      <c r="I620" t="s">
        <v>13683</v>
      </c>
      <c r="J620" t="s">
        <v>217</v>
      </c>
      <c r="K620" t="s">
        <v>4193</v>
      </c>
      <c r="L620" t="s">
        <v>13684</v>
      </c>
      <c r="M620" t="s">
        <v>13685</v>
      </c>
      <c r="N620" t="s">
        <v>170</v>
      </c>
      <c r="AI620" t="s">
        <v>13686</v>
      </c>
      <c r="AJ620" t="s">
        <v>13687</v>
      </c>
      <c r="AK620" t="s">
        <v>13688</v>
      </c>
      <c r="AL620">
        <v>86.55</v>
      </c>
      <c r="AN620">
        <v>2012</v>
      </c>
      <c r="AO620" t="s">
        <v>174</v>
      </c>
      <c r="AP620" t="s">
        <v>13689</v>
      </c>
      <c r="AQ620" t="s">
        <v>13687</v>
      </c>
      <c r="AR620" t="s">
        <v>13690</v>
      </c>
      <c r="AS620">
        <v>76.0</v>
      </c>
      <c r="AU620">
        <v>2014</v>
      </c>
      <c r="AV620" t="s">
        <v>170</v>
      </c>
      <c r="BC620" t="s">
        <v>174</v>
      </c>
      <c r="BD620" t="s">
        <v>13691</v>
      </c>
      <c r="BE620" t="s">
        <v>13692</v>
      </c>
      <c r="BF620" t="s">
        <v>13693</v>
      </c>
      <c r="BG620">
        <v>80.8</v>
      </c>
      <c r="BH620">
        <v>8.83</v>
      </c>
      <c r="BI620">
        <v>2018</v>
      </c>
      <c r="BJ620">
        <v>1</v>
      </c>
      <c r="BL620">
        <v>9</v>
      </c>
      <c r="BN620" t="s">
        <v>174</v>
      </c>
      <c r="BO620" t="s">
        <v>13694</v>
      </c>
      <c r="BP620" t="s">
        <v>13694</v>
      </c>
      <c r="BQ620" t="s">
        <v>13695</v>
      </c>
      <c r="BR620">
        <v>84.5</v>
      </c>
      <c r="BS620">
        <v>8.95</v>
      </c>
      <c r="BT620">
        <v>2021</v>
      </c>
      <c r="BU620">
        <v>14</v>
      </c>
      <c r="BW620">
        <v>47</v>
      </c>
      <c r="BY620" t="s">
        <v>170</v>
      </c>
      <c r="CF620" t="s">
        <v>174</v>
      </c>
      <c r="CG620" t="s">
        <v>13696</v>
      </c>
      <c r="CH620" t="s">
        <v>2973</v>
      </c>
      <c r="CI620" t="s">
        <v>373</v>
      </c>
      <c r="CJ620">
        <v>2027</v>
      </c>
      <c r="CK620" t="s">
        <v>170</v>
      </c>
      <c r="CL620" t="s">
        <v>174</v>
      </c>
      <c r="CM620" t="s">
        <v>13697</v>
      </c>
      <c r="CN620" t="s">
        <v>174</v>
      </c>
      <c r="CO620" t="s">
        <v>13698</v>
      </c>
      <c r="CP620" t="s">
        <v>13699</v>
      </c>
      <c r="CQ620" t="s">
        <v>174</v>
      </c>
      <c r="CR620">
        <v>4</v>
      </c>
      <c r="CS620">
        <v>0</v>
      </c>
      <c r="CT620">
        <v>4</v>
      </c>
      <c r="CU620" t="s">
        <v>13700</v>
      </c>
      <c r="CV620" t="s">
        <v>174</v>
      </c>
      <c r="CW620" t="s">
        <v>13701</v>
      </c>
      <c r="CX620" t="s">
        <v>373</v>
      </c>
      <c r="CZ620" t="s">
        <v>170</v>
      </c>
      <c r="DB620" t="s">
        <v>13702</v>
      </c>
      <c r="DC620" t="s">
        <v>2367</v>
      </c>
      <c r="DD620" t="s">
        <v>174</v>
      </c>
      <c r="DE620" t="s">
        <v>13703</v>
      </c>
      <c r="DF620" t="s">
        <v>170</v>
      </c>
      <c r="DL620" t="s">
        <v>174</v>
      </c>
      <c r="DM620" t="s">
        <v>13704</v>
      </c>
      <c r="DN620" t="s">
        <v>174</v>
      </c>
      <c r="DO620" t="s">
        <v>13705</v>
      </c>
      <c r="DP620" t="s">
        <v>13706</v>
      </c>
      <c r="DQ620" t="str">
        <f>HYPERLINK("https://nconnect.nicmar.ac.in/storage/profile/699f3ad143be6.png","Download")</f>
        <v>0</v>
      </c>
      <c r="DR620" t="str">
        <f>HYPERLINK("https://nconnect.nicmar.ac.in/pdf/38_resume_1772044099.pdf/Y2FyZWVy","View Resume")</f>
        <v>0</v>
      </c>
      <c r="DS620" t="s">
        <v>248</v>
      </c>
      <c r="DT620" t="s">
        <v>13707</v>
      </c>
      <c r="DU620" t="s">
        <v>12717</v>
      </c>
      <c r="DV620" t="s">
        <v>1812</v>
      </c>
      <c r="DW620" t="s">
        <v>207</v>
      </c>
      <c r="DX620" t="s">
        <v>1809</v>
      </c>
      <c r="DY620" t="s">
        <v>2858</v>
      </c>
      <c r="DZ620" t="s">
        <v>248</v>
      </c>
    </row>
    <row r="621" spans="1:158">
      <c r="A621" t="s">
        <v>210</v>
      </c>
      <c r="B621" t="s">
        <v>211</v>
      </c>
      <c r="C621" t="s">
        <v>212</v>
      </c>
      <c r="D621" t="s">
        <v>213</v>
      </c>
      <c r="E621" t="s">
        <v>13708</v>
      </c>
      <c r="F621" t="s">
        <v>13709</v>
      </c>
      <c r="G621">
        <v>6393712254</v>
      </c>
      <c r="H621" t="s">
        <v>164</v>
      </c>
      <c r="I621" t="s">
        <v>13710</v>
      </c>
      <c r="J621" t="s">
        <v>217</v>
      </c>
      <c r="K621" t="s">
        <v>7111</v>
      </c>
      <c r="L621" t="s">
        <v>13711</v>
      </c>
      <c r="M621" t="s">
        <v>13712</v>
      </c>
      <c r="N621" t="s">
        <v>170</v>
      </c>
      <c r="AI621" t="s">
        <v>13713</v>
      </c>
      <c r="AJ621" t="s">
        <v>13714</v>
      </c>
      <c r="AK621" t="s">
        <v>13715</v>
      </c>
      <c r="AL621">
        <v>69.5</v>
      </c>
      <c r="AN621">
        <v>2011</v>
      </c>
      <c r="AO621" t="s">
        <v>174</v>
      </c>
      <c r="AP621" t="s">
        <v>13716</v>
      </c>
      <c r="AQ621" t="s">
        <v>13717</v>
      </c>
      <c r="AR621" t="s">
        <v>13718</v>
      </c>
      <c r="AS621">
        <v>70.4</v>
      </c>
      <c r="AU621">
        <v>2013</v>
      </c>
      <c r="AV621" t="s">
        <v>170</v>
      </c>
      <c r="BC621" t="s">
        <v>174</v>
      </c>
      <c r="BD621" t="s">
        <v>13719</v>
      </c>
      <c r="BE621" t="s">
        <v>13720</v>
      </c>
      <c r="BF621" t="s">
        <v>229</v>
      </c>
      <c r="BG621">
        <v>72.82</v>
      </c>
      <c r="BI621">
        <v>2018</v>
      </c>
      <c r="BJ621">
        <v>1</v>
      </c>
      <c r="BL621">
        <v>9</v>
      </c>
      <c r="BN621" t="s">
        <v>174</v>
      </c>
      <c r="BO621" t="s">
        <v>13721</v>
      </c>
      <c r="BP621" t="s">
        <v>13721</v>
      </c>
      <c r="BQ621" t="s">
        <v>231</v>
      </c>
      <c r="BR621">
        <v>75.3</v>
      </c>
      <c r="BS621">
        <v>7.53</v>
      </c>
      <c r="BT621">
        <v>2021</v>
      </c>
      <c r="BU621">
        <v>14</v>
      </c>
      <c r="BW621">
        <v>47</v>
      </c>
      <c r="BY621" t="s">
        <v>170</v>
      </c>
      <c r="CF621" t="s">
        <v>174</v>
      </c>
      <c r="CG621" t="s">
        <v>13722</v>
      </c>
      <c r="CH621" t="s">
        <v>13723</v>
      </c>
      <c r="CI621" t="s">
        <v>193</v>
      </c>
      <c r="CJ621">
        <v>2025</v>
      </c>
      <c r="CL621" t="s">
        <v>174</v>
      </c>
      <c r="CN621" t="s">
        <v>170</v>
      </c>
      <c r="CP621" t="s">
        <v>13724</v>
      </c>
      <c r="CQ621" t="s">
        <v>174</v>
      </c>
      <c r="CR621">
        <v>6</v>
      </c>
      <c r="CS621">
        <v>0</v>
      </c>
      <c r="CT621">
        <v>2</v>
      </c>
      <c r="CU621" t="s">
        <v>13725</v>
      </c>
      <c r="CV621" t="s">
        <v>170</v>
      </c>
      <c r="CZ621" t="s">
        <v>170</v>
      </c>
      <c r="DB621" t="s">
        <v>1163</v>
      </c>
      <c r="DC621" t="s">
        <v>2879</v>
      </c>
      <c r="DD621" t="s">
        <v>170</v>
      </c>
      <c r="DF621" t="s">
        <v>170</v>
      </c>
      <c r="DL621" t="s">
        <v>170</v>
      </c>
      <c r="DN621" t="s">
        <v>170</v>
      </c>
      <c r="DP621" t="s">
        <v>13726</v>
      </c>
      <c r="DQ621" t="str">
        <f>HYPERLINK("https://nconnect.nicmar.ac.in/storage/profile/6996fd872b744.png","Download")</f>
        <v>0</v>
      </c>
      <c r="DR621" t="str">
        <f>HYPERLINK("https://nconnect.nicmar.ac.in/pdf/792_resume_1772270366.pdf/Y2FyZWVy","View Resume")</f>
        <v>0</v>
      </c>
      <c r="DS621" t="s">
        <v>265</v>
      </c>
      <c r="DT621" t="s">
        <v>13727</v>
      </c>
      <c r="DU621" t="s">
        <v>13728</v>
      </c>
      <c r="DV621" t="s">
        <v>606</v>
      </c>
      <c r="DW621" t="s">
        <v>246</v>
      </c>
      <c r="DX621" t="s">
        <v>901</v>
      </c>
      <c r="DY621" t="s">
        <v>209</v>
      </c>
      <c r="DZ621" t="s">
        <v>265</v>
      </c>
    </row>
    <row r="622" spans="1:158">
      <c r="A622" t="s">
        <v>582</v>
      </c>
      <c r="B622" t="s">
        <v>211</v>
      </c>
      <c r="C622" t="s">
        <v>472</v>
      </c>
      <c r="D622" t="s">
        <v>583</v>
      </c>
      <c r="E622" t="s">
        <v>13708</v>
      </c>
      <c r="F622" t="s">
        <v>13709</v>
      </c>
      <c r="G622">
        <v>6393712254</v>
      </c>
      <c r="H622" t="s">
        <v>164</v>
      </c>
      <c r="I622" t="s">
        <v>13710</v>
      </c>
      <c r="J622" t="s">
        <v>217</v>
      </c>
      <c r="K622" t="s">
        <v>7111</v>
      </c>
      <c r="L622" t="s">
        <v>13711</v>
      </c>
      <c r="M622" t="s">
        <v>13712</v>
      </c>
      <c r="N622" t="s">
        <v>170</v>
      </c>
      <c r="AI622" t="s">
        <v>13713</v>
      </c>
      <c r="AJ622" t="s">
        <v>13714</v>
      </c>
      <c r="AK622" t="s">
        <v>13715</v>
      </c>
      <c r="AL622">
        <v>69.5</v>
      </c>
      <c r="AN622">
        <v>2011</v>
      </c>
      <c r="AO622" t="s">
        <v>174</v>
      </c>
      <c r="AP622" t="s">
        <v>13716</v>
      </c>
      <c r="AQ622" t="s">
        <v>13717</v>
      </c>
      <c r="AR622" t="s">
        <v>13718</v>
      </c>
      <c r="AS622">
        <v>70.4</v>
      </c>
      <c r="AU622">
        <v>2013</v>
      </c>
      <c r="AV622" t="s">
        <v>170</v>
      </c>
      <c r="BC622" t="s">
        <v>174</v>
      </c>
      <c r="BD622" t="s">
        <v>13719</v>
      </c>
      <c r="BE622" t="s">
        <v>13720</v>
      </c>
      <c r="BF622" t="s">
        <v>229</v>
      </c>
      <c r="BG622">
        <v>72.82</v>
      </c>
      <c r="BI622">
        <v>2018</v>
      </c>
      <c r="BJ622">
        <v>1</v>
      </c>
      <c r="BL622">
        <v>9</v>
      </c>
      <c r="BN622" t="s">
        <v>174</v>
      </c>
      <c r="BO622" t="s">
        <v>13721</v>
      </c>
      <c r="BP622" t="s">
        <v>13721</v>
      </c>
      <c r="BQ622" t="s">
        <v>231</v>
      </c>
      <c r="BR622">
        <v>75.3</v>
      </c>
      <c r="BS622">
        <v>7.53</v>
      </c>
      <c r="BT622">
        <v>2021</v>
      </c>
      <c r="BU622">
        <v>14</v>
      </c>
      <c r="BW622">
        <v>47</v>
      </c>
      <c r="BY622" t="s">
        <v>170</v>
      </c>
      <c r="CF622" t="s">
        <v>174</v>
      </c>
      <c r="CG622" t="s">
        <v>13722</v>
      </c>
      <c r="CH622" t="s">
        <v>13723</v>
      </c>
      <c r="CI622" t="s">
        <v>193</v>
      </c>
      <c r="CJ622">
        <v>2025</v>
      </c>
      <c r="CL622" t="s">
        <v>174</v>
      </c>
      <c r="CN622" t="s">
        <v>170</v>
      </c>
      <c r="CP622" t="s">
        <v>13724</v>
      </c>
      <c r="CQ622" t="s">
        <v>174</v>
      </c>
      <c r="CR622">
        <v>6</v>
      </c>
      <c r="CS622">
        <v>0</v>
      </c>
      <c r="CT622">
        <v>2</v>
      </c>
      <c r="CU622" t="s">
        <v>13725</v>
      </c>
      <c r="CV622" t="s">
        <v>170</v>
      </c>
      <c r="CZ622" t="s">
        <v>170</v>
      </c>
      <c r="DB622" t="s">
        <v>1163</v>
      </c>
      <c r="DC622" t="s">
        <v>2879</v>
      </c>
      <c r="DD622" t="s">
        <v>170</v>
      </c>
      <c r="DF622" t="s">
        <v>170</v>
      </c>
      <c r="DL622" t="s">
        <v>170</v>
      </c>
      <c r="DN622" t="s">
        <v>170</v>
      </c>
      <c r="DP622" t="s">
        <v>13729</v>
      </c>
      <c r="DQ622" t="str">
        <f>HYPERLINK("https://nconnect.nicmar.ac.in/storage/profile/6996fd872b744.png","Download")</f>
        <v>0</v>
      </c>
      <c r="DR622" t="str">
        <f>HYPERLINK("https://nconnect.nicmar.ac.in/pdf/792_resume_1772270366.pdf/Y2FyZWVy","View Resume")</f>
        <v>0</v>
      </c>
      <c r="DS622" t="s">
        <v>265</v>
      </c>
      <c r="DT622" t="s">
        <v>13727</v>
      </c>
      <c r="DU622" t="s">
        <v>13728</v>
      </c>
      <c r="DV622" t="s">
        <v>606</v>
      </c>
      <c r="DW622" t="s">
        <v>246</v>
      </c>
      <c r="DX622" t="s">
        <v>901</v>
      </c>
      <c r="DY622" t="s">
        <v>209</v>
      </c>
      <c r="DZ622" t="s">
        <v>265</v>
      </c>
    </row>
    <row r="623" spans="1:158">
      <c r="A623" t="s">
        <v>295</v>
      </c>
      <c r="B623" t="s">
        <v>211</v>
      </c>
      <c r="C623" t="s">
        <v>267</v>
      </c>
      <c r="D623" t="s">
        <v>296</v>
      </c>
      <c r="E623" t="s">
        <v>13730</v>
      </c>
      <c r="F623" t="s">
        <v>13731</v>
      </c>
      <c r="G623">
        <v>9559946158</v>
      </c>
      <c r="H623" t="s">
        <v>164</v>
      </c>
      <c r="I623" t="s">
        <v>13732</v>
      </c>
      <c r="J623" t="s">
        <v>217</v>
      </c>
      <c r="K623" t="s">
        <v>13733</v>
      </c>
      <c r="L623" t="s">
        <v>13734</v>
      </c>
      <c r="M623" t="s">
        <v>13735</v>
      </c>
      <c r="N623" t="s">
        <v>170</v>
      </c>
      <c r="AI623" t="s">
        <v>13736</v>
      </c>
      <c r="AJ623" t="s">
        <v>13737</v>
      </c>
      <c r="AK623" t="s">
        <v>1255</v>
      </c>
      <c r="AL623">
        <v>74.8</v>
      </c>
      <c r="AN623">
        <v>2009</v>
      </c>
      <c r="AO623" t="s">
        <v>174</v>
      </c>
      <c r="AP623" t="s">
        <v>13736</v>
      </c>
      <c r="AQ623" t="s">
        <v>13737</v>
      </c>
      <c r="AR623" t="s">
        <v>13738</v>
      </c>
      <c r="AS623">
        <v>79.4</v>
      </c>
      <c r="AU623">
        <v>2011</v>
      </c>
      <c r="AV623" t="s">
        <v>170</v>
      </c>
      <c r="BC623" t="s">
        <v>174</v>
      </c>
      <c r="BD623" t="s">
        <v>1297</v>
      </c>
      <c r="BE623" t="s">
        <v>13739</v>
      </c>
      <c r="BF623" t="s">
        <v>13740</v>
      </c>
      <c r="BG623">
        <v>55.8</v>
      </c>
      <c r="BI623">
        <v>2015</v>
      </c>
      <c r="BJ623">
        <v>19</v>
      </c>
      <c r="BK623" t="s">
        <v>13741</v>
      </c>
      <c r="BL623">
        <v>53</v>
      </c>
      <c r="BM623" t="s">
        <v>3043</v>
      </c>
      <c r="BN623" t="s">
        <v>174</v>
      </c>
      <c r="BO623" t="s">
        <v>1297</v>
      </c>
      <c r="BP623" t="s">
        <v>13739</v>
      </c>
      <c r="BQ623" t="s">
        <v>1185</v>
      </c>
      <c r="BR623">
        <v>73.3</v>
      </c>
      <c r="BS623">
        <v>7.33</v>
      </c>
      <c r="BT623">
        <v>2017</v>
      </c>
      <c r="BU623">
        <v>31</v>
      </c>
      <c r="BV623" t="s">
        <v>529</v>
      </c>
      <c r="BW623">
        <v>33</v>
      </c>
      <c r="BY623" t="s">
        <v>170</v>
      </c>
      <c r="CF623" t="s">
        <v>174</v>
      </c>
      <c r="CG623" t="s">
        <v>1185</v>
      </c>
      <c r="CH623" t="s">
        <v>13739</v>
      </c>
      <c r="CI623" t="s">
        <v>193</v>
      </c>
      <c r="CJ623">
        <v>2024</v>
      </c>
      <c r="CL623" t="s">
        <v>170</v>
      </c>
      <c r="CN623" t="s">
        <v>170</v>
      </c>
      <c r="CP623" t="s">
        <v>1944</v>
      </c>
      <c r="CQ623" t="s">
        <v>174</v>
      </c>
      <c r="CR623">
        <v>1</v>
      </c>
      <c r="CS623">
        <v>2</v>
      </c>
      <c r="CT623">
        <v>1</v>
      </c>
      <c r="CU623" t="s">
        <v>13742</v>
      </c>
      <c r="CV623" t="s">
        <v>170</v>
      </c>
      <c r="CZ623" t="s">
        <v>170</v>
      </c>
      <c r="DB623" t="s">
        <v>13743</v>
      </c>
      <c r="DC623" t="s">
        <v>326</v>
      </c>
      <c r="DD623" t="s">
        <v>170</v>
      </c>
      <c r="DF623" t="s">
        <v>170</v>
      </c>
      <c r="DL623" t="s">
        <v>170</v>
      </c>
      <c r="DN623" t="s">
        <v>170</v>
      </c>
      <c r="DP623" t="s">
        <v>13744</v>
      </c>
      <c r="DQ623" t="s">
        <v>202</v>
      </c>
      <c r="DR623" t="str">
        <f>HYPERLINK("https://nconnect.nicmar.ac.in/pdf/793_resume_1772271417.pdf/Y2FyZWVy","View Resume")</f>
        <v>0</v>
      </c>
      <c r="DS623" t="s">
        <v>355</v>
      </c>
      <c r="DT623" t="s">
        <v>7563</v>
      </c>
      <c r="DU623" t="s">
        <v>13745</v>
      </c>
      <c r="DV623" t="s">
        <v>4679</v>
      </c>
      <c r="DW623" t="s">
        <v>246</v>
      </c>
      <c r="DX623" t="s">
        <v>984</v>
      </c>
      <c r="DY623" t="s">
        <v>469</v>
      </c>
      <c r="DZ623" t="s">
        <v>355</v>
      </c>
    </row>
    <row r="624" spans="1:158">
      <c r="A624" t="s">
        <v>2251</v>
      </c>
      <c r="B624" t="s">
        <v>159</v>
      </c>
      <c r="C624" t="s">
        <v>212</v>
      </c>
      <c r="D624" t="s">
        <v>2252</v>
      </c>
      <c r="E624" t="s">
        <v>13746</v>
      </c>
      <c r="F624" t="s">
        <v>13747</v>
      </c>
      <c r="G624">
        <v>9172466960</v>
      </c>
      <c r="H624" t="s">
        <v>164</v>
      </c>
      <c r="I624" t="s">
        <v>13748</v>
      </c>
      <c r="J624" t="s">
        <v>166</v>
      </c>
      <c r="K624" t="s">
        <v>13749</v>
      </c>
      <c r="L624" t="s">
        <v>13750</v>
      </c>
      <c r="M624" t="s">
        <v>13751</v>
      </c>
      <c r="N624" t="s">
        <v>170</v>
      </c>
      <c r="AI624" t="s">
        <v>13752</v>
      </c>
      <c r="AJ624" t="s">
        <v>13753</v>
      </c>
      <c r="AK624" t="s">
        <v>13754</v>
      </c>
      <c r="AL624">
        <v>84</v>
      </c>
      <c r="AN624">
        <v>2010</v>
      </c>
      <c r="AO624" t="s">
        <v>174</v>
      </c>
      <c r="AP624" t="s">
        <v>13755</v>
      </c>
      <c r="AQ624" t="s">
        <v>13753</v>
      </c>
      <c r="AR624" t="s">
        <v>13756</v>
      </c>
      <c r="AS624">
        <v>71.67</v>
      </c>
      <c r="AU624">
        <v>2012</v>
      </c>
      <c r="AV624" t="s">
        <v>170</v>
      </c>
      <c r="BC624" t="s">
        <v>174</v>
      </c>
      <c r="BD624" t="s">
        <v>13757</v>
      </c>
      <c r="BE624" t="s">
        <v>13758</v>
      </c>
      <c r="BF624" t="s">
        <v>229</v>
      </c>
      <c r="BG624">
        <v>66.06</v>
      </c>
      <c r="BI624">
        <v>2016</v>
      </c>
      <c r="BJ624">
        <v>2</v>
      </c>
      <c r="BL624">
        <v>9</v>
      </c>
      <c r="BN624" t="s">
        <v>174</v>
      </c>
      <c r="BO624" t="s">
        <v>13757</v>
      </c>
      <c r="BP624" t="s">
        <v>13759</v>
      </c>
      <c r="BQ624" t="s">
        <v>3851</v>
      </c>
      <c r="BR624">
        <v>74.93</v>
      </c>
      <c r="BS624">
        <v>8.39</v>
      </c>
      <c r="BT624">
        <v>2024</v>
      </c>
      <c r="BU624">
        <v>17</v>
      </c>
      <c r="BW624">
        <v>13</v>
      </c>
      <c r="BY624" t="s">
        <v>170</v>
      </c>
      <c r="CF624" t="s">
        <v>174</v>
      </c>
      <c r="CG624" t="s">
        <v>13760</v>
      </c>
      <c r="CH624" t="s">
        <v>13761</v>
      </c>
      <c r="CI624" t="s">
        <v>373</v>
      </c>
      <c r="CK624" t="s">
        <v>170</v>
      </c>
      <c r="CL624" t="s">
        <v>170</v>
      </c>
      <c r="CN624" t="s">
        <v>170</v>
      </c>
      <c r="CP624" t="s">
        <v>13762</v>
      </c>
      <c r="CQ624" t="s">
        <v>170</v>
      </c>
      <c r="CV624" t="s">
        <v>170</v>
      </c>
      <c r="CZ624" t="s">
        <v>170</v>
      </c>
      <c r="DB624" t="s">
        <v>13763</v>
      </c>
      <c r="DC624" t="s">
        <v>13764</v>
      </c>
      <c r="DD624" t="s">
        <v>174</v>
      </c>
      <c r="DE624" t="s">
        <v>13765</v>
      </c>
      <c r="DF624" t="s">
        <v>174</v>
      </c>
      <c r="DG624">
        <v>1</v>
      </c>
      <c r="DH624">
        <v>0</v>
      </c>
      <c r="DI624">
        <v>1</v>
      </c>
      <c r="DJ624" t="s">
        <v>3130</v>
      </c>
      <c r="DK624">
        <v>0</v>
      </c>
      <c r="DL624" t="s">
        <v>170</v>
      </c>
      <c r="DN624" t="s">
        <v>170</v>
      </c>
      <c r="DP624" t="s">
        <v>13766</v>
      </c>
      <c r="DQ624" t="str">
        <f>HYPERLINK("https://nconnect.nicmar.ac.in/storage/profile/69a2a89c8bfd1.png","Download")</f>
        <v>0</v>
      </c>
      <c r="DR624" t="str">
        <f>HYPERLINK("https://nconnect.nicmar.ac.in/pdf/790_resume_1772271477.pdf/Y2FyZWVy","View Resume")</f>
        <v>0</v>
      </c>
      <c r="DS624" t="s">
        <v>13767</v>
      </c>
      <c r="DT624" t="s">
        <v>13768</v>
      </c>
      <c r="DU624" t="s">
        <v>255</v>
      </c>
      <c r="DV624" t="s">
        <v>13769</v>
      </c>
      <c r="DW624" t="s">
        <v>246</v>
      </c>
      <c r="DX624" t="s">
        <v>1548</v>
      </c>
      <c r="DY624" t="s">
        <v>209</v>
      </c>
      <c r="DZ624" t="s">
        <v>253</v>
      </c>
      <c r="EA624" t="s">
        <v>13770</v>
      </c>
      <c r="EB624" t="s">
        <v>13771</v>
      </c>
      <c r="EC624" t="s">
        <v>819</v>
      </c>
      <c r="ED624" t="s">
        <v>207</v>
      </c>
      <c r="EE624" t="s">
        <v>4274</v>
      </c>
      <c r="EF624" t="s">
        <v>645</v>
      </c>
      <c r="EG624" t="s">
        <v>1498</v>
      </c>
      <c r="EH624" t="s">
        <v>13772</v>
      </c>
      <c r="EI624" t="s">
        <v>13773</v>
      </c>
      <c r="EJ624" t="s">
        <v>13774</v>
      </c>
      <c r="EK624" t="s">
        <v>207</v>
      </c>
      <c r="EL624" t="s">
        <v>3868</v>
      </c>
      <c r="EM624" t="s">
        <v>5754</v>
      </c>
      <c r="EN624" t="s">
        <v>344</v>
      </c>
    </row>
    <row r="625" spans="1:158">
      <c r="A625" t="s">
        <v>471</v>
      </c>
      <c r="B625" t="s">
        <v>211</v>
      </c>
      <c r="C625" t="s">
        <v>472</v>
      </c>
      <c r="D625" t="s">
        <v>473</v>
      </c>
      <c r="E625" t="s">
        <v>13552</v>
      </c>
      <c r="F625" t="s">
        <v>13553</v>
      </c>
      <c r="G625">
        <v>8978448140</v>
      </c>
      <c r="H625" t="s">
        <v>164</v>
      </c>
      <c r="I625" t="s">
        <v>13554</v>
      </c>
      <c r="J625" t="s">
        <v>217</v>
      </c>
      <c r="K625" t="s">
        <v>13555</v>
      </c>
      <c r="L625" t="s">
        <v>13556</v>
      </c>
      <c r="M625" t="s">
        <v>13557</v>
      </c>
      <c r="N625" t="s">
        <v>170</v>
      </c>
      <c r="AI625" t="s">
        <v>13558</v>
      </c>
      <c r="AJ625" t="s">
        <v>13559</v>
      </c>
      <c r="AK625" t="s">
        <v>1907</v>
      </c>
      <c r="AL625">
        <v>92</v>
      </c>
      <c r="AN625">
        <v>2011</v>
      </c>
      <c r="AO625" t="s">
        <v>170</v>
      </c>
      <c r="AV625" t="s">
        <v>174</v>
      </c>
      <c r="AW625" t="s">
        <v>1827</v>
      </c>
      <c r="AX625" t="s">
        <v>13560</v>
      </c>
      <c r="AY625" t="s">
        <v>486</v>
      </c>
      <c r="AZ625">
        <v>85.38</v>
      </c>
      <c r="BB625">
        <v>2014</v>
      </c>
      <c r="BC625" t="s">
        <v>174</v>
      </c>
      <c r="BD625" t="s">
        <v>13561</v>
      </c>
      <c r="BE625" t="s">
        <v>13562</v>
      </c>
      <c r="BF625" t="s">
        <v>486</v>
      </c>
      <c r="BG625">
        <v>74.26</v>
      </c>
      <c r="BI625">
        <v>2017</v>
      </c>
      <c r="BJ625">
        <v>1</v>
      </c>
      <c r="BL625">
        <v>9</v>
      </c>
      <c r="BN625" t="s">
        <v>174</v>
      </c>
      <c r="BO625" t="s">
        <v>13561</v>
      </c>
      <c r="BP625" t="s">
        <v>13563</v>
      </c>
      <c r="BQ625" t="s">
        <v>213</v>
      </c>
      <c r="BR625">
        <v>87</v>
      </c>
      <c r="BS625">
        <v>9.2</v>
      </c>
      <c r="BT625">
        <v>2021</v>
      </c>
      <c r="BU625">
        <v>14</v>
      </c>
      <c r="BW625">
        <v>47</v>
      </c>
      <c r="BY625" t="s">
        <v>170</v>
      </c>
      <c r="CF625" t="s">
        <v>174</v>
      </c>
      <c r="CG625" t="s">
        <v>213</v>
      </c>
      <c r="CH625" t="s">
        <v>13564</v>
      </c>
      <c r="CI625" t="s">
        <v>193</v>
      </c>
      <c r="CJ625">
        <v>2025</v>
      </c>
      <c r="CL625" t="s">
        <v>174</v>
      </c>
      <c r="CM625" t="s">
        <v>13565</v>
      </c>
      <c r="CN625" t="s">
        <v>174</v>
      </c>
      <c r="CO625" t="s">
        <v>13566</v>
      </c>
      <c r="CP625" t="s">
        <v>13567</v>
      </c>
      <c r="CQ625" t="s">
        <v>174</v>
      </c>
      <c r="CR625" t="s">
        <v>13568</v>
      </c>
      <c r="CS625" t="s">
        <v>13569</v>
      </c>
      <c r="CT625">
        <v>4</v>
      </c>
      <c r="CU625" t="s">
        <v>13570</v>
      </c>
      <c r="CV625" t="s">
        <v>170</v>
      </c>
      <c r="CZ625" t="s">
        <v>170</v>
      </c>
      <c r="DB625" t="s">
        <v>13571</v>
      </c>
      <c r="DC625" t="s">
        <v>13572</v>
      </c>
      <c r="DD625" t="s">
        <v>174</v>
      </c>
      <c r="DE625" t="s">
        <v>13573</v>
      </c>
      <c r="DF625" t="s">
        <v>174</v>
      </c>
      <c r="DG625" t="s">
        <v>13574</v>
      </c>
      <c r="DH625" t="s">
        <v>13575</v>
      </c>
      <c r="DI625" t="s">
        <v>13576</v>
      </c>
      <c r="DJ625" t="s">
        <v>13577</v>
      </c>
      <c r="DK625">
        <v>8</v>
      </c>
      <c r="DL625" t="s">
        <v>174</v>
      </c>
      <c r="DM625" t="s">
        <v>13578</v>
      </c>
      <c r="DN625" t="s">
        <v>174</v>
      </c>
      <c r="DO625" t="s">
        <v>13579</v>
      </c>
      <c r="DP625" t="s">
        <v>13766</v>
      </c>
      <c r="DQ625" t="str">
        <f>HYPERLINK("https://nconnect.nicmar.ac.in/storage/profile/69a29c6d17751.png","Download")</f>
        <v>0</v>
      </c>
      <c r="DR625" t="str">
        <f>HYPERLINK("https://nconnect.nicmar.ac.in/pdf/783_resume_1772264331.pdf/Y2FyZWVy","View Resume")</f>
        <v>0</v>
      </c>
      <c r="DS625" t="s">
        <v>908</v>
      </c>
      <c r="DT625" t="s">
        <v>462</v>
      </c>
      <c r="DU625" t="s">
        <v>13581</v>
      </c>
      <c r="DV625" t="s">
        <v>13582</v>
      </c>
      <c r="DW625" t="s">
        <v>246</v>
      </c>
      <c r="DX625" t="s">
        <v>996</v>
      </c>
      <c r="DY625" t="s">
        <v>209</v>
      </c>
      <c r="DZ625" t="s">
        <v>908</v>
      </c>
    </row>
    <row r="626" spans="1:158">
      <c r="A626" t="s">
        <v>1063</v>
      </c>
      <c r="B626" t="s">
        <v>508</v>
      </c>
      <c r="C626" t="s">
        <v>212</v>
      </c>
      <c r="D626" t="s">
        <v>213</v>
      </c>
      <c r="E626" t="s">
        <v>13681</v>
      </c>
      <c r="F626" t="s">
        <v>13682</v>
      </c>
      <c r="G626">
        <v>9730010717</v>
      </c>
      <c r="H626" t="s">
        <v>164</v>
      </c>
      <c r="I626" t="s">
        <v>13683</v>
      </c>
      <c r="J626" t="s">
        <v>217</v>
      </c>
      <c r="K626" t="s">
        <v>4193</v>
      </c>
      <c r="L626" t="s">
        <v>13684</v>
      </c>
      <c r="M626" t="s">
        <v>13685</v>
      </c>
      <c r="N626" t="s">
        <v>170</v>
      </c>
      <c r="AI626" t="s">
        <v>13686</v>
      </c>
      <c r="AJ626" t="s">
        <v>13687</v>
      </c>
      <c r="AK626" t="s">
        <v>13688</v>
      </c>
      <c r="AL626">
        <v>86.55</v>
      </c>
      <c r="AN626">
        <v>2012</v>
      </c>
      <c r="AO626" t="s">
        <v>174</v>
      </c>
      <c r="AP626" t="s">
        <v>13689</v>
      </c>
      <c r="AQ626" t="s">
        <v>13687</v>
      </c>
      <c r="AR626" t="s">
        <v>13690</v>
      </c>
      <c r="AS626">
        <v>76.0</v>
      </c>
      <c r="AU626">
        <v>2014</v>
      </c>
      <c r="AV626" t="s">
        <v>170</v>
      </c>
      <c r="BC626" t="s">
        <v>174</v>
      </c>
      <c r="BD626" t="s">
        <v>13691</v>
      </c>
      <c r="BE626" t="s">
        <v>13692</v>
      </c>
      <c r="BF626" t="s">
        <v>13693</v>
      </c>
      <c r="BG626">
        <v>80.8</v>
      </c>
      <c r="BH626">
        <v>8.83</v>
      </c>
      <c r="BI626">
        <v>2018</v>
      </c>
      <c r="BJ626">
        <v>1</v>
      </c>
      <c r="BL626">
        <v>9</v>
      </c>
      <c r="BN626" t="s">
        <v>174</v>
      </c>
      <c r="BO626" t="s">
        <v>13694</v>
      </c>
      <c r="BP626" t="s">
        <v>13694</v>
      </c>
      <c r="BQ626" t="s">
        <v>13695</v>
      </c>
      <c r="BR626">
        <v>84.5</v>
      </c>
      <c r="BS626">
        <v>8.95</v>
      </c>
      <c r="BT626">
        <v>2021</v>
      </c>
      <c r="BU626">
        <v>14</v>
      </c>
      <c r="BW626">
        <v>47</v>
      </c>
      <c r="BY626" t="s">
        <v>170</v>
      </c>
      <c r="CF626" t="s">
        <v>174</v>
      </c>
      <c r="CG626" t="s">
        <v>13696</v>
      </c>
      <c r="CH626" t="s">
        <v>2973</v>
      </c>
      <c r="CI626" t="s">
        <v>373</v>
      </c>
      <c r="CJ626">
        <v>2027</v>
      </c>
      <c r="CK626" t="s">
        <v>170</v>
      </c>
      <c r="CL626" t="s">
        <v>174</v>
      </c>
      <c r="CM626" t="s">
        <v>13697</v>
      </c>
      <c r="CN626" t="s">
        <v>174</v>
      </c>
      <c r="CO626" t="s">
        <v>13698</v>
      </c>
      <c r="CP626" t="s">
        <v>13699</v>
      </c>
      <c r="CQ626" t="s">
        <v>174</v>
      </c>
      <c r="CR626">
        <v>4</v>
      </c>
      <c r="CS626">
        <v>0</v>
      </c>
      <c r="CT626">
        <v>4</v>
      </c>
      <c r="CU626" t="s">
        <v>13700</v>
      </c>
      <c r="CV626" t="s">
        <v>174</v>
      </c>
      <c r="CW626" t="s">
        <v>13701</v>
      </c>
      <c r="CX626" t="s">
        <v>373</v>
      </c>
      <c r="CZ626" t="s">
        <v>170</v>
      </c>
      <c r="DB626" t="s">
        <v>13702</v>
      </c>
      <c r="DC626" t="s">
        <v>2367</v>
      </c>
      <c r="DD626" t="s">
        <v>174</v>
      </c>
      <c r="DE626" t="s">
        <v>13703</v>
      </c>
      <c r="DF626" t="s">
        <v>170</v>
      </c>
      <c r="DL626" t="s">
        <v>174</v>
      </c>
      <c r="DM626" t="s">
        <v>13704</v>
      </c>
      <c r="DN626" t="s">
        <v>174</v>
      </c>
      <c r="DO626" t="s">
        <v>13705</v>
      </c>
      <c r="DP626" t="s">
        <v>13775</v>
      </c>
      <c r="DQ626" t="str">
        <f>HYPERLINK("https://nconnect.nicmar.ac.in/storage/profile/699f3ad143be6.png","Download")</f>
        <v>0</v>
      </c>
      <c r="DR626" t="str">
        <f>HYPERLINK("https://nconnect.nicmar.ac.in/pdf/38_resume_1772044099.pdf/Y2FyZWVy","View Resume")</f>
        <v>0</v>
      </c>
      <c r="DS626" t="s">
        <v>248</v>
      </c>
      <c r="DT626" t="s">
        <v>13707</v>
      </c>
      <c r="DU626" t="s">
        <v>12717</v>
      </c>
      <c r="DV626" t="s">
        <v>1812</v>
      </c>
      <c r="DW626" t="s">
        <v>207</v>
      </c>
      <c r="DX626" t="s">
        <v>1809</v>
      </c>
      <c r="DY626" t="s">
        <v>2858</v>
      </c>
      <c r="DZ626" t="s">
        <v>248</v>
      </c>
    </row>
    <row r="627" spans="1:158">
      <c r="A627" t="s">
        <v>582</v>
      </c>
      <c r="B627" t="s">
        <v>211</v>
      </c>
      <c r="C627" t="s">
        <v>472</v>
      </c>
      <c r="D627" t="s">
        <v>583</v>
      </c>
      <c r="E627" t="s">
        <v>13552</v>
      </c>
      <c r="F627" t="s">
        <v>13553</v>
      </c>
      <c r="G627">
        <v>8978448140</v>
      </c>
      <c r="H627" t="s">
        <v>164</v>
      </c>
      <c r="I627" t="s">
        <v>13554</v>
      </c>
      <c r="J627" t="s">
        <v>217</v>
      </c>
      <c r="K627" t="s">
        <v>13555</v>
      </c>
      <c r="L627" t="s">
        <v>13556</v>
      </c>
      <c r="M627" t="s">
        <v>13557</v>
      </c>
      <c r="N627" t="s">
        <v>170</v>
      </c>
      <c r="AI627" t="s">
        <v>13558</v>
      </c>
      <c r="AJ627" t="s">
        <v>13559</v>
      </c>
      <c r="AK627" t="s">
        <v>1907</v>
      </c>
      <c r="AL627">
        <v>92</v>
      </c>
      <c r="AN627">
        <v>2011</v>
      </c>
      <c r="AO627" t="s">
        <v>170</v>
      </c>
      <c r="AV627" t="s">
        <v>174</v>
      </c>
      <c r="AW627" t="s">
        <v>1827</v>
      </c>
      <c r="AX627" t="s">
        <v>13560</v>
      </c>
      <c r="AY627" t="s">
        <v>486</v>
      </c>
      <c r="AZ627">
        <v>85.38</v>
      </c>
      <c r="BB627">
        <v>2014</v>
      </c>
      <c r="BC627" t="s">
        <v>174</v>
      </c>
      <c r="BD627" t="s">
        <v>13561</v>
      </c>
      <c r="BE627" t="s">
        <v>13562</v>
      </c>
      <c r="BF627" t="s">
        <v>486</v>
      </c>
      <c r="BG627">
        <v>74.26</v>
      </c>
      <c r="BI627">
        <v>2017</v>
      </c>
      <c r="BJ627">
        <v>1</v>
      </c>
      <c r="BL627">
        <v>9</v>
      </c>
      <c r="BN627" t="s">
        <v>174</v>
      </c>
      <c r="BO627" t="s">
        <v>13561</v>
      </c>
      <c r="BP627" t="s">
        <v>13563</v>
      </c>
      <c r="BQ627" t="s">
        <v>213</v>
      </c>
      <c r="BR627">
        <v>87</v>
      </c>
      <c r="BS627">
        <v>9.2</v>
      </c>
      <c r="BT627">
        <v>2021</v>
      </c>
      <c r="BU627">
        <v>14</v>
      </c>
      <c r="BW627">
        <v>47</v>
      </c>
      <c r="BY627" t="s">
        <v>170</v>
      </c>
      <c r="CF627" t="s">
        <v>174</v>
      </c>
      <c r="CG627" t="s">
        <v>213</v>
      </c>
      <c r="CH627" t="s">
        <v>13564</v>
      </c>
      <c r="CI627" t="s">
        <v>193</v>
      </c>
      <c r="CJ627">
        <v>2025</v>
      </c>
      <c r="CL627" t="s">
        <v>174</v>
      </c>
      <c r="CM627" t="s">
        <v>13565</v>
      </c>
      <c r="CN627" t="s">
        <v>174</v>
      </c>
      <c r="CO627" t="s">
        <v>13566</v>
      </c>
      <c r="CP627" t="s">
        <v>13567</v>
      </c>
      <c r="CQ627" t="s">
        <v>174</v>
      </c>
      <c r="CR627" t="s">
        <v>13568</v>
      </c>
      <c r="CS627" t="s">
        <v>13569</v>
      </c>
      <c r="CT627">
        <v>4</v>
      </c>
      <c r="CU627" t="s">
        <v>13570</v>
      </c>
      <c r="CV627" t="s">
        <v>170</v>
      </c>
      <c r="CZ627" t="s">
        <v>170</v>
      </c>
      <c r="DB627" t="s">
        <v>13571</v>
      </c>
      <c r="DC627" t="s">
        <v>13572</v>
      </c>
      <c r="DD627" t="s">
        <v>174</v>
      </c>
      <c r="DE627" t="s">
        <v>13573</v>
      </c>
      <c r="DF627" t="s">
        <v>174</v>
      </c>
      <c r="DG627" t="s">
        <v>13574</v>
      </c>
      <c r="DH627" t="s">
        <v>13575</v>
      </c>
      <c r="DI627" t="s">
        <v>13576</v>
      </c>
      <c r="DJ627" t="s">
        <v>13577</v>
      </c>
      <c r="DK627">
        <v>8</v>
      </c>
      <c r="DL627" t="s">
        <v>174</v>
      </c>
      <c r="DM627" t="s">
        <v>13578</v>
      </c>
      <c r="DN627" t="s">
        <v>174</v>
      </c>
      <c r="DO627" t="s">
        <v>13579</v>
      </c>
      <c r="DP627" t="s">
        <v>13776</v>
      </c>
      <c r="DQ627" t="str">
        <f>HYPERLINK("https://nconnect.nicmar.ac.in/storage/profile/69a29c6d17751.png","Download")</f>
        <v>0</v>
      </c>
      <c r="DR627" t="str">
        <f>HYPERLINK("https://nconnect.nicmar.ac.in/pdf/783_resume_1772264331.pdf/Y2FyZWVy","View Resume")</f>
        <v>0</v>
      </c>
      <c r="DS627" t="s">
        <v>908</v>
      </c>
      <c r="DT627" t="s">
        <v>462</v>
      </c>
      <c r="DU627" t="s">
        <v>13581</v>
      </c>
      <c r="DV627" t="s">
        <v>13582</v>
      </c>
      <c r="DW627" t="s">
        <v>246</v>
      </c>
      <c r="DX627" t="s">
        <v>996</v>
      </c>
      <c r="DY627" t="s">
        <v>209</v>
      </c>
      <c r="DZ627" t="s">
        <v>908</v>
      </c>
    </row>
    <row r="628" spans="1:158">
      <c r="A628" t="s">
        <v>3909</v>
      </c>
      <c r="B628" t="s">
        <v>211</v>
      </c>
      <c r="C628" t="s">
        <v>472</v>
      </c>
      <c r="D628" t="s">
        <v>3910</v>
      </c>
      <c r="E628" t="s">
        <v>13552</v>
      </c>
      <c r="F628" t="s">
        <v>13553</v>
      </c>
      <c r="G628">
        <v>8978448140</v>
      </c>
      <c r="H628" t="s">
        <v>164</v>
      </c>
      <c r="I628" t="s">
        <v>13554</v>
      </c>
      <c r="J628" t="s">
        <v>217</v>
      </c>
      <c r="K628" t="s">
        <v>13555</v>
      </c>
      <c r="L628" t="s">
        <v>13556</v>
      </c>
      <c r="M628" t="s">
        <v>13557</v>
      </c>
      <c r="N628" t="s">
        <v>170</v>
      </c>
      <c r="AI628" t="s">
        <v>13558</v>
      </c>
      <c r="AJ628" t="s">
        <v>13559</v>
      </c>
      <c r="AK628" t="s">
        <v>1907</v>
      </c>
      <c r="AL628">
        <v>92</v>
      </c>
      <c r="AN628">
        <v>2011</v>
      </c>
      <c r="AO628" t="s">
        <v>170</v>
      </c>
      <c r="AV628" t="s">
        <v>174</v>
      </c>
      <c r="AW628" t="s">
        <v>1827</v>
      </c>
      <c r="AX628" t="s">
        <v>13560</v>
      </c>
      <c r="AY628" t="s">
        <v>486</v>
      </c>
      <c r="AZ628">
        <v>85.38</v>
      </c>
      <c r="BB628">
        <v>2014</v>
      </c>
      <c r="BC628" t="s">
        <v>174</v>
      </c>
      <c r="BD628" t="s">
        <v>13561</v>
      </c>
      <c r="BE628" t="s">
        <v>13562</v>
      </c>
      <c r="BF628" t="s">
        <v>486</v>
      </c>
      <c r="BG628">
        <v>74.26</v>
      </c>
      <c r="BI628">
        <v>2017</v>
      </c>
      <c r="BJ628">
        <v>1</v>
      </c>
      <c r="BL628">
        <v>9</v>
      </c>
      <c r="BN628" t="s">
        <v>174</v>
      </c>
      <c r="BO628" t="s">
        <v>13561</v>
      </c>
      <c r="BP628" t="s">
        <v>13563</v>
      </c>
      <c r="BQ628" t="s">
        <v>213</v>
      </c>
      <c r="BR628">
        <v>87</v>
      </c>
      <c r="BS628">
        <v>9.2</v>
      </c>
      <c r="BT628">
        <v>2021</v>
      </c>
      <c r="BU628">
        <v>14</v>
      </c>
      <c r="BW628">
        <v>47</v>
      </c>
      <c r="BY628" t="s">
        <v>170</v>
      </c>
      <c r="CF628" t="s">
        <v>174</v>
      </c>
      <c r="CG628" t="s">
        <v>213</v>
      </c>
      <c r="CH628" t="s">
        <v>13564</v>
      </c>
      <c r="CI628" t="s">
        <v>193</v>
      </c>
      <c r="CJ628">
        <v>2025</v>
      </c>
      <c r="CL628" t="s">
        <v>174</v>
      </c>
      <c r="CM628" t="s">
        <v>13565</v>
      </c>
      <c r="CN628" t="s">
        <v>174</v>
      </c>
      <c r="CO628" t="s">
        <v>13566</v>
      </c>
      <c r="CP628" t="s">
        <v>13567</v>
      </c>
      <c r="CQ628" t="s">
        <v>174</v>
      </c>
      <c r="CR628" t="s">
        <v>13568</v>
      </c>
      <c r="CS628" t="s">
        <v>13569</v>
      </c>
      <c r="CT628">
        <v>4</v>
      </c>
      <c r="CU628" t="s">
        <v>13570</v>
      </c>
      <c r="CV628" t="s">
        <v>170</v>
      </c>
      <c r="CZ628" t="s">
        <v>170</v>
      </c>
      <c r="DB628" t="s">
        <v>13571</v>
      </c>
      <c r="DC628" t="s">
        <v>13572</v>
      </c>
      <c r="DD628" t="s">
        <v>174</v>
      </c>
      <c r="DE628" t="s">
        <v>13573</v>
      </c>
      <c r="DF628" t="s">
        <v>174</v>
      </c>
      <c r="DG628" t="s">
        <v>13574</v>
      </c>
      <c r="DH628" t="s">
        <v>13575</v>
      </c>
      <c r="DI628" t="s">
        <v>13576</v>
      </c>
      <c r="DJ628" t="s">
        <v>13577</v>
      </c>
      <c r="DK628">
        <v>8</v>
      </c>
      <c r="DL628" t="s">
        <v>174</v>
      </c>
      <c r="DM628" t="s">
        <v>13578</v>
      </c>
      <c r="DN628" t="s">
        <v>174</v>
      </c>
      <c r="DO628" t="s">
        <v>13579</v>
      </c>
      <c r="DP628" t="s">
        <v>13777</v>
      </c>
      <c r="DQ628" t="str">
        <f>HYPERLINK("https://nconnect.nicmar.ac.in/storage/profile/69a29c6d17751.png","Download")</f>
        <v>0</v>
      </c>
      <c r="DR628" t="str">
        <f>HYPERLINK("https://nconnect.nicmar.ac.in/pdf/783_resume_1772264331.pdf/Y2FyZWVy","View Resume")</f>
        <v>0</v>
      </c>
      <c r="DS628" t="s">
        <v>908</v>
      </c>
      <c r="DT628" t="s">
        <v>462</v>
      </c>
      <c r="DU628" t="s">
        <v>13581</v>
      </c>
      <c r="DV628" t="s">
        <v>13582</v>
      </c>
      <c r="DW628" t="s">
        <v>246</v>
      </c>
      <c r="DX628" t="s">
        <v>996</v>
      </c>
      <c r="DY628" t="s">
        <v>209</v>
      </c>
      <c r="DZ628" t="s">
        <v>908</v>
      </c>
    </row>
    <row r="629" spans="1:158">
      <c r="A629" t="s">
        <v>3203</v>
      </c>
      <c r="B629" t="s">
        <v>211</v>
      </c>
      <c r="C629" t="s">
        <v>160</v>
      </c>
      <c r="D629" t="s">
        <v>3204</v>
      </c>
      <c r="E629" t="s">
        <v>13552</v>
      </c>
      <c r="F629" t="s">
        <v>13553</v>
      </c>
      <c r="G629">
        <v>8978448140</v>
      </c>
      <c r="H629" t="s">
        <v>164</v>
      </c>
      <c r="I629" t="s">
        <v>13554</v>
      </c>
      <c r="J629" t="s">
        <v>217</v>
      </c>
      <c r="K629" t="s">
        <v>13555</v>
      </c>
      <c r="L629" t="s">
        <v>13556</v>
      </c>
      <c r="M629" t="s">
        <v>13557</v>
      </c>
      <c r="N629" t="s">
        <v>170</v>
      </c>
      <c r="AI629" t="s">
        <v>13558</v>
      </c>
      <c r="AJ629" t="s">
        <v>13559</v>
      </c>
      <c r="AK629" t="s">
        <v>1907</v>
      </c>
      <c r="AL629">
        <v>92</v>
      </c>
      <c r="AN629">
        <v>2011</v>
      </c>
      <c r="AO629" t="s">
        <v>170</v>
      </c>
      <c r="AV629" t="s">
        <v>174</v>
      </c>
      <c r="AW629" t="s">
        <v>1827</v>
      </c>
      <c r="AX629" t="s">
        <v>13560</v>
      </c>
      <c r="AY629" t="s">
        <v>486</v>
      </c>
      <c r="AZ629">
        <v>85.38</v>
      </c>
      <c r="BB629">
        <v>2014</v>
      </c>
      <c r="BC629" t="s">
        <v>174</v>
      </c>
      <c r="BD629" t="s">
        <v>13561</v>
      </c>
      <c r="BE629" t="s">
        <v>13562</v>
      </c>
      <c r="BF629" t="s">
        <v>486</v>
      </c>
      <c r="BG629">
        <v>74.26</v>
      </c>
      <c r="BI629">
        <v>2017</v>
      </c>
      <c r="BJ629">
        <v>1</v>
      </c>
      <c r="BL629">
        <v>9</v>
      </c>
      <c r="BN629" t="s">
        <v>174</v>
      </c>
      <c r="BO629" t="s">
        <v>13561</v>
      </c>
      <c r="BP629" t="s">
        <v>13563</v>
      </c>
      <c r="BQ629" t="s">
        <v>213</v>
      </c>
      <c r="BR629">
        <v>87</v>
      </c>
      <c r="BS629">
        <v>9.2</v>
      </c>
      <c r="BT629">
        <v>2021</v>
      </c>
      <c r="BU629">
        <v>14</v>
      </c>
      <c r="BW629">
        <v>47</v>
      </c>
      <c r="BY629" t="s">
        <v>170</v>
      </c>
      <c r="CF629" t="s">
        <v>174</v>
      </c>
      <c r="CG629" t="s">
        <v>213</v>
      </c>
      <c r="CH629" t="s">
        <v>13564</v>
      </c>
      <c r="CI629" t="s">
        <v>193</v>
      </c>
      <c r="CJ629">
        <v>2025</v>
      </c>
      <c r="CL629" t="s">
        <v>174</v>
      </c>
      <c r="CM629" t="s">
        <v>13565</v>
      </c>
      <c r="CN629" t="s">
        <v>174</v>
      </c>
      <c r="CO629" t="s">
        <v>13566</v>
      </c>
      <c r="CP629" t="s">
        <v>13567</v>
      </c>
      <c r="CQ629" t="s">
        <v>174</v>
      </c>
      <c r="CR629" t="s">
        <v>13568</v>
      </c>
      <c r="CS629" t="s">
        <v>13569</v>
      </c>
      <c r="CT629">
        <v>4</v>
      </c>
      <c r="CU629" t="s">
        <v>13570</v>
      </c>
      <c r="CV629" t="s">
        <v>170</v>
      </c>
      <c r="CZ629" t="s">
        <v>170</v>
      </c>
      <c r="DB629" t="s">
        <v>13571</v>
      </c>
      <c r="DC629" t="s">
        <v>13572</v>
      </c>
      <c r="DD629" t="s">
        <v>174</v>
      </c>
      <c r="DE629" t="s">
        <v>13573</v>
      </c>
      <c r="DF629" t="s">
        <v>174</v>
      </c>
      <c r="DG629" t="s">
        <v>13574</v>
      </c>
      <c r="DH629" t="s">
        <v>13575</v>
      </c>
      <c r="DI629" t="s">
        <v>13576</v>
      </c>
      <c r="DJ629" t="s">
        <v>13577</v>
      </c>
      <c r="DK629">
        <v>8</v>
      </c>
      <c r="DL629" t="s">
        <v>174</v>
      </c>
      <c r="DM629" t="s">
        <v>13578</v>
      </c>
      <c r="DN629" t="s">
        <v>174</v>
      </c>
      <c r="DO629" t="s">
        <v>13579</v>
      </c>
      <c r="DP629" t="s">
        <v>13778</v>
      </c>
      <c r="DQ629" t="str">
        <f>HYPERLINK("https://nconnect.nicmar.ac.in/storage/profile/69a29c6d17751.png","Download")</f>
        <v>0</v>
      </c>
      <c r="DR629" t="str">
        <f>HYPERLINK("https://nconnect.nicmar.ac.in/pdf/783_resume_1772264331.pdf/Y2FyZWVy","View Resume")</f>
        <v>0</v>
      </c>
      <c r="DS629" t="s">
        <v>908</v>
      </c>
      <c r="DT629" t="s">
        <v>462</v>
      </c>
      <c r="DU629" t="s">
        <v>13581</v>
      </c>
      <c r="DV629" t="s">
        <v>13582</v>
      </c>
      <c r="DW629" t="s">
        <v>246</v>
      </c>
      <c r="DX629" t="s">
        <v>996</v>
      </c>
      <c r="DY629" t="s">
        <v>209</v>
      </c>
      <c r="DZ629" t="s">
        <v>908</v>
      </c>
    </row>
    <row r="630" spans="1:158">
      <c r="A630" t="s">
        <v>210</v>
      </c>
      <c r="B630" t="s">
        <v>211</v>
      </c>
      <c r="C630" t="s">
        <v>212</v>
      </c>
      <c r="D630" t="s">
        <v>213</v>
      </c>
      <c r="E630" t="s">
        <v>13779</v>
      </c>
      <c r="F630" t="s">
        <v>13780</v>
      </c>
      <c r="G630">
        <v>9730759133</v>
      </c>
      <c r="H630" t="s">
        <v>164</v>
      </c>
      <c r="I630" t="s">
        <v>11190</v>
      </c>
      <c r="J630" t="s">
        <v>166</v>
      </c>
      <c r="K630" t="s">
        <v>2824</v>
      </c>
      <c r="L630" t="s">
        <v>13781</v>
      </c>
      <c r="M630" t="s">
        <v>13782</v>
      </c>
      <c r="N630" t="s">
        <v>170</v>
      </c>
      <c r="AI630" t="s">
        <v>13783</v>
      </c>
      <c r="AJ630" t="s">
        <v>13784</v>
      </c>
      <c r="AK630" t="s">
        <v>13785</v>
      </c>
      <c r="AL630">
        <v>68.2</v>
      </c>
      <c r="AN630">
        <v>2000</v>
      </c>
      <c r="AO630" t="s">
        <v>174</v>
      </c>
      <c r="AP630" t="s">
        <v>13783</v>
      </c>
      <c r="AQ630" t="s">
        <v>13784</v>
      </c>
      <c r="AR630" t="s">
        <v>13786</v>
      </c>
      <c r="AS630">
        <v>60</v>
      </c>
      <c r="AU630">
        <v>2002</v>
      </c>
      <c r="AV630" t="s">
        <v>170</v>
      </c>
      <c r="BC630" t="s">
        <v>174</v>
      </c>
      <c r="BD630" t="s">
        <v>13787</v>
      </c>
      <c r="BE630" t="s">
        <v>13788</v>
      </c>
      <c r="BF630" t="s">
        <v>486</v>
      </c>
      <c r="BG630">
        <v>66.5</v>
      </c>
      <c r="BI630">
        <v>2006</v>
      </c>
      <c r="BJ630">
        <v>2</v>
      </c>
      <c r="BL630">
        <v>9</v>
      </c>
      <c r="BN630" t="s">
        <v>174</v>
      </c>
      <c r="BO630" t="s">
        <v>5612</v>
      </c>
      <c r="BP630" t="s">
        <v>5612</v>
      </c>
      <c r="BQ630" t="s">
        <v>213</v>
      </c>
      <c r="BR630">
        <v>87</v>
      </c>
      <c r="BS630">
        <v>8.7</v>
      </c>
      <c r="BT630">
        <v>2008</v>
      </c>
      <c r="BU630">
        <v>14</v>
      </c>
      <c r="BW630">
        <v>47</v>
      </c>
      <c r="BY630" t="s">
        <v>174</v>
      </c>
      <c r="BZ630" t="s">
        <v>13789</v>
      </c>
      <c r="CA630" t="s">
        <v>13789</v>
      </c>
      <c r="CB630" t="s">
        <v>486</v>
      </c>
      <c r="CC630">
        <v>95</v>
      </c>
      <c r="CD630">
        <v>9.5</v>
      </c>
      <c r="CE630">
        <v>2025</v>
      </c>
      <c r="CF630" t="s">
        <v>174</v>
      </c>
      <c r="CG630" t="s">
        <v>486</v>
      </c>
      <c r="CH630" t="s">
        <v>13789</v>
      </c>
      <c r="CI630" t="s">
        <v>193</v>
      </c>
      <c r="CJ630">
        <v>2025</v>
      </c>
      <c r="CL630" t="s">
        <v>170</v>
      </c>
      <c r="CN630" t="s">
        <v>170</v>
      </c>
      <c r="CP630" t="s">
        <v>13790</v>
      </c>
      <c r="CQ630" t="s">
        <v>174</v>
      </c>
      <c r="CR630">
        <v>0</v>
      </c>
      <c r="CS630">
        <v>5</v>
      </c>
      <c r="CT630">
        <v>12</v>
      </c>
      <c r="CU630" t="s">
        <v>13791</v>
      </c>
      <c r="CV630" t="s">
        <v>170</v>
      </c>
      <c r="CZ630" t="s">
        <v>170</v>
      </c>
      <c r="DB630" t="s">
        <v>13792</v>
      </c>
      <c r="DC630" t="s">
        <v>412</v>
      </c>
      <c r="DD630" t="s">
        <v>170</v>
      </c>
      <c r="DF630" t="s">
        <v>174</v>
      </c>
      <c r="DG630">
        <v>10</v>
      </c>
      <c r="DH630" t="s">
        <v>4996</v>
      </c>
      <c r="DI630" t="s">
        <v>677</v>
      </c>
      <c r="DJ630">
        <v>0</v>
      </c>
      <c r="DK630">
        <v>8</v>
      </c>
      <c r="DL630" t="s">
        <v>170</v>
      </c>
      <c r="DN630" t="s">
        <v>170</v>
      </c>
      <c r="DP630" t="s">
        <v>13793</v>
      </c>
      <c r="DQ630" t="str">
        <f>HYPERLINK("https://nconnect.nicmar.ac.in/storage/profile/699f8c5a19534.png","Download")</f>
        <v>0</v>
      </c>
      <c r="DR630" t="str">
        <f>HYPERLINK("https://nconnect.nicmar.ac.in/pdf/789_resume_1772272216.pdf/Y2FyZWVy","View Resume")</f>
        <v>0</v>
      </c>
      <c r="DS630" t="s">
        <v>10266</v>
      </c>
      <c r="DT630" t="s">
        <v>13794</v>
      </c>
      <c r="DU630" t="s">
        <v>13795</v>
      </c>
      <c r="DV630" t="s">
        <v>819</v>
      </c>
      <c r="DW630" t="s">
        <v>246</v>
      </c>
      <c r="DX630" t="s">
        <v>981</v>
      </c>
      <c r="DY630" t="s">
        <v>209</v>
      </c>
      <c r="DZ630" t="s">
        <v>990</v>
      </c>
      <c r="EA630" t="s">
        <v>13796</v>
      </c>
      <c r="EB630" t="s">
        <v>211</v>
      </c>
      <c r="EC630" t="s">
        <v>2129</v>
      </c>
      <c r="ED630" t="s">
        <v>246</v>
      </c>
      <c r="EE630" t="s">
        <v>984</v>
      </c>
      <c r="EF630" t="s">
        <v>1686</v>
      </c>
      <c r="EG630" t="s">
        <v>575</v>
      </c>
      <c r="EH630" t="s">
        <v>13797</v>
      </c>
      <c r="EI630" t="s">
        <v>211</v>
      </c>
      <c r="EJ630" t="s">
        <v>2129</v>
      </c>
      <c r="EK630" t="s">
        <v>246</v>
      </c>
      <c r="EL630" t="s">
        <v>2523</v>
      </c>
      <c r="EM630" t="s">
        <v>506</v>
      </c>
      <c r="EN630" t="s">
        <v>566</v>
      </c>
      <c r="EO630" t="s">
        <v>13798</v>
      </c>
      <c r="EP630" t="s">
        <v>211</v>
      </c>
      <c r="EQ630" t="s">
        <v>2129</v>
      </c>
      <c r="ER630" t="s">
        <v>246</v>
      </c>
      <c r="ES630" t="s">
        <v>264</v>
      </c>
      <c r="ET630" t="s">
        <v>5931</v>
      </c>
      <c r="EU630" t="s">
        <v>1206</v>
      </c>
      <c r="EV630" t="s">
        <v>946</v>
      </c>
      <c r="EW630" t="s">
        <v>1985</v>
      </c>
      <c r="EX630" t="s">
        <v>2046</v>
      </c>
      <c r="EY630" t="s">
        <v>246</v>
      </c>
      <c r="EZ630" t="s">
        <v>1099</v>
      </c>
      <c r="FA630" t="s">
        <v>1022</v>
      </c>
      <c r="FB630" t="s">
        <v>1689</v>
      </c>
    </row>
    <row r="631" spans="1:158">
      <c r="A631" t="s">
        <v>356</v>
      </c>
      <c r="B631" t="s">
        <v>211</v>
      </c>
      <c r="C631" t="s">
        <v>267</v>
      </c>
      <c r="D631" t="s">
        <v>357</v>
      </c>
      <c r="E631" t="s">
        <v>13799</v>
      </c>
      <c r="F631" t="s">
        <v>13800</v>
      </c>
      <c r="G631">
        <v>8239452422</v>
      </c>
      <c r="H631" t="s">
        <v>271</v>
      </c>
      <c r="I631" t="s">
        <v>12444</v>
      </c>
      <c r="J631" t="s">
        <v>217</v>
      </c>
      <c r="K631" t="s">
        <v>13801</v>
      </c>
      <c r="L631" t="s">
        <v>13802</v>
      </c>
      <c r="M631" t="s">
        <v>13803</v>
      </c>
      <c r="N631" t="s">
        <v>170</v>
      </c>
      <c r="AI631" t="s">
        <v>13804</v>
      </c>
      <c r="AJ631" t="s">
        <v>1930</v>
      </c>
      <c r="AK631" t="s">
        <v>13805</v>
      </c>
      <c r="AL631">
        <v>82.4</v>
      </c>
      <c r="AM631">
        <v>8.2</v>
      </c>
      <c r="AN631">
        <v>2004</v>
      </c>
      <c r="AO631" t="s">
        <v>174</v>
      </c>
      <c r="AP631" t="s">
        <v>13804</v>
      </c>
      <c r="AQ631" t="s">
        <v>1930</v>
      </c>
      <c r="AR631" t="s">
        <v>13806</v>
      </c>
      <c r="AS631">
        <v>71.8</v>
      </c>
      <c r="AT631">
        <v>7</v>
      </c>
      <c r="AU631">
        <v>2006</v>
      </c>
      <c r="AV631" t="s">
        <v>170</v>
      </c>
      <c r="BC631" t="s">
        <v>174</v>
      </c>
      <c r="BD631" t="s">
        <v>13807</v>
      </c>
      <c r="BE631" t="s">
        <v>13808</v>
      </c>
      <c r="BF631" t="s">
        <v>602</v>
      </c>
      <c r="BG631">
        <v>69.84</v>
      </c>
      <c r="BH631">
        <v>7</v>
      </c>
      <c r="BI631">
        <v>2010</v>
      </c>
      <c r="BJ631">
        <v>19</v>
      </c>
      <c r="BK631" t="s">
        <v>13809</v>
      </c>
      <c r="BL631">
        <v>24</v>
      </c>
      <c r="BN631" t="s">
        <v>174</v>
      </c>
      <c r="BO631" t="s">
        <v>13810</v>
      </c>
      <c r="BP631" t="s">
        <v>13811</v>
      </c>
      <c r="BQ631" t="s">
        <v>13812</v>
      </c>
      <c r="BR631">
        <v>69.71</v>
      </c>
      <c r="BS631">
        <v>7</v>
      </c>
      <c r="BT631">
        <v>2012</v>
      </c>
      <c r="BU631">
        <v>31</v>
      </c>
      <c r="BV631" t="s">
        <v>13813</v>
      </c>
      <c r="BW631">
        <v>24</v>
      </c>
      <c r="BY631" t="s">
        <v>170</v>
      </c>
      <c r="CF631" t="s">
        <v>174</v>
      </c>
      <c r="CG631" t="s">
        <v>13814</v>
      </c>
      <c r="CH631" t="s">
        <v>13811</v>
      </c>
      <c r="CI631" t="s">
        <v>193</v>
      </c>
      <c r="CJ631">
        <v>2019</v>
      </c>
      <c r="CL631" t="s">
        <v>174</v>
      </c>
      <c r="CM631" t="s">
        <v>13815</v>
      </c>
      <c r="CN631" t="s">
        <v>174</v>
      </c>
      <c r="CO631" t="s">
        <v>13816</v>
      </c>
      <c r="CP631" t="s">
        <v>722</v>
      </c>
      <c r="CQ631" t="s">
        <v>174</v>
      </c>
      <c r="CR631">
        <v>1</v>
      </c>
      <c r="CS631">
        <v>4</v>
      </c>
      <c r="CT631">
        <v>2</v>
      </c>
      <c r="CU631" t="s">
        <v>13817</v>
      </c>
      <c r="CV631" t="s">
        <v>174</v>
      </c>
      <c r="CW631" t="s">
        <v>13818</v>
      </c>
      <c r="CX631" t="s">
        <v>193</v>
      </c>
      <c r="CY631">
        <v>2019</v>
      </c>
      <c r="CZ631" t="s">
        <v>170</v>
      </c>
      <c r="DC631" t="s">
        <v>2677</v>
      </c>
      <c r="DD631" t="s">
        <v>174</v>
      </c>
      <c r="DE631" t="s">
        <v>13819</v>
      </c>
      <c r="DF631" t="s">
        <v>174</v>
      </c>
      <c r="DG631" t="s">
        <v>13820</v>
      </c>
      <c r="DH631" t="s">
        <v>1163</v>
      </c>
      <c r="DI631" t="s">
        <v>13821</v>
      </c>
      <c r="DJ631" t="s">
        <v>170</v>
      </c>
      <c r="DK631">
        <v>8</v>
      </c>
      <c r="DL631" t="s">
        <v>170</v>
      </c>
      <c r="DN631" t="s">
        <v>170</v>
      </c>
      <c r="DP631" t="s">
        <v>13793</v>
      </c>
      <c r="DQ631" t="s">
        <v>202</v>
      </c>
      <c r="DR631" t="str">
        <f>HYPERLINK("https://nconnect.nicmar.ac.in/pdf/786_resume_1772272573.pdf/Y2FyZWVy","View Resume")</f>
        <v>0</v>
      </c>
      <c r="DS631" t="s">
        <v>1464</v>
      </c>
      <c r="DT631" t="s">
        <v>13822</v>
      </c>
      <c r="DU631" t="s">
        <v>13823</v>
      </c>
      <c r="DV631" t="s">
        <v>13824</v>
      </c>
      <c r="DW631" t="s">
        <v>207</v>
      </c>
      <c r="DX631" t="s">
        <v>6952</v>
      </c>
      <c r="DY631" t="s">
        <v>993</v>
      </c>
      <c r="DZ631" t="s">
        <v>908</v>
      </c>
      <c r="EA631" t="s">
        <v>13825</v>
      </c>
      <c r="EB631" t="s">
        <v>508</v>
      </c>
      <c r="EC631" t="s">
        <v>819</v>
      </c>
      <c r="ED631" t="s">
        <v>246</v>
      </c>
      <c r="EE631" t="s">
        <v>2758</v>
      </c>
      <c r="EF631" t="s">
        <v>464</v>
      </c>
      <c r="EG631" t="s">
        <v>248</v>
      </c>
      <c r="EH631" t="s">
        <v>13826</v>
      </c>
      <c r="EI631" t="s">
        <v>211</v>
      </c>
      <c r="EJ631" t="s">
        <v>333</v>
      </c>
      <c r="EK631" t="s">
        <v>246</v>
      </c>
      <c r="EL631" t="s">
        <v>825</v>
      </c>
      <c r="EM631" t="s">
        <v>419</v>
      </c>
      <c r="EN631" t="s">
        <v>906</v>
      </c>
      <c r="EO631" t="s">
        <v>13827</v>
      </c>
      <c r="EP631" t="s">
        <v>211</v>
      </c>
      <c r="EQ631" t="s">
        <v>9984</v>
      </c>
      <c r="ER631" t="s">
        <v>246</v>
      </c>
      <c r="ES631" t="s">
        <v>1718</v>
      </c>
      <c r="ET631" t="s">
        <v>948</v>
      </c>
      <c r="EU631" t="s">
        <v>420</v>
      </c>
      <c r="EV631" t="s">
        <v>13828</v>
      </c>
      <c r="EW631" t="s">
        <v>211</v>
      </c>
      <c r="EX631" t="s">
        <v>819</v>
      </c>
      <c r="EY631" t="s">
        <v>246</v>
      </c>
      <c r="EZ631" t="s">
        <v>208</v>
      </c>
      <c r="FA631" t="s">
        <v>6636</v>
      </c>
      <c r="FB631" t="s">
        <v>945</v>
      </c>
    </row>
    <row r="632" spans="1:158">
      <c r="A632" t="s">
        <v>1137</v>
      </c>
      <c r="B632" t="s">
        <v>211</v>
      </c>
      <c r="C632" t="s">
        <v>1138</v>
      </c>
      <c r="D632" t="s">
        <v>1139</v>
      </c>
      <c r="E632" t="s">
        <v>13552</v>
      </c>
      <c r="F632" t="s">
        <v>13553</v>
      </c>
      <c r="G632">
        <v>8978448140</v>
      </c>
      <c r="H632" t="s">
        <v>164</v>
      </c>
      <c r="I632" t="s">
        <v>13554</v>
      </c>
      <c r="J632" t="s">
        <v>217</v>
      </c>
      <c r="K632" t="s">
        <v>13555</v>
      </c>
      <c r="L632" t="s">
        <v>13556</v>
      </c>
      <c r="M632" t="s">
        <v>13557</v>
      </c>
      <c r="N632" t="s">
        <v>170</v>
      </c>
      <c r="AI632" t="s">
        <v>13558</v>
      </c>
      <c r="AJ632" t="s">
        <v>13559</v>
      </c>
      <c r="AK632" t="s">
        <v>1907</v>
      </c>
      <c r="AL632">
        <v>92</v>
      </c>
      <c r="AN632">
        <v>2011</v>
      </c>
      <c r="AO632" t="s">
        <v>170</v>
      </c>
      <c r="AV632" t="s">
        <v>174</v>
      </c>
      <c r="AW632" t="s">
        <v>1827</v>
      </c>
      <c r="AX632" t="s">
        <v>13560</v>
      </c>
      <c r="AY632" t="s">
        <v>486</v>
      </c>
      <c r="AZ632">
        <v>85.38</v>
      </c>
      <c r="BB632">
        <v>2014</v>
      </c>
      <c r="BC632" t="s">
        <v>174</v>
      </c>
      <c r="BD632" t="s">
        <v>13561</v>
      </c>
      <c r="BE632" t="s">
        <v>13562</v>
      </c>
      <c r="BF632" t="s">
        <v>486</v>
      </c>
      <c r="BG632">
        <v>74.26</v>
      </c>
      <c r="BI632">
        <v>2017</v>
      </c>
      <c r="BJ632">
        <v>1</v>
      </c>
      <c r="BL632">
        <v>9</v>
      </c>
      <c r="BN632" t="s">
        <v>174</v>
      </c>
      <c r="BO632" t="s">
        <v>13561</v>
      </c>
      <c r="BP632" t="s">
        <v>13563</v>
      </c>
      <c r="BQ632" t="s">
        <v>213</v>
      </c>
      <c r="BR632">
        <v>87</v>
      </c>
      <c r="BS632">
        <v>9.2</v>
      </c>
      <c r="BT632">
        <v>2021</v>
      </c>
      <c r="BU632">
        <v>14</v>
      </c>
      <c r="BW632">
        <v>47</v>
      </c>
      <c r="BY632" t="s">
        <v>170</v>
      </c>
      <c r="CF632" t="s">
        <v>174</v>
      </c>
      <c r="CG632" t="s">
        <v>213</v>
      </c>
      <c r="CH632" t="s">
        <v>13564</v>
      </c>
      <c r="CI632" t="s">
        <v>193</v>
      </c>
      <c r="CJ632">
        <v>2025</v>
      </c>
      <c r="CL632" t="s">
        <v>174</v>
      </c>
      <c r="CM632" t="s">
        <v>13565</v>
      </c>
      <c r="CN632" t="s">
        <v>174</v>
      </c>
      <c r="CO632" t="s">
        <v>13566</v>
      </c>
      <c r="CP632" t="s">
        <v>13567</v>
      </c>
      <c r="CQ632" t="s">
        <v>174</v>
      </c>
      <c r="CR632" t="s">
        <v>13568</v>
      </c>
      <c r="CS632" t="s">
        <v>13569</v>
      </c>
      <c r="CT632">
        <v>4</v>
      </c>
      <c r="CU632" t="s">
        <v>13570</v>
      </c>
      <c r="CV632" t="s">
        <v>170</v>
      </c>
      <c r="CZ632" t="s">
        <v>170</v>
      </c>
      <c r="DB632" t="s">
        <v>13571</v>
      </c>
      <c r="DC632" t="s">
        <v>13572</v>
      </c>
      <c r="DD632" t="s">
        <v>174</v>
      </c>
      <c r="DE632" t="s">
        <v>13573</v>
      </c>
      <c r="DF632" t="s">
        <v>174</v>
      </c>
      <c r="DG632" t="s">
        <v>13574</v>
      </c>
      <c r="DH632" t="s">
        <v>13575</v>
      </c>
      <c r="DI632" t="s">
        <v>13576</v>
      </c>
      <c r="DJ632" t="s">
        <v>13577</v>
      </c>
      <c r="DK632">
        <v>8</v>
      </c>
      <c r="DL632" t="s">
        <v>174</v>
      </c>
      <c r="DM632" t="s">
        <v>13578</v>
      </c>
      <c r="DN632" t="s">
        <v>174</v>
      </c>
      <c r="DO632" t="s">
        <v>13579</v>
      </c>
      <c r="DP632" t="s">
        <v>13793</v>
      </c>
      <c r="DQ632" t="str">
        <f>HYPERLINK("https://nconnect.nicmar.ac.in/storage/profile/69a29c6d17751.png","Download")</f>
        <v>0</v>
      </c>
      <c r="DR632" t="str">
        <f>HYPERLINK("https://nconnect.nicmar.ac.in/pdf/783_resume_1772264331.pdf/Y2FyZWVy","View Resume")</f>
        <v>0</v>
      </c>
      <c r="DS632" t="s">
        <v>908</v>
      </c>
      <c r="DT632" t="s">
        <v>462</v>
      </c>
      <c r="DU632" t="s">
        <v>13581</v>
      </c>
      <c r="DV632" t="s">
        <v>13582</v>
      </c>
      <c r="DW632" t="s">
        <v>246</v>
      </c>
      <c r="DX632" t="s">
        <v>996</v>
      </c>
      <c r="DY632" t="s">
        <v>209</v>
      </c>
      <c r="DZ632" t="s">
        <v>908</v>
      </c>
    </row>
    <row r="633" spans="1:158">
      <c r="A633" t="s">
        <v>582</v>
      </c>
      <c r="B633" t="s">
        <v>211</v>
      </c>
      <c r="C633" t="s">
        <v>472</v>
      </c>
      <c r="D633" t="s">
        <v>583</v>
      </c>
      <c r="E633" t="s">
        <v>13829</v>
      </c>
      <c r="F633" t="s">
        <v>13830</v>
      </c>
      <c r="G633">
        <v>8888809229</v>
      </c>
      <c r="H633" t="s">
        <v>271</v>
      </c>
      <c r="I633" t="s">
        <v>13831</v>
      </c>
      <c r="J633" t="s">
        <v>166</v>
      </c>
      <c r="K633" t="s">
        <v>831</v>
      </c>
      <c r="L633" t="s">
        <v>13832</v>
      </c>
      <c r="M633" t="s">
        <v>13833</v>
      </c>
      <c r="N633" t="s">
        <v>170</v>
      </c>
      <c r="AI633" t="s">
        <v>13834</v>
      </c>
      <c r="AJ633" t="s">
        <v>2384</v>
      </c>
      <c r="AK633" t="s">
        <v>1559</v>
      </c>
      <c r="AL633">
        <v>83.33</v>
      </c>
      <c r="AN633">
        <v>2001</v>
      </c>
      <c r="AO633" t="s">
        <v>174</v>
      </c>
      <c r="AP633" t="s">
        <v>13835</v>
      </c>
      <c r="AQ633" t="s">
        <v>13836</v>
      </c>
      <c r="AR633" t="s">
        <v>283</v>
      </c>
      <c r="AS633">
        <v>73.67</v>
      </c>
      <c r="AU633">
        <v>2003</v>
      </c>
      <c r="AV633" t="s">
        <v>170</v>
      </c>
      <c r="BC633" t="s">
        <v>174</v>
      </c>
      <c r="BD633" t="s">
        <v>4953</v>
      </c>
      <c r="BE633" t="s">
        <v>13837</v>
      </c>
      <c r="BF633" t="s">
        <v>13596</v>
      </c>
      <c r="BG633">
        <v>69.31</v>
      </c>
      <c r="BI633">
        <v>2007</v>
      </c>
      <c r="BJ633">
        <v>19</v>
      </c>
      <c r="BK633" t="s">
        <v>13838</v>
      </c>
      <c r="BL633">
        <v>21</v>
      </c>
      <c r="BN633" t="s">
        <v>174</v>
      </c>
      <c r="BO633" t="s">
        <v>4953</v>
      </c>
      <c r="BP633" t="s">
        <v>7163</v>
      </c>
      <c r="BQ633" t="s">
        <v>13839</v>
      </c>
      <c r="BR633">
        <v>73.95</v>
      </c>
      <c r="BT633">
        <v>2015</v>
      </c>
      <c r="BU633">
        <v>31</v>
      </c>
      <c r="BV633" t="s">
        <v>13840</v>
      </c>
      <c r="BW633">
        <v>21</v>
      </c>
      <c r="BY633" t="s">
        <v>170</v>
      </c>
      <c r="CF633" t="s">
        <v>174</v>
      </c>
      <c r="CG633" t="s">
        <v>13596</v>
      </c>
      <c r="CH633" t="s">
        <v>13841</v>
      </c>
      <c r="CI633" t="s">
        <v>193</v>
      </c>
      <c r="CJ633">
        <v>2025</v>
      </c>
      <c r="CL633" t="s">
        <v>174</v>
      </c>
      <c r="CN633" t="s">
        <v>170</v>
      </c>
      <c r="CP633" t="s">
        <v>409</v>
      </c>
      <c r="CQ633" t="s">
        <v>174</v>
      </c>
      <c r="CR633">
        <v>2</v>
      </c>
      <c r="CS633">
        <v>3</v>
      </c>
      <c r="CT633">
        <v>0</v>
      </c>
      <c r="CU633" t="s">
        <v>13842</v>
      </c>
      <c r="CV633" t="s">
        <v>170</v>
      </c>
      <c r="CZ633" t="s">
        <v>170</v>
      </c>
      <c r="DB633" t="s">
        <v>13843</v>
      </c>
      <c r="DC633" t="s">
        <v>2951</v>
      </c>
      <c r="DD633" t="s">
        <v>170</v>
      </c>
      <c r="DF633" t="s">
        <v>174</v>
      </c>
      <c r="DG633">
        <v>9</v>
      </c>
      <c r="DH633">
        <v>1</v>
      </c>
      <c r="DI633">
        <v>3</v>
      </c>
      <c r="DJ633">
        <v>0</v>
      </c>
      <c r="DK633">
        <v>0</v>
      </c>
      <c r="DL633" t="s">
        <v>170</v>
      </c>
      <c r="DN633" t="s">
        <v>170</v>
      </c>
      <c r="DP633" t="s">
        <v>13844</v>
      </c>
      <c r="DQ633" t="s">
        <v>202</v>
      </c>
      <c r="DR633" t="str">
        <f>HYPERLINK("https://nconnect.nicmar.ac.in/pdf/794_resume_1772273369.pdf/Y2FyZWVy","View Resume")</f>
        <v>0</v>
      </c>
      <c r="DS633" t="s">
        <v>13845</v>
      </c>
      <c r="DT633" t="s">
        <v>13846</v>
      </c>
      <c r="DU633" t="s">
        <v>211</v>
      </c>
      <c r="DV633" t="s">
        <v>819</v>
      </c>
      <c r="DW633" t="s">
        <v>246</v>
      </c>
      <c r="DX633" t="s">
        <v>996</v>
      </c>
      <c r="DY633" t="s">
        <v>209</v>
      </c>
      <c r="DZ633" t="s">
        <v>2054</v>
      </c>
      <c r="EA633" t="s">
        <v>13841</v>
      </c>
      <c r="EB633" t="s">
        <v>13847</v>
      </c>
      <c r="EC633" t="s">
        <v>819</v>
      </c>
      <c r="ED633" t="s">
        <v>246</v>
      </c>
      <c r="EE633" t="s">
        <v>758</v>
      </c>
      <c r="EF633" t="s">
        <v>424</v>
      </c>
      <c r="EG633" t="s">
        <v>945</v>
      </c>
      <c r="EH633" t="s">
        <v>13848</v>
      </c>
      <c r="EI633" t="s">
        <v>211</v>
      </c>
      <c r="EJ633" t="s">
        <v>819</v>
      </c>
      <c r="EK633" t="s">
        <v>246</v>
      </c>
      <c r="EL633" t="s">
        <v>5385</v>
      </c>
      <c r="EM633" t="s">
        <v>1585</v>
      </c>
      <c r="EN633" t="s">
        <v>242</v>
      </c>
      <c r="EO633" t="s">
        <v>13849</v>
      </c>
      <c r="EP633" t="s">
        <v>351</v>
      </c>
      <c r="EQ633" t="s">
        <v>5015</v>
      </c>
      <c r="ER633" t="s">
        <v>246</v>
      </c>
      <c r="ES633" t="s">
        <v>3753</v>
      </c>
      <c r="ET633" t="s">
        <v>13850</v>
      </c>
      <c r="EU633" t="s">
        <v>344</v>
      </c>
    </row>
    <row r="634" spans="1:158">
      <c r="A634" t="s">
        <v>507</v>
      </c>
      <c r="B634" t="s">
        <v>508</v>
      </c>
      <c r="C634" t="s">
        <v>267</v>
      </c>
      <c r="D634" t="s">
        <v>509</v>
      </c>
      <c r="E634" t="s">
        <v>13851</v>
      </c>
      <c r="F634" t="s">
        <v>13852</v>
      </c>
      <c r="G634">
        <v>9923753939</v>
      </c>
      <c r="H634" t="s">
        <v>271</v>
      </c>
      <c r="I634" t="s">
        <v>13853</v>
      </c>
      <c r="J634" t="s">
        <v>166</v>
      </c>
      <c r="K634" t="s">
        <v>798</v>
      </c>
      <c r="L634" t="s">
        <v>13854</v>
      </c>
      <c r="M634" t="s">
        <v>13855</v>
      </c>
      <c r="N634" t="s">
        <v>170</v>
      </c>
      <c r="AI634" t="s">
        <v>13856</v>
      </c>
      <c r="AJ634" t="s">
        <v>13857</v>
      </c>
      <c r="AK634" t="s">
        <v>13858</v>
      </c>
      <c r="AL634">
        <v>62</v>
      </c>
      <c r="AN634">
        <v>1985</v>
      </c>
      <c r="AO634" t="s">
        <v>174</v>
      </c>
      <c r="AP634" t="s">
        <v>13859</v>
      </c>
      <c r="AQ634" t="s">
        <v>13857</v>
      </c>
      <c r="AR634" t="s">
        <v>13860</v>
      </c>
      <c r="AS634">
        <v>67</v>
      </c>
      <c r="AU634">
        <v>1987</v>
      </c>
      <c r="AV634" t="s">
        <v>170</v>
      </c>
      <c r="BC634" t="s">
        <v>170</v>
      </c>
      <c r="BJ634">
        <v>19</v>
      </c>
      <c r="BK634" t="s">
        <v>6204</v>
      </c>
      <c r="BL634">
        <v>10</v>
      </c>
      <c r="BN634" t="s">
        <v>174</v>
      </c>
      <c r="BO634" t="s">
        <v>13861</v>
      </c>
      <c r="BP634" t="s">
        <v>13862</v>
      </c>
      <c r="BQ634" t="s">
        <v>13863</v>
      </c>
      <c r="BR634">
        <v>58</v>
      </c>
      <c r="BT634">
        <v>1992</v>
      </c>
      <c r="BU634">
        <v>31</v>
      </c>
      <c r="BV634" t="s">
        <v>6205</v>
      </c>
      <c r="BW634">
        <v>23</v>
      </c>
      <c r="BY634" t="s">
        <v>174</v>
      </c>
      <c r="BZ634" t="s">
        <v>10028</v>
      </c>
      <c r="CA634" t="s">
        <v>13864</v>
      </c>
      <c r="CB634" t="s">
        <v>13865</v>
      </c>
      <c r="CC634">
        <v>56</v>
      </c>
      <c r="CE634">
        <v>2009</v>
      </c>
      <c r="CF634" t="s">
        <v>174</v>
      </c>
      <c r="CG634" t="s">
        <v>13866</v>
      </c>
      <c r="CH634" t="s">
        <v>8171</v>
      </c>
      <c r="CI634" t="s">
        <v>193</v>
      </c>
      <c r="CJ634">
        <v>2018</v>
      </c>
      <c r="CL634" t="s">
        <v>174</v>
      </c>
      <c r="CM634" t="s">
        <v>13867</v>
      </c>
      <c r="CN634" t="s">
        <v>174</v>
      </c>
      <c r="CO634" t="s">
        <v>13868</v>
      </c>
      <c r="CP634" t="s">
        <v>612</v>
      </c>
      <c r="CQ634" t="s">
        <v>174</v>
      </c>
      <c r="CR634">
        <v>3</v>
      </c>
      <c r="CS634">
        <v>3</v>
      </c>
      <c r="CU634" t="s">
        <v>13869</v>
      </c>
      <c r="CV634" t="s">
        <v>170</v>
      </c>
      <c r="CZ634" t="s">
        <v>170</v>
      </c>
      <c r="DB634" t="s">
        <v>13870</v>
      </c>
      <c r="DC634" t="s">
        <v>13871</v>
      </c>
      <c r="DD634" t="s">
        <v>174</v>
      </c>
      <c r="DE634" t="s">
        <v>13872</v>
      </c>
      <c r="DF634" t="s">
        <v>170</v>
      </c>
      <c r="DL634" t="s">
        <v>170</v>
      </c>
      <c r="DN634" t="s">
        <v>170</v>
      </c>
      <c r="DP634" t="s">
        <v>13873</v>
      </c>
      <c r="DQ634" t="s">
        <v>202</v>
      </c>
      <c r="DR634" t="str">
        <f>HYPERLINK("https://nconnect.nicmar.ac.in/pdf/795_resume_1772274336.pdf/Y2FyZWVy","View Resume")</f>
        <v>0</v>
      </c>
      <c r="DS634" t="s">
        <v>292</v>
      </c>
    </row>
    <row r="635" spans="1:158">
      <c r="A635" t="s">
        <v>507</v>
      </c>
      <c r="B635" t="s">
        <v>508</v>
      </c>
      <c r="C635" t="s">
        <v>267</v>
      </c>
      <c r="D635" t="s">
        <v>509</v>
      </c>
      <c r="E635" t="s">
        <v>13874</v>
      </c>
      <c r="F635" t="s">
        <v>13875</v>
      </c>
      <c r="G635">
        <v>9833079377</v>
      </c>
      <c r="H635" t="s">
        <v>164</v>
      </c>
      <c r="I635" t="s">
        <v>13876</v>
      </c>
      <c r="J635" t="s">
        <v>166</v>
      </c>
      <c r="K635" t="s">
        <v>13877</v>
      </c>
      <c r="L635" t="s">
        <v>13878</v>
      </c>
      <c r="M635" t="s">
        <v>13879</v>
      </c>
      <c r="N635" t="s">
        <v>170</v>
      </c>
      <c r="AI635" t="s">
        <v>13880</v>
      </c>
      <c r="AJ635" t="s">
        <v>13881</v>
      </c>
      <c r="AK635" t="s">
        <v>4088</v>
      </c>
      <c r="AL635">
        <v>52.66</v>
      </c>
      <c r="AN635">
        <v>1998</v>
      </c>
      <c r="AO635" t="s">
        <v>174</v>
      </c>
      <c r="AP635" t="s">
        <v>13882</v>
      </c>
      <c r="AQ635" t="s">
        <v>13881</v>
      </c>
      <c r="AR635" t="s">
        <v>4088</v>
      </c>
      <c r="AS635">
        <v>48.33</v>
      </c>
      <c r="AU635">
        <v>2000</v>
      </c>
      <c r="AV635" t="s">
        <v>170</v>
      </c>
      <c r="BC635" t="s">
        <v>174</v>
      </c>
      <c r="BD635" t="s">
        <v>13883</v>
      </c>
      <c r="BE635" t="s">
        <v>13884</v>
      </c>
      <c r="BF635" t="s">
        <v>3149</v>
      </c>
      <c r="BG635">
        <v>57.0</v>
      </c>
      <c r="BI635">
        <v>2004</v>
      </c>
      <c r="BJ635">
        <v>19</v>
      </c>
      <c r="BK635" t="s">
        <v>13885</v>
      </c>
      <c r="BL635">
        <v>53</v>
      </c>
      <c r="BM635" t="s">
        <v>3149</v>
      </c>
      <c r="BN635" t="s">
        <v>174</v>
      </c>
      <c r="BO635" t="s">
        <v>13883</v>
      </c>
      <c r="BP635" t="s">
        <v>13886</v>
      </c>
      <c r="BQ635" t="s">
        <v>2716</v>
      </c>
      <c r="BR635">
        <v>66.25</v>
      </c>
      <c r="BT635">
        <v>2009</v>
      </c>
      <c r="BU635">
        <v>31</v>
      </c>
      <c r="BV635" t="s">
        <v>13887</v>
      </c>
      <c r="BW635">
        <v>23</v>
      </c>
      <c r="BY635" t="s">
        <v>170</v>
      </c>
      <c r="BZ635" t="s">
        <v>13883</v>
      </c>
      <c r="CA635" t="s">
        <v>13888</v>
      </c>
      <c r="CB635" t="s">
        <v>13889</v>
      </c>
      <c r="CC635">
        <v>56.67</v>
      </c>
      <c r="CE635">
        <v>2015</v>
      </c>
      <c r="CF635" t="s">
        <v>174</v>
      </c>
      <c r="CG635" t="s">
        <v>1617</v>
      </c>
      <c r="CH635" t="s">
        <v>13890</v>
      </c>
      <c r="CI635" t="s">
        <v>193</v>
      </c>
      <c r="CJ635">
        <v>2022</v>
      </c>
      <c r="CL635" t="s">
        <v>174</v>
      </c>
      <c r="CM635" t="s">
        <v>13891</v>
      </c>
      <c r="CN635" t="s">
        <v>174</v>
      </c>
      <c r="CO635" t="s">
        <v>13892</v>
      </c>
      <c r="CP635" t="s">
        <v>13893</v>
      </c>
      <c r="CQ635" t="s">
        <v>174</v>
      </c>
      <c r="CR635">
        <v>0</v>
      </c>
      <c r="CS635">
        <v>2</v>
      </c>
      <c r="CT635">
        <v>7</v>
      </c>
      <c r="CU635" t="s">
        <v>13894</v>
      </c>
      <c r="CV635" t="s">
        <v>170</v>
      </c>
      <c r="CZ635" t="s">
        <v>174</v>
      </c>
      <c r="DA635" t="s">
        <v>13895</v>
      </c>
      <c r="DB635" t="s">
        <v>13896</v>
      </c>
      <c r="DC635" t="s">
        <v>13897</v>
      </c>
      <c r="DD635" t="s">
        <v>174</v>
      </c>
      <c r="DE635" t="s">
        <v>13898</v>
      </c>
      <c r="DF635" t="s">
        <v>170</v>
      </c>
      <c r="DL635" t="s">
        <v>174</v>
      </c>
      <c r="DM635" t="s">
        <v>13899</v>
      </c>
      <c r="DN635" t="s">
        <v>170</v>
      </c>
      <c r="DP635" t="s">
        <v>13900</v>
      </c>
      <c r="DQ635" t="s">
        <v>202</v>
      </c>
      <c r="DR635" t="str">
        <f>HYPERLINK("https://nconnect.nicmar.ac.in/pdf/797_resume_1772275630.pdf/Y2FyZWVy","View Resume")</f>
        <v>0</v>
      </c>
      <c r="DS635" t="s">
        <v>6210</v>
      </c>
      <c r="DT635" t="s">
        <v>13901</v>
      </c>
      <c r="DU635" t="s">
        <v>508</v>
      </c>
      <c r="DV635" t="s">
        <v>1427</v>
      </c>
      <c r="DW635" t="s">
        <v>246</v>
      </c>
      <c r="DX635" t="s">
        <v>3868</v>
      </c>
      <c r="DY635" t="s">
        <v>209</v>
      </c>
      <c r="DZ635" t="s">
        <v>6210</v>
      </c>
    </row>
    <row r="636" spans="1:158">
      <c r="A636" t="s">
        <v>585</v>
      </c>
      <c r="B636" t="s">
        <v>211</v>
      </c>
      <c r="C636" t="s">
        <v>472</v>
      </c>
      <c r="D636" t="s">
        <v>586</v>
      </c>
      <c r="E636" t="s">
        <v>13902</v>
      </c>
      <c r="F636" t="s">
        <v>13903</v>
      </c>
      <c r="G636">
        <v>9003068073</v>
      </c>
      <c r="H636" t="s">
        <v>164</v>
      </c>
      <c r="I636" t="s">
        <v>13904</v>
      </c>
      <c r="J636" t="s">
        <v>166</v>
      </c>
      <c r="K636" t="s">
        <v>13905</v>
      </c>
      <c r="L636" t="s">
        <v>13906</v>
      </c>
      <c r="M636" t="s">
        <v>13907</v>
      </c>
      <c r="N636" t="s">
        <v>170</v>
      </c>
      <c r="AI636" t="s">
        <v>13908</v>
      </c>
      <c r="AJ636" t="s">
        <v>13909</v>
      </c>
      <c r="AK636" t="s">
        <v>13910</v>
      </c>
      <c r="AL636">
        <v>94.57</v>
      </c>
      <c r="AN636">
        <v>2009</v>
      </c>
      <c r="AO636" t="s">
        <v>174</v>
      </c>
      <c r="AP636" t="s">
        <v>13911</v>
      </c>
      <c r="AQ636" t="s">
        <v>13909</v>
      </c>
      <c r="AR636" t="s">
        <v>13912</v>
      </c>
      <c r="AS636">
        <v>90.5</v>
      </c>
      <c r="AU636">
        <v>2011</v>
      </c>
      <c r="AV636" t="s">
        <v>170</v>
      </c>
      <c r="BC636" t="s">
        <v>174</v>
      </c>
      <c r="BD636" t="s">
        <v>445</v>
      </c>
      <c r="BE636" t="s">
        <v>6530</v>
      </c>
      <c r="BF636" t="s">
        <v>13913</v>
      </c>
      <c r="BG636">
        <v>93.5</v>
      </c>
      <c r="BH636">
        <v>9.35</v>
      </c>
      <c r="BI636">
        <v>2015</v>
      </c>
      <c r="BJ636">
        <v>1</v>
      </c>
      <c r="BL636">
        <v>9</v>
      </c>
      <c r="BN636" t="s">
        <v>174</v>
      </c>
      <c r="BO636" t="s">
        <v>12175</v>
      </c>
      <c r="BP636" t="s">
        <v>11303</v>
      </c>
      <c r="BQ636" t="s">
        <v>13914</v>
      </c>
      <c r="BR636">
        <v>94.11</v>
      </c>
      <c r="BS636">
        <v>9.41</v>
      </c>
      <c r="BT636">
        <v>2019</v>
      </c>
      <c r="BU636">
        <v>12</v>
      </c>
      <c r="BW636">
        <v>15</v>
      </c>
      <c r="BY636" t="s">
        <v>170</v>
      </c>
      <c r="CF636" t="s">
        <v>174</v>
      </c>
      <c r="CG636" t="s">
        <v>13915</v>
      </c>
      <c r="CH636" t="s">
        <v>11303</v>
      </c>
      <c r="CI636" t="s">
        <v>193</v>
      </c>
      <c r="CJ636">
        <v>2026</v>
      </c>
      <c r="CL636" t="s">
        <v>174</v>
      </c>
      <c r="CM636" t="s">
        <v>13916</v>
      </c>
      <c r="CN636" t="s">
        <v>174</v>
      </c>
      <c r="CO636" t="s">
        <v>13917</v>
      </c>
      <c r="CP636" t="s">
        <v>13918</v>
      </c>
      <c r="CQ636" t="s">
        <v>174</v>
      </c>
      <c r="CR636">
        <v>0</v>
      </c>
      <c r="CS636">
        <v>1</v>
      </c>
      <c r="CT636">
        <v>5</v>
      </c>
      <c r="CU636" t="s">
        <v>13919</v>
      </c>
      <c r="CV636" t="s">
        <v>170</v>
      </c>
      <c r="CZ636" t="s">
        <v>170</v>
      </c>
      <c r="DB636" t="s">
        <v>378</v>
      </c>
      <c r="DC636" t="s">
        <v>326</v>
      </c>
      <c r="DD636" t="s">
        <v>170</v>
      </c>
      <c r="DF636" t="s">
        <v>170</v>
      </c>
      <c r="DL636" t="s">
        <v>170</v>
      </c>
      <c r="DN636" t="s">
        <v>170</v>
      </c>
      <c r="DP636" t="s">
        <v>13920</v>
      </c>
      <c r="DQ636" t="str">
        <f>HYPERLINK("https://nconnect.nicmar.ac.in/storage/profile/69a2a96caa42f.png","Download")</f>
        <v>0</v>
      </c>
      <c r="DR636" t="str">
        <f>HYPERLINK("https://nconnect.nicmar.ac.in/pdf/791_resume_1772276065.pdf/Y2FyZWVy","View Resume")</f>
        <v>0</v>
      </c>
      <c r="DS636" t="s">
        <v>8824</v>
      </c>
      <c r="DT636" t="s">
        <v>13921</v>
      </c>
      <c r="DU636" t="s">
        <v>4410</v>
      </c>
      <c r="DV636" t="s">
        <v>13922</v>
      </c>
      <c r="DW636" t="s">
        <v>207</v>
      </c>
      <c r="DX636" t="s">
        <v>1136</v>
      </c>
      <c r="DY636" t="s">
        <v>1463</v>
      </c>
      <c r="DZ636" t="s">
        <v>8824</v>
      </c>
    </row>
    <row r="637" spans="1:158">
      <c r="A637" t="s">
        <v>1063</v>
      </c>
      <c r="B637" t="s">
        <v>508</v>
      </c>
      <c r="C637" t="s">
        <v>212</v>
      </c>
      <c r="D637" t="s">
        <v>213</v>
      </c>
      <c r="E637" t="s">
        <v>13923</v>
      </c>
      <c r="F637" t="s">
        <v>13924</v>
      </c>
      <c r="G637">
        <v>8806244477</v>
      </c>
      <c r="H637" t="s">
        <v>164</v>
      </c>
      <c r="I637" t="s">
        <v>13925</v>
      </c>
      <c r="J637" t="s">
        <v>166</v>
      </c>
      <c r="K637" t="s">
        <v>7239</v>
      </c>
      <c r="L637" t="s">
        <v>13926</v>
      </c>
      <c r="M637" t="s">
        <v>13927</v>
      </c>
      <c r="N637" t="s">
        <v>170</v>
      </c>
      <c r="AI637" t="s">
        <v>13928</v>
      </c>
      <c r="AJ637" t="s">
        <v>2384</v>
      </c>
      <c r="AK637" t="s">
        <v>13929</v>
      </c>
      <c r="AL637">
        <v>68.4</v>
      </c>
      <c r="AN637">
        <v>2004</v>
      </c>
      <c r="AO637" t="s">
        <v>174</v>
      </c>
      <c r="AP637" t="s">
        <v>13930</v>
      </c>
      <c r="AQ637" t="s">
        <v>2384</v>
      </c>
      <c r="AR637" t="s">
        <v>13931</v>
      </c>
      <c r="AS637">
        <v>61</v>
      </c>
      <c r="AU637">
        <v>2006</v>
      </c>
      <c r="AV637" t="s">
        <v>170</v>
      </c>
      <c r="BC637" t="s">
        <v>174</v>
      </c>
      <c r="BD637" t="s">
        <v>13932</v>
      </c>
      <c r="BE637" t="s">
        <v>13933</v>
      </c>
      <c r="BF637" t="s">
        <v>486</v>
      </c>
      <c r="BG637">
        <v>68.5</v>
      </c>
      <c r="BI637">
        <v>2010</v>
      </c>
      <c r="BJ637">
        <v>2</v>
      </c>
      <c r="BL637">
        <v>9</v>
      </c>
      <c r="BN637" t="s">
        <v>174</v>
      </c>
      <c r="BO637" t="s">
        <v>13934</v>
      </c>
      <c r="BP637" t="s">
        <v>13935</v>
      </c>
      <c r="BQ637" t="s">
        <v>5949</v>
      </c>
      <c r="BR637">
        <v>72.1</v>
      </c>
      <c r="BS637">
        <v>7.21</v>
      </c>
      <c r="BT637">
        <v>2014</v>
      </c>
      <c r="BU637">
        <v>14</v>
      </c>
      <c r="BW637">
        <v>47</v>
      </c>
      <c r="BY637" t="s">
        <v>170</v>
      </c>
      <c r="CF637" t="s">
        <v>174</v>
      </c>
      <c r="CG637" t="s">
        <v>213</v>
      </c>
      <c r="CH637" t="s">
        <v>13935</v>
      </c>
      <c r="CI637" t="s">
        <v>193</v>
      </c>
      <c r="CJ637">
        <v>2019</v>
      </c>
      <c r="CL637" t="s">
        <v>174</v>
      </c>
      <c r="CN637" t="s">
        <v>174</v>
      </c>
      <c r="CO637" t="s">
        <v>13936</v>
      </c>
      <c r="CP637" t="s">
        <v>13937</v>
      </c>
      <c r="CQ637" t="s">
        <v>174</v>
      </c>
      <c r="CR637">
        <v>5</v>
      </c>
      <c r="CS637">
        <v>2</v>
      </c>
      <c r="CT637">
        <v>2</v>
      </c>
      <c r="CU637" t="s">
        <v>13938</v>
      </c>
      <c r="CV637" t="s">
        <v>170</v>
      </c>
      <c r="CZ637" t="s">
        <v>170</v>
      </c>
      <c r="DC637" t="s">
        <v>13939</v>
      </c>
      <c r="DD637" t="s">
        <v>174</v>
      </c>
      <c r="DE637" t="s">
        <v>13940</v>
      </c>
      <c r="DF637" t="s">
        <v>174</v>
      </c>
      <c r="DG637" t="s">
        <v>13941</v>
      </c>
      <c r="DH637" t="s">
        <v>2681</v>
      </c>
      <c r="DI637" t="s">
        <v>378</v>
      </c>
      <c r="DJ637" t="s">
        <v>2681</v>
      </c>
      <c r="DK637">
        <v>6</v>
      </c>
      <c r="DL637" t="s">
        <v>174</v>
      </c>
      <c r="DM637" t="s">
        <v>13942</v>
      </c>
      <c r="DN637" t="s">
        <v>174</v>
      </c>
      <c r="DO637" t="s">
        <v>13943</v>
      </c>
      <c r="DP637" t="s">
        <v>13944</v>
      </c>
      <c r="DQ637" t="str">
        <f>HYPERLINK("https://nconnect.nicmar.ac.in/storage/profile/6999102c90d08.png","Download")</f>
        <v>0</v>
      </c>
      <c r="DR637" t="str">
        <f>HYPERLINK("https://nconnect.nicmar.ac.in/pdf/406_resume_1772276913.pdf/Y2FyZWVy","View Resume")</f>
        <v>0</v>
      </c>
      <c r="DS637" t="s">
        <v>6449</v>
      </c>
      <c r="DT637" t="s">
        <v>13945</v>
      </c>
      <c r="DU637" t="s">
        <v>211</v>
      </c>
      <c r="DV637" t="s">
        <v>1630</v>
      </c>
      <c r="DW637" t="s">
        <v>246</v>
      </c>
      <c r="DX637" t="s">
        <v>3459</v>
      </c>
      <c r="DY637" t="s">
        <v>3107</v>
      </c>
      <c r="DZ637" t="s">
        <v>2927</v>
      </c>
      <c r="EA637" t="s">
        <v>13946</v>
      </c>
      <c r="EB637" t="s">
        <v>211</v>
      </c>
      <c r="EC637" t="s">
        <v>819</v>
      </c>
      <c r="ED637" t="s">
        <v>246</v>
      </c>
      <c r="EE637" t="s">
        <v>1719</v>
      </c>
      <c r="EF637" t="s">
        <v>1199</v>
      </c>
      <c r="EG637" t="s">
        <v>259</v>
      </c>
    </row>
    <row r="638" spans="1:158">
      <c r="A638" t="s">
        <v>210</v>
      </c>
      <c r="B638" t="s">
        <v>211</v>
      </c>
      <c r="C638" t="s">
        <v>212</v>
      </c>
      <c r="D638" t="s">
        <v>213</v>
      </c>
      <c r="E638" t="s">
        <v>13923</v>
      </c>
      <c r="F638" t="s">
        <v>13924</v>
      </c>
      <c r="G638">
        <v>8806244477</v>
      </c>
      <c r="H638" t="s">
        <v>164</v>
      </c>
      <c r="I638" t="s">
        <v>13925</v>
      </c>
      <c r="J638" t="s">
        <v>166</v>
      </c>
      <c r="K638" t="s">
        <v>7239</v>
      </c>
      <c r="L638" t="s">
        <v>13926</v>
      </c>
      <c r="M638" t="s">
        <v>13927</v>
      </c>
      <c r="N638" t="s">
        <v>170</v>
      </c>
      <c r="AI638" t="s">
        <v>13928</v>
      </c>
      <c r="AJ638" t="s">
        <v>2384</v>
      </c>
      <c r="AK638" t="s">
        <v>13929</v>
      </c>
      <c r="AL638">
        <v>68.4</v>
      </c>
      <c r="AN638">
        <v>2004</v>
      </c>
      <c r="AO638" t="s">
        <v>174</v>
      </c>
      <c r="AP638" t="s">
        <v>13930</v>
      </c>
      <c r="AQ638" t="s">
        <v>2384</v>
      </c>
      <c r="AR638" t="s">
        <v>13931</v>
      </c>
      <c r="AS638">
        <v>61</v>
      </c>
      <c r="AU638">
        <v>2006</v>
      </c>
      <c r="AV638" t="s">
        <v>170</v>
      </c>
      <c r="BC638" t="s">
        <v>174</v>
      </c>
      <c r="BD638" t="s">
        <v>13932</v>
      </c>
      <c r="BE638" t="s">
        <v>13933</v>
      </c>
      <c r="BF638" t="s">
        <v>486</v>
      </c>
      <c r="BG638">
        <v>68.5</v>
      </c>
      <c r="BI638">
        <v>2010</v>
      </c>
      <c r="BJ638">
        <v>2</v>
      </c>
      <c r="BL638">
        <v>9</v>
      </c>
      <c r="BN638" t="s">
        <v>174</v>
      </c>
      <c r="BO638" t="s">
        <v>13934</v>
      </c>
      <c r="BP638" t="s">
        <v>13935</v>
      </c>
      <c r="BQ638" t="s">
        <v>5949</v>
      </c>
      <c r="BR638">
        <v>72.1</v>
      </c>
      <c r="BS638">
        <v>7.21</v>
      </c>
      <c r="BT638">
        <v>2014</v>
      </c>
      <c r="BU638">
        <v>14</v>
      </c>
      <c r="BW638">
        <v>47</v>
      </c>
      <c r="BY638" t="s">
        <v>170</v>
      </c>
      <c r="CF638" t="s">
        <v>174</v>
      </c>
      <c r="CG638" t="s">
        <v>213</v>
      </c>
      <c r="CH638" t="s">
        <v>13935</v>
      </c>
      <c r="CI638" t="s">
        <v>193</v>
      </c>
      <c r="CJ638">
        <v>2019</v>
      </c>
      <c r="CL638" t="s">
        <v>174</v>
      </c>
      <c r="CN638" t="s">
        <v>174</v>
      </c>
      <c r="CO638" t="s">
        <v>13936</v>
      </c>
      <c r="CP638" t="s">
        <v>13937</v>
      </c>
      <c r="CQ638" t="s">
        <v>174</v>
      </c>
      <c r="CR638">
        <v>5</v>
      </c>
      <c r="CS638">
        <v>2</v>
      </c>
      <c r="CT638">
        <v>2</v>
      </c>
      <c r="CU638" t="s">
        <v>13938</v>
      </c>
      <c r="CV638" t="s">
        <v>170</v>
      </c>
      <c r="CZ638" t="s">
        <v>170</v>
      </c>
      <c r="DC638" t="s">
        <v>13939</v>
      </c>
      <c r="DD638" t="s">
        <v>174</v>
      </c>
      <c r="DE638" t="s">
        <v>13940</v>
      </c>
      <c r="DF638" t="s">
        <v>174</v>
      </c>
      <c r="DG638" t="s">
        <v>13941</v>
      </c>
      <c r="DH638" t="s">
        <v>2681</v>
      </c>
      <c r="DI638" t="s">
        <v>378</v>
      </c>
      <c r="DJ638" t="s">
        <v>2681</v>
      </c>
      <c r="DK638">
        <v>6</v>
      </c>
      <c r="DL638" t="s">
        <v>174</v>
      </c>
      <c r="DM638" t="s">
        <v>13942</v>
      </c>
      <c r="DN638" t="s">
        <v>174</v>
      </c>
      <c r="DO638" t="s">
        <v>13943</v>
      </c>
      <c r="DP638" t="s">
        <v>13944</v>
      </c>
      <c r="DQ638" t="str">
        <f>HYPERLINK("https://nconnect.nicmar.ac.in/storage/profile/6999102c90d08.png","Download")</f>
        <v>0</v>
      </c>
      <c r="DR638" t="str">
        <f>HYPERLINK("https://nconnect.nicmar.ac.in/pdf/406_resume_1772276913.pdf/Y2FyZWVy","View Resume")</f>
        <v>0</v>
      </c>
      <c r="DS638" t="s">
        <v>6449</v>
      </c>
      <c r="DT638" t="s">
        <v>13945</v>
      </c>
      <c r="DU638" t="s">
        <v>211</v>
      </c>
      <c r="DV638" t="s">
        <v>1630</v>
      </c>
      <c r="DW638" t="s">
        <v>246</v>
      </c>
      <c r="DX638" t="s">
        <v>3459</v>
      </c>
      <c r="DY638" t="s">
        <v>3107</v>
      </c>
      <c r="DZ638" t="s">
        <v>2927</v>
      </c>
      <c r="EA638" t="s">
        <v>13946</v>
      </c>
      <c r="EB638" t="s">
        <v>211</v>
      </c>
      <c r="EC638" t="s">
        <v>819</v>
      </c>
      <c r="ED638" t="s">
        <v>246</v>
      </c>
      <c r="EE638" t="s">
        <v>1719</v>
      </c>
      <c r="EF638" t="s">
        <v>1199</v>
      </c>
      <c r="EG638" t="s">
        <v>259</v>
      </c>
    </row>
    <row r="639" spans="1:158">
      <c r="A639" t="s">
        <v>1063</v>
      </c>
      <c r="B639" t="s">
        <v>508</v>
      </c>
      <c r="C639" t="s">
        <v>212</v>
      </c>
      <c r="D639" t="s">
        <v>213</v>
      </c>
      <c r="E639" t="s">
        <v>13779</v>
      </c>
      <c r="F639" t="s">
        <v>13780</v>
      </c>
      <c r="G639">
        <v>9730759133</v>
      </c>
      <c r="H639" t="s">
        <v>164</v>
      </c>
      <c r="I639" t="s">
        <v>11190</v>
      </c>
      <c r="J639" t="s">
        <v>166</v>
      </c>
      <c r="K639" t="s">
        <v>2824</v>
      </c>
      <c r="L639" t="s">
        <v>13781</v>
      </c>
      <c r="M639" t="s">
        <v>13782</v>
      </c>
      <c r="N639" t="s">
        <v>170</v>
      </c>
      <c r="AI639" t="s">
        <v>13783</v>
      </c>
      <c r="AJ639" t="s">
        <v>13784</v>
      </c>
      <c r="AK639" t="s">
        <v>13785</v>
      </c>
      <c r="AL639">
        <v>68.2</v>
      </c>
      <c r="AN639">
        <v>2000</v>
      </c>
      <c r="AO639" t="s">
        <v>174</v>
      </c>
      <c r="AP639" t="s">
        <v>13783</v>
      </c>
      <c r="AQ639" t="s">
        <v>13784</v>
      </c>
      <c r="AR639" t="s">
        <v>13786</v>
      </c>
      <c r="AS639">
        <v>60</v>
      </c>
      <c r="AU639">
        <v>2002</v>
      </c>
      <c r="AV639" t="s">
        <v>170</v>
      </c>
      <c r="BC639" t="s">
        <v>174</v>
      </c>
      <c r="BD639" t="s">
        <v>13787</v>
      </c>
      <c r="BE639" t="s">
        <v>13788</v>
      </c>
      <c r="BF639" t="s">
        <v>486</v>
      </c>
      <c r="BG639">
        <v>66.5</v>
      </c>
      <c r="BI639">
        <v>2006</v>
      </c>
      <c r="BJ639">
        <v>2</v>
      </c>
      <c r="BL639">
        <v>9</v>
      </c>
      <c r="BN639" t="s">
        <v>174</v>
      </c>
      <c r="BO639" t="s">
        <v>5612</v>
      </c>
      <c r="BP639" t="s">
        <v>5612</v>
      </c>
      <c r="BQ639" t="s">
        <v>213</v>
      </c>
      <c r="BR639">
        <v>87</v>
      </c>
      <c r="BS639">
        <v>8.7</v>
      </c>
      <c r="BT639">
        <v>2008</v>
      </c>
      <c r="BU639">
        <v>14</v>
      </c>
      <c r="BW639">
        <v>47</v>
      </c>
      <c r="BY639" t="s">
        <v>174</v>
      </c>
      <c r="BZ639" t="s">
        <v>13789</v>
      </c>
      <c r="CA639" t="s">
        <v>13789</v>
      </c>
      <c r="CB639" t="s">
        <v>486</v>
      </c>
      <c r="CC639">
        <v>95</v>
      </c>
      <c r="CD639">
        <v>9.5</v>
      </c>
      <c r="CE639">
        <v>2025</v>
      </c>
      <c r="CF639" t="s">
        <v>174</v>
      </c>
      <c r="CG639" t="s">
        <v>486</v>
      </c>
      <c r="CH639" t="s">
        <v>13789</v>
      </c>
      <c r="CI639" t="s">
        <v>193</v>
      </c>
      <c r="CJ639">
        <v>2025</v>
      </c>
      <c r="CL639" t="s">
        <v>170</v>
      </c>
      <c r="CN639" t="s">
        <v>170</v>
      </c>
      <c r="CP639" t="s">
        <v>13790</v>
      </c>
      <c r="CQ639" t="s">
        <v>174</v>
      </c>
      <c r="CR639">
        <v>0</v>
      </c>
      <c r="CS639">
        <v>5</v>
      </c>
      <c r="CT639">
        <v>12</v>
      </c>
      <c r="CU639" t="s">
        <v>13791</v>
      </c>
      <c r="CV639" t="s">
        <v>170</v>
      </c>
      <c r="CZ639" t="s">
        <v>170</v>
      </c>
      <c r="DB639" t="s">
        <v>13792</v>
      </c>
      <c r="DC639" t="s">
        <v>412</v>
      </c>
      <c r="DD639" t="s">
        <v>170</v>
      </c>
      <c r="DF639" t="s">
        <v>174</v>
      </c>
      <c r="DG639">
        <v>10</v>
      </c>
      <c r="DH639" t="s">
        <v>4996</v>
      </c>
      <c r="DI639" t="s">
        <v>677</v>
      </c>
      <c r="DJ639">
        <v>0</v>
      </c>
      <c r="DK639">
        <v>8</v>
      </c>
      <c r="DL639" t="s">
        <v>170</v>
      </c>
      <c r="DN639" t="s">
        <v>170</v>
      </c>
      <c r="DP639" t="s">
        <v>13947</v>
      </c>
      <c r="DQ639" t="str">
        <f>HYPERLINK("https://nconnect.nicmar.ac.in/storage/profile/699f8c5a19534.png","Download")</f>
        <v>0</v>
      </c>
      <c r="DR639" t="str">
        <f>HYPERLINK("https://nconnect.nicmar.ac.in/pdf/789_resume_1772272216.pdf/Y2FyZWVy","View Resume")</f>
        <v>0</v>
      </c>
      <c r="DS639" t="s">
        <v>10266</v>
      </c>
      <c r="DT639" t="s">
        <v>13794</v>
      </c>
      <c r="DU639" t="s">
        <v>13795</v>
      </c>
      <c r="DV639" t="s">
        <v>819</v>
      </c>
      <c r="DW639" t="s">
        <v>246</v>
      </c>
      <c r="DX639" t="s">
        <v>981</v>
      </c>
      <c r="DY639" t="s">
        <v>209</v>
      </c>
      <c r="DZ639" t="s">
        <v>990</v>
      </c>
      <c r="EA639" t="s">
        <v>13796</v>
      </c>
      <c r="EB639" t="s">
        <v>211</v>
      </c>
      <c r="EC639" t="s">
        <v>2129</v>
      </c>
      <c r="ED639" t="s">
        <v>246</v>
      </c>
      <c r="EE639" t="s">
        <v>984</v>
      </c>
      <c r="EF639" t="s">
        <v>1686</v>
      </c>
      <c r="EG639" t="s">
        <v>575</v>
      </c>
      <c r="EH639" t="s">
        <v>13797</v>
      </c>
      <c r="EI639" t="s">
        <v>211</v>
      </c>
      <c r="EJ639" t="s">
        <v>2129</v>
      </c>
      <c r="EK639" t="s">
        <v>246</v>
      </c>
      <c r="EL639" t="s">
        <v>2523</v>
      </c>
      <c r="EM639" t="s">
        <v>506</v>
      </c>
      <c r="EN639" t="s">
        <v>566</v>
      </c>
      <c r="EO639" t="s">
        <v>13798</v>
      </c>
      <c r="EP639" t="s">
        <v>211</v>
      </c>
      <c r="EQ639" t="s">
        <v>2129</v>
      </c>
      <c r="ER639" t="s">
        <v>246</v>
      </c>
      <c r="ES639" t="s">
        <v>264</v>
      </c>
      <c r="ET639" t="s">
        <v>5931</v>
      </c>
      <c r="EU639" t="s">
        <v>1206</v>
      </c>
      <c r="EV639" t="s">
        <v>946</v>
      </c>
      <c r="EW639" t="s">
        <v>1985</v>
      </c>
      <c r="EX639" t="s">
        <v>2046</v>
      </c>
      <c r="EY639" t="s">
        <v>246</v>
      </c>
      <c r="EZ639" t="s">
        <v>1099</v>
      </c>
      <c r="FA639" t="s">
        <v>1022</v>
      </c>
      <c r="FB639" t="s">
        <v>1689</v>
      </c>
    </row>
    <row r="640" spans="1:158">
      <c r="A640" t="s">
        <v>582</v>
      </c>
      <c r="B640" t="s">
        <v>211</v>
      </c>
      <c r="C640" t="s">
        <v>472</v>
      </c>
      <c r="D640" t="s">
        <v>583</v>
      </c>
      <c r="E640" t="s">
        <v>13948</v>
      </c>
      <c r="F640" t="s">
        <v>13949</v>
      </c>
      <c r="G640">
        <v>8368354003</v>
      </c>
      <c r="H640" t="s">
        <v>271</v>
      </c>
      <c r="I640" t="s">
        <v>13950</v>
      </c>
      <c r="J640" t="s">
        <v>166</v>
      </c>
      <c r="K640" t="s">
        <v>2324</v>
      </c>
      <c r="L640" t="s">
        <v>13951</v>
      </c>
      <c r="M640" t="s">
        <v>13952</v>
      </c>
      <c r="N640" t="s">
        <v>170</v>
      </c>
      <c r="AI640" t="s">
        <v>13953</v>
      </c>
      <c r="AJ640" t="s">
        <v>13954</v>
      </c>
      <c r="AK640" t="s">
        <v>13955</v>
      </c>
      <c r="AL640">
        <v>87</v>
      </c>
      <c r="AN640">
        <v>2008</v>
      </c>
      <c r="AO640" t="s">
        <v>174</v>
      </c>
      <c r="AP640" t="s">
        <v>13953</v>
      </c>
      <c r="AQ640" t="s">
        <v>13954</v>
      </c>
      <c r="AR640" t="s">
        <v>2220</v>
      </c>
      <c r="AS640">
        <v>76</v>
      </c>
      <c r="AU640">
        <v>2010</v>
      </c>
      <c r="AV640" t="s">
        <v>170</v>
      </c>
      <c r="BC640" t="s">
        <v>174</v>
      </c>
      <c r="BD640" t="s">
        <v>2942</v>
      </c>
      <c r="BE640" t="s">
        <v>13956</v>
      </c>
      <c r="BF640" t="s">
        <v>13957</v>
      </c>
      <c r="BG640">
        <v>73</v>
      </c>
      <c r="BI640">
        <v>2015</v>
      </c>
      <c r="BJ640">
        <v>8</v>
      </c>
      <c r="BL640">
        <v>2</v>
      </c>
      <c r="BN640" t="s">
        <v>174</v>
      </c>
      <c r="BO640" t="s">
        <v>9304</v>
      </c>
      <c r="BP640" t="s">
        <v>1302</v>
      </c>
      <c r="BQ640" t="s">
        <v>13958</v>
      </c>
      <c r="BR640">
        <v>84</v>
      </c>
      <c r="BS640">
        <v>8.48</v>
      </c>
      <c r="BT640">
        <v>2017</v>
      </c>
      <c r="BU640">
        <v>31</v>
      </c>
      <c r="BV640" t="s">
        <v>13959</v>
      </c>
      <c r="BW640">
        <v>35</v>
      </c>
      <c r="BX640" t="s">
        <v>13960</v>
      </c>
      <c r="BY640" t="s">
        <v>174</v>
      </c>
      <c r="BZ640" t="s">
        <v>13961</v>
      </c>
      <c r="CA640" t="s">
        <v>13962</v>
      </c>
      <c r="CB640" t="s">
        <v>13963</v>
      </c>
      <c r="CC640">
        <v>65</v>
      </c>
      <c r="CE640">
        <v>2020</v>
      </c>
      <c r="CF640" t="s">
        <v>174</v>
      </c>
      <c r="CG640" t="s">
        <v>13964</v>
      </c>
      <c r="CH640" t="s">
        <v>13965</v>
      </c>
      <c r="CI640" t="s">
        <v>373</v>
      </c>
      <c r="CK640" t="s">
        <v>174</v>
      </c>
      <c r="CL640" t="s">
        <v>174</v>
      </c>
      <c r="CM640" t="s">
        <v>13966</v>
      </c>
      <c r="CN640" t="s">
        <v>174</v>
      </c>
      <c r="CO640" t="s">
        <v>13967</v>
      </c>
      <c r="CP640" t="s">
        <v>13968</v>
      </c>
      <c r="CQ640" t="s">
        <v>174</v>
      </c>
      <c r="CR640">
        <v>2</v>
      </c>
      <c r="CS640">
        <v>0</v>
      </c>
      <c r="CT640">
        <v>2</v>
      </c>
      <c r="CU640" t="s">
        <v>13969</v>
      </c>
      <c r="CV640" t="s">
        <v>174</v>
      </c>
      <c r="CW640" t="s">
        <v>13970</v>
      </c>
      <c r="CX640" t="s">
        <v>373</v>
      </c>
      <c r="CZ640" t="s">
        <v>170</v>
      </c>
      <c r="DB640" t="s">
        <v>13971</v>
      </c>
      <c r="DC640" t="s">
        <v>2124</v>
      </c>
      <c r="DD640" t="s">
        <v>174</v>
      </c>
      <c r="DE640" t="s">
        <v>13972</v>
      </c>
      <c r="DF640" t="s">
        <v>174</v>
      </c>
      <c r="DG640" t="s">
        <v>13973</v>
      </c>
      <c r="DH640" t="s">
        <v>13974</v>
      </c>
      <c r="DI640" t="s">
        <v>13975</v>
      </c>
      <c r="DJ640" t="s">
        <v>13976</v>
      </c>
      <c r="DK640">
        <v>7</v>
      </c>
      <c r="DL640" t="s">
        <v>174</v>
      </c>
      <c r="DM640" t="s">
        <v>13977</v>
      </c>
      <c r="DN640" t="s">
        <v>170</v>
      </c>
      <c r="DP640" t="s">
        <v>13978</v>
      </c>
      <c r="DQ640" t="str">
        <f>HYPERLINK("https://nconnect.nicmar.ac.in/storage/profile/69a2d91c070a7.png","Download")</f>
        <v>0</v>
      </c>
      <c r="DR640" t="str">
        <f>HYPERLINK("https://nconnect.nicmar.ac.in/pdf/364_resume_1772279137.pdf/Y2FyZWVy","View Resume")</f>
        <v>0</v>
      </c>
      <c r="DS640" t="s">
        <v>259</v>
      </c>
      <c r="DT640" t="s">
        <v>13979</v>
      </c>
      <c r="DU640" t="s">
        <v>211</v>
      </c>
      <c r="DV640" t="s">
        <v>606</v>
      </c>
      <c r="DW640" t="s">
        <v>246</v>
      </c>
      <c r="DX640" t="s">
        <v>983</v>
      </c>
      <c r="DY640" t="s">
        <v>1983</v>
      </c>
      <c r="DZ640" t="s">
        <v>575</v>
      </c>
      <c r="EA640" t="s">
        <v>13980</v>
      </c>
      <c r="EB640" t="s">
        <v>211</v>
      </c>
      <c r="EC640" t="s">
        <v>819</v>
      </c>
      <c r="ED640" t="s">
        <v>246</v>
      </c>
      <c r="EE640" t="s">
        <v>429</v>
      </c>
      <c r="EF640" t="s">
        <v>5754</v>
      </c>
      <c r="EG640" t="s">
        <v>942</v>
      </c>
      <c r="EH640" t="s">
        <v>13981</v>
      </c>
      <c r="EI640" t="s">
        <v>6235</v>
      </c>
      <c r="EJ640" t="s">
        <v>13982</v>
      </c>
      <c r="EK640" t="s">
        <v>207</v>
      </c>
      <c r="EL640" t="s">
        <v>1136</v>
      </c>
      <c r="EM640" t="s">
        <v>428</v>
      </c>
      <c r="EN640" t="s">
        <v>380</v>
      </c>
    </row>
    <row r="641" spans="1:158">
      <c r="A641" t="s">
        <v>295</v>
      </c>
      <c r="B641" t="s">
        <v>211</v>
      </c>
      <c r="C641" t="s">
        <v>267</v>
      </c>
      <c r="D641" t="s">
        <v>296</v>
      </c>
      <c r="E641" t="s">
        <v>13983</v>
      </c>
      <c r="F641" t="s">
        <v>13984</v>
      </c>
      <c r="G641">
        <v>9706382589</v>
      </c>
      <c r="H641" t="s">
        <v>164</v>
      </c>
      <c r="I641" t="s">
        <v>13985</v>
      </c>
      <c r="J641" t="s">
        <v>166</v>
      </c>
      <c r="K641" t="s">
        <v>2146</v>
      </c>
      <c r="L641" t="s">
        <v>13986</v>
      </c>
      <c r="M641" t="s">
        <v>13987</v>
      </c>
      <c r="N641" t="s">
        <v>170</v>
      </c>
      <c r="AI641" t="s">
        <v>13988</v>
      </c>
      <c r="AJ641" t="s">
        <v>13989</v>
      </c>
      <c r="AK641" t="s">
        <v>13990</v>
      </c>
      <c r="AL641">
        <v>76.67</v>
      </c>
      <c r="AN641">
        <v>2009</v>
      </c>
      <c r="AO641" t="s">
        <v>174</v>
      </c>
      <c r="AP641" t="s">
        <v>13991</v>
      </c>
      <c r="AQ641" t="s">
        <v>13992</v>
      </c>
      <c r="AR641" t="s">
        <v>13993</v>
      </c>
      <c r="AS641">
        <v>78</v>
      </c>
      <c r="AU641">
        <v>2011</v>
      </c>
      <c r="AV641" t="s">
        <v>170</v>
      </c>
      <c r="BC641" t="s">
        <v>174</v>
      </c>
      <c r="BD641" t="s">
        <v>13994</v>
      </c>
      <c r="BE641" t="s">
        <v>13995</v>
      </c>
      <c r="BF641" t="s">
        <v>13996</v>
      </c>
      <c r="BG641">
        <v>64.9</v>
      </c>
      <c r="BI641">
        <v>2014</v>
      </c>
      <c r="BJ641">
        <v>19</v>
      </c>
      <c r="BK641" t="s">
        <v>13997</v>
      </c>
      <c r="BL641">
        <v>53</v>
      </c>
      <c r="BM641" t="s">
        <v>13998</v>
      </c>
      <c r="BN641" t="s">
        <v>174</v>
      </c>
      <c r="BO641" t="s">
        <v>13994</v>
      </c>
      <c r="BP641" t="s">
        <v>13999</v>
      </c>
      <c r="BQ641" t="s">
        <v>11403</v>
      </c>
      <c r="BR641">
        <v>62.8</v>
      </c>
      <c r="BT641">
        <v>2014</v>
      </c>
      <c r="BU641">
        <v>31</v>
      </c>
      <c r="BW641">
        <v>33</v>
      </c>
      <c r="BY641" t="s">
        <v>170</v>
      </c>
      <c r="CF641" t="s">
        <v>174</v>
      </c>
      <c r="CG641" t="s">
        <v>1185</v>
      </c>
      <c r="CH641" t="s">
        <v>14000</v>
      </c>
      <c r="CI641" t="s">
        <v>193</v>
      </c>
      <c r="CJ641">
        <v>2025</v>
      </c>
      <c r="CL641" t="s">
        <v>170</v>
      </c>
      <c r="CN641" t="s">
        <v>170</v>
      </c>
      <c r="CP641" t="s">
        <v>14001</v>
      </c>
      <c r="CQ641" t="s">
        <v>174</v>
      </c>
      <c r="CR641">
        <v>6</v>
      </c>
      <c r="CS641">
        <v>0</v>
      </c>
      <c r="CT641">
        <v>0</v>
      </c>
      <c r="CU641" t="s">
        <v>14002</v>
      </c>
      <c r="CV641" t="s">
        <v>170</v>
      </c>
      <c r="CZ641" t="s">
        <v>170</v>
      </c>
      <c r="DC641" t="s">
        <v>4120</v>
      </c>
      <c r="DD641" t="s">
        <v>170</v>
      </c>
      <c r="DF641" t="s">
        <v>170</v>
      </c>
      <c r="DL641" t="s">
        <v>170</v>
      </c>
      <c r="DN641" t="s">
        <v>174</v>
      </c>
      <c r="DO641" t="s">
        <v>14003</v>
      </c>
      <c r="DP641" t="s">
        <v>14004</v>
      </c>
      <c r="DQ641" t="s">
        <v>202</v>
      </c>
      <c r="DR641" t="str">
        <f>HYPERLINK("https://nconnect.nicmar.ac.in/pdf/798_resume_1772280868.pdf/Y2FyZWVy","View Resume")</f>
        <v>0</v>
      </c>
      <c r="DS641" t="s">
        <v>2054</v>
      </c>
      <c r="DT641" t="s">
        <v>7727</v>
      </c>
      <c r="DU641" t="s">
        <v>211</v>
      </c>
      <c r="DV641" t="s">
        <v>819</v>
      </c>
      <c r="DW641" t="s">
        <v>246</v>
      </c>
      <c r="DX641" t="s">
        <v>996</v>
      </c>
      <c r="DY641" t="s">
        <v>209</v>
      </c>
      <c r="DZ641" t="s">
        <v>2054</v>
      </c>
    </row>
    <row r="642" spans="1:158">
      <c r="A642" t="s">
        <v>210</v>
      </c>
      <c r="B642" t="s">
        <v>211</v>
      </c>
      <c r="C642" t="s">
        <v>212</v>
      </c>
      <c r="D642" t="s">
        <v>213</v>
      </c>
      <c r="E642" t="s">
        <v>14005</v>
      </c>
      <c r="F642" t="s">
        <v>14006</v>
      </c>
      <c r="G642">
        <v>8335851511</v>
      </c>
      <c r="H642" t="s">
        <v>271</v>
      </c>
      <c r="I642" t="s">
        <v>7169</v>
      </c>
      <c r="J642" t="s">
        <v>217</v>
      </c>
      <c r="K642" t="s">
        <v>14007</v>
      </c>
      <c r="L642" t="s">
        <v>14008</v>
      </c>
      <c r="M642" t="s">
        <v>14009</v>
      </c>
      <c r="N642" t="s">
        <v>170</v>
      </c>
      <c r="AI642" t="s">
        <v>14010</v>
      </c>
      <c r="AJ642" t="s">
        <v>14011</v>
      </c>
      <c r="AK642" t="s">
        <v>10249</v>
      </c>
      <c r="AL642">
        <v>92.6</v>
      </c>
      <c r="AN642">
        <v>2006</v>
      </c>
      <c r="AO642" t="s">
        <v>174</v>
      </c>
      <c r="AP642" t="s">
        <v>14010</v>
      </c>
      <c r="AQ642" t="s">
        <v>14011</v>
      </c>
      <c r="AR642" t="s">
        <v>439</v>
      </c>
      <c r="AS642">
        <v>94.75</v>
      </c>
      <c r="AU642">
        <v>2008</v>
      </c>
      <c r="AV642" t="s">
        <v>170</v>
      </c>
      <c r="BC642" t="s">
        <v>174</v>
      </c>
      <c r="BD642" t="s">
        <v>14012</v>
      </c>
      <c r="BE642" t="s">
        <v>14013</v>
      </c>
      <c r="BF642" t="s">
        <v>486</v>
      </c>
      <c r="BG642">
        <v>85.9</v>
      </c>
      <c r="BH642">
        <v>9.34</v>
      </c>
      <c r="BI642">
        <v>2012</v>
      </c>
      <c r="BJ642">
        <v>1</v>
      </c>
      <c r="BL642">
        <v>9</v>
      </c>
      <c r="BN642" t="s">
        <v>174</v>
      </c>
      <c r="BO642" t="s">
        <v>398</v>
      </c>
      <c r="BP642" t="s">
        <v>14014</v>
      </c>
      <c r="BQ642" t="s">
        <v>213</v>
      </c>
      <c r="BR642">
        <v>84.8</v>
      </c>
      <c r="BS642">
        <v>9.23</v>
      </c>
      <c r="BT642">
        <v>2014</v>
      </c>
      <c r="BU642">
        <v>14</v>
      </c>
      <c r="BW642">
        <v>9</v>
      </c>
      <c r="BY642" t="s">
        <v>170</v>
      </c>
      <c r="BZ642" t="s">
        <v>14015</v>
      </c>
      <c r="CF642" t="s">
        <v>174</v>
      </c>
      <c r="CG642" t="s">
        <v>14016</v>
      </c>
      <c r="CH642" t="s">
        <v>2973</v>
      </c>
      <c r="CI642" t="s">
        <v>193</v>
      </c>
      <c r="CJ642">
        <v>2024</v>
      </c>
      <c r="CL642" t="s">
        <v>174</v>
      </c>
      <c r="CM642" t="s">
        <v>14017</v>
      </c>
      <c r="CN642" t="s">
        <v>174</v>
      </c>
      <c r="CO642" t="s">
        <v>14018</v>
      </c>
      <c r="CP642" t="s">
        <v>14019</v>
      </c>
      <c r="CQ642" t="s">
        <v>174</v>
      </c>
      <c r="CR642" t="s">
        <v>14020</v>
      </c>
      <c r="CS642">
        <v>0</v>
      </c>
      <c r="CT642">
        <v>2</v>
      </c>
      <c r="CU642" t="s">
        <v>14021</v>
      </c>
      <c r="CV642" t="s">
        <v>170</v>
      </c>
      <c r="CZ642" t="s">
        <v>170</v>
      </c>
      <c r="DB642" t="s">
        <v>378</v>
      </c>
      <c r="DC642" t="s">
        <v>326</v>
      </c>
      <c r="DD642" t="s">
        <v>174</v>
      </c>
      <c r="DE642" t="s">
        <v>14022</v>
      </c>
      <c r="DF642" t="s">
        <v>170</v>
      </c>
      <c r="DL642" t="s">
        <v>174</v>
      </c>
      <c r="DM642" t="s">
        <v>14023</v>
      </c>
      <c r="DN642" t="s">
        <v>174</v>
      </c>
      <c r="DO642" t="s">
        <v>14024</v>
      </c>
      <c r="DP642" t="s">
        <v>14025</v>
      </c>
      <c r="DQ642" t="str">
        <f>HYPERLINK("https://nconnect.nicmar.ac.in/storage/profile/69a2d68dd9aaf.png","Download")</f>
        <v>0</v>
      </c>
      <c r="DR642" t="str">
        <f>HYPERLINK("https://nconnect.nicmar.ac.in/pdf/799_resume_1772281624.pdf/Y2FyZWVy","View Resume")</f>
        <v>0</v>
      </c>
      <c r="DS642" t="s">
        <v>4370</v>
      </c>
      <c r="DT642" t="s">
        <v>4092</v>
      </c>
      <c r="DU642" t="s">
        <v>14026</v>
      </c>
      <c r="DV642" t="s">
        <v>2982</v>
      </c>
      <c r="DW642" t="s">
        <v>207</v>
      </c>
      <c r="DX642" t="s">
        <v>501</v>
      </c>
      <c r="DY642" t="s">
        <v>209</v>
      </c>
      <c r="DZ642" t="s">
        <v>502</v>
      </c>
      <c r="EA642" t="s">
        <v>14027</v>
      </c>
      <c r="EB642" t="s">
        <v>2087</v>
      </c>
      <c r="EC642" t="s">
        <v>422</v>
      </c>
      <c r="ED642" t="s">
        <v>246</v>
      </c>
      <c r="EE642" t="s">
        <v>334</v>
      </c>
      <c r="EF642" t="s">
        <v>4215</v>
      </c>
      <c r="EG642" t="s">
        <v>203</v>
      </c>
    </row>
    <row r="643" spans="1:158">
      <c r="A643" t="s">
        <v>507</v>
      </c>
      <c r="B643" t="s">
        <v>508</v>
      </c>
      <c r="C643" t="s">
        <v>267</v>
      </c>
      <c r="D643" t="s">
        <v>509</v>
      </c>
      <c r="E643" t="s">
        <v>14028</v>
      </c>
      <c r="F643" t="s">
        <v>14029</v>
      </c>
      <c r="G643">
        <v>9527564129</v>
      </c>
      <c r="H643" t="s">
        <v>164</v>
      </c>
      <c r="I643" t="s">
        <v>14030</v>
      </c>
      <c r="J643" t="s">
        <v>166</v>
      </c>
      <c r="K643" t="s">
        <v>1250</v>
      </c>
      <c r="L643" t="s">
        <v>14031</v>
      </c>
      <c r="M643" t="s">
        <v>14032</v>
      </c>
      <c r="N643" t="s">
        <v>170</v>
      </c>
      <c r="AI643" t="s">
        <v>14033</v>
      </c>
      <c r="AJ643" t="s">
        <v>14034</v>
      </c>
      <c r="AK643" t="s">
        <v>1907</v>
      </c>
      <c r="AL643">
        <v>45</v>
      </c>
      <c r="AN643">
        <v>1985</v>
      </c>
      <c r="AO643" t="s">
        <v>174</v>
      </c>
      <c r="AP643" t="s">
        <v>14035</v>
      </c>
      <c r="AQ643" t="s">
        <v>14036</v>
      </c>
      <c r="AR643" t="s">
        <v>1335</v>
      </c>
      <c r="AS643">
        <v>56</v>
      </c>
      <c r="AU643">
        <v>1987</v>
      </c>
      <c r="AV643" t="s">
        <v>170</v>
      </c>
      <c r="BC643" t="s">
        <v>174</v>
      </c>
      <c r="BD643" t="s">
        <v>441</v>
      </c>
      <c r="BE643" t="s">
        <v>14037</v>
      </c>
      <c r="BF643" t="s">
        <v>14038</v>
      </c>
      <c r="BG643">
        <v>52</v>
      </c>
      <c r="BI643">
        <v>1990</v>
      </c>
      <c r="BJ643">
        <v>19</v>
      </c>
      <c r="BK643" t="s">
        <v>808</v>
      </c>
      <c r="BL643">
        <v>53</v>
      </c>
      <c r="BM643" t="s">
        <v>14038</v>
      </c>
      <c r="BN643" t="s">
        <v>174</v>
      </c>
      <c r="BO643" t="s">
        <v>441</v>
      </c>
      <c r="BP643" t="s">
        <v>14039</v>
      </c>
      <c r="BQ643" t="s">
        <v>14040</v>
      </c>
      <c r="BR643">
        <v>76</v>
      </c>
      <c r="BT643">
        <v>2018</v>
      </c>
      <c r="BU643">
        <v>31</v>
      </c>
      <c r="BV643" t="s">
        <v>811</v>
      </c>
      <c r="BW643">
        <v>53</v>
      </c>
      <c r="BX643" t="s">
        <v>4955</v>
      </c>
      <c r="BY643" t="s">
        <v>174</v>
      </c>
      <c r="BZ643" t="s">
        <v>441</v>
      </c>
      <c r="CA643" t="s">
        <v>14041</v>
      </c>
      <c r="CB643" t="s">
        <v>14042</v>
      </c>
      <c r="CC643">
        <v>94</v>
      </c>
      <c r="CE643">
        <v>1995</v>
      </c>
      <c r="CF643" t="s">
        <v>174</v>
      </c>
      <c r="CG643" t="s">
        <v>14043</v>
      </c>
      <c r="CH643" t="s">
        <v>14044</v>
      </c>
      <c r="CI643" t="s">
        <v>193</v>
      </c>
      <c r="CJ643">
        <v>2015</v>
      </c>
      <c r="CL643" t="s">
        <v>174</v>
      </c>
      <c r="CM643" t="s">
        <v>14045</v>
      </c>
      <c r="CN643" t="s">
        <v>174</v>
      </c>
      <c r="CO643" t="s">
        <v>14046</v>
      </c>
      <c r="CP643" t="s">
        <v>722</v>
      </c>
      <c r="CQ643" t="s">
        <v>174</v>
      </c>
      <c r="CR643">
        <v>0</v>
      </c>
      <c r="CS643">
        <v>0</v>
      </c>
      <c r="CT643">
        <v>14</v>
      </c>
      <c r="CU643" t="s">
        <v>14047</v>
      </c>
      <c r="CV643" t="s">
        <v>170</v>
      </c>
      <c r="CZ643" t="s">
        <v>170</v>
      </c>
      <c r="DB643" t="s">
        <v>14048</v>
      </c>
      <c r="DC643" t="s">
        <v>14049</v>
      </c>
      <c r="DD643" t="s">
        <v>174</v>
      </c>
      <c r="DE643" t="s">
        <v>14050</v>
      </c>
      <c r="DF643" t="s">
        <v>170</v>
      </c>
      <c r="DL643" t="s">
        <v>170</v>
      </c>
      <c r="DN643" t="s">
        <v>174</v>
      </c>
      <c r="DO643" t="s">
        <v>14051</v>
      </c>
      <c r="DP643" t="s">
        <v>14052</v>
      </c>
      <c r="DQ643" t="s">
        <v>202</v>
      </c>
      <c r="DR643" t="str">
        <f>HYPERLINK("https://nconnect.nicmar.ac.in/pdf/740_resume_1772286033.pdf/Y2FyZWVy","View Resume")</f>
        <v>0</v>
      </c>
      <c r="DS643" t="s">
        <v>14053</v>
      </c>
      <c r="DT643" t="s">
        <v>14054</v>
      </c>
      <c r="DU643" t="s">
        <v>14055</v>
      </c>
      <c r="DV643" t="s">
        <v>819</v>
      </c>
      <c r="DW643" t="s">
        <v>207</v>
      </c>
      <c r="DX643" t="s">
        <v>14056</v>
      </c>
      <c r="DY643" t="s">
        <v>14057</v>
      </c>
      <c r="DZ643" t="s">
        <v>335</v>
      </c>
      <c r="EA643" t="s">
        <v>14058</v>
      </c>
      <c r="EB643" t="s">
        <v>211</v>
      </c>
      <c r="EC643" t="s">
        <v>14059</v>
      </c>
      <c r="ED643" t="s">
        <v>246</v>
      </c>
      <c r="EE643" t="s">
        <v>11023</v>
      </c>
      <c r="EF643" t="s">
        <v>12253</v>
      </c>
      <c r="EG643" t="s">
        <v>2691</v>
      </c>
      <c r="EH643" t="s">
        <v>14060</v>
      </c>
      <c r="EI643" t="s">
        <v>14061</v>
      </c>
      <c r="EJ643" t="s">
        <v>819</v>
      </c>
      <c r="EK643" t="s">
        <v>246</v>
      </c>
      <c r="EL643" t="s">
        <v>2697</v>
      </c>
      <c r="EM643" t="s">
        <v>4751</v>
      </c>
      <c r="EN643" t="s">
        <v>1592</v>
      </c>
      <c r="EO643" t="s">
        <v>14062</v>
      </c>
      <c r="EP643" t="s">
        <v>14061</v>
      </c>
      <c r="EQ643" t="s">
        <v>14063</v>
      </c>
      <c r="ER643" t="s">
        <v>246</v>
      </c>
      <c r="ES643" t="s">
        <v>1022</v>
      </c>
      <c r="ET643" t="s">
        <v>1243</v>
      </c>
      <c r="EU643" t="s">
        <v>2927</v>
      </c>
      <c r="EV643" t="s">
        <v>14064</v>
      </c>
      <c r="EW643" t="s">
        <v>211</v>
      </c>
      <c r="EX643" t="s">
        <v>819</v>
      </c>
      <c r="EY643" t="s">
        <v>246</v>
      </c>
      <c r="EZ643" t="s">
        <v>7410</v>
      </c>
      <c r="FA643" t="s">
        <v>1722</v>
      </c>
      <c r="FB643" t="s">
        <v>870</v>
      </c>
    </row>
    <row r="644" spans="1:158">
      <c r="A644" t="s">
        <v>2494</v>
      </c>
      <c r="B644" t="s">
        <v>508</v>
      </c>
      <c r="C644" t="s">
        <v>160</v>
      </c>
      <c r="D644" t="s">
        <v>2495</v>
      </c>
      <c r="E644" t="s">
        <v>13080</v>
      </c>
      <c r="F644" t="s">
        <v>13081</v>
      </c>
      <c r="G644">
        <v>9790740777</v>
      </c>
      <c r="H644" t="s">
        <v>164</v>
      </c>
      <c r="I644" t="s">
        <v>13082</v>
      </c>
      <c r="J644" t="s">
        <v>166</v>
      </c>
      <c r="K644" t="s">
        <v>13083</v>
      </c>
      <c r="L644" t="s">
        <v>13084</v>
      </c>
      <c r="M644" t="s">
        <v>13085</v>
      </c>
      <c r="N644" t="s">
        <v>170</v>
      </c>
      <c r="AI644" t="s">
        <v>13086</v>
      </c>
      <c r="AJ644" t="s">
        <v>13087</v>
      </c>
      <c r="AK644" t="s">
        <v>13088</v>
      </c>
      <c r="AL644">
        <v>57</v>
      </c>
      <c r="AN644">
        <v>1997</v>
      </c>
      <c r="AO644" t="s">
        <v>174</v>
      </c>
      <c r="AP644" t="s">
        <v>13086</v>
      </c>
      <c r="AQ644" t="s">
        <v>13089</v>
      </c>
      <c r="AR644" t="s">
        <v>477</v>
      </c>
      <c r="AS644">
        <v>56</v>
      </c>
      <c r="AU644">
        <v>2000</v>
      </c>
      <c r="AV644" t="s">
        <v>170</v>
      </c>
      <c r="BC644" t="s">
        <v>174</v>
      </c>
      <c r="BD644" t="s">
        <v>13090</v>
      </c>
      <c r="BE644" t="s">
        <v>13091</v>
      </c>
      <c r="BF644" t="s">
        <v>13092</v>
      </c>
      <c r="BG644">
        <v>65.6</v>
      </c>
      <c r="BH644">
        <v>6.56</v>
      </c>
      <c r="BI644">
        <v>2004</v>
      </c>
      <c r="BJ644">
        <v>2</v>
      </c>
      <c r="BL644">
        <v>9</v>
      </c>
      <c r="BN644" t="s">
        <v>174</v>
      </c>
      <c r="BO644" t="s">
        <v>13090</v>
      </c>
      <c r="BP644" t="s">
        <v>13091</v>
      </c>
      <c r="BQ644" t="s">
        <v>13093</v>
      </c>
      <c r="BR644">
        <v>86</v>
      </c>
      <c r="BS644">
        <v>8.6</v>
      </c>
      <c r="BT644">
        <v>2006</v>
      </c>
      <c r="BU644">
        <v>12</v>
      </c>
      <c r="BW644">
        <v>13</v>
      </c>
      <c r="BY644" t="s">
        <v>170</v>
      </c>
      <c r="BZ644" t="s">
        <v>13094</v>
      </c>
      <c r="CA644" t="s">
        <v>13094</v>
      </c>
      <c r="CB644" t="s">
        <v>13095</v>
      </c>
      <c r="CE644">
        <v>2021</v>
      </c>
      <c r="CF644" t="s">
        <v>174</v>
      </c>
      <c r="CG644" t="s">
        <v>13096</v>
      </c>
      <c r="CH644" t="s">
        <v>13094</v>
      </c>
      <c r="CI644" t="s">
        <v>193</v>
      </c>
      <c r="CJ644">
        <v>2021</v>
      </c>
      <c r="CL644" t="s">
        <v>174</v>
      </c>
      <c r="CN644" t="s">
        <v>174</v>
      </c>
      <c r="CO644" t="s">
        <v>13097</v>
      </c>
      <c r="CP644" t="s">
        <v>13098</v>
      </c>
      <c r="CQ644" t="s">
        <v>174</v>
      </c>
      <c r="CR644">
        <v>22</v>
      </c>
      <c r="CS644">
        <v>19</v>
      </c>
      <c r="CT644">
        <v>32</v>
      </c>
      <c r="CU644" t="s">
        <v>13099</v>
      </c>
      <c r="CV644" t="s">
        <v>170</v>
      </c>
      <c r="CZ644" t="s">
        <v>174</v>
      </c>
      <c r="DA644" t="s">
        <v>13100</v>
      </c>
      <c r="DB644" t="s">
        <v>13101</v>
      </c>
      <c r="DC644" t="s">
        <v>13102</v>
      </c>
      <c r="DD644" t="s">
        <v>174</v>
      </c>
      <c r="DE644" t="s">
        <v>13103</v>
      </c>
      <c r="DF644" t="s">
        <v>174</v>
      </c>
      <c r="DG644">
        <v>38</v>
      </c>
      <c r="DH644">
        <v>52</v>
      </c>
      <c r="DI644">
        <v>24</v>
      </c>
      <c r="DJ644" t="s">
        <v>3130</v>
      </c>
      <c r="DK644">
        <v>9</v>
      </c>
      <c r="DL644" t="s">
        <v>174</v>
      </c>
      <c r="DM644" t="s">
        <v>13104</v>
      </c>
      <c r="DN644" t="s">
        <v>174</v>
      </c>
      <c r="DO644" t="s">
        <v>13105</v>
      </c>
      <c r="DP644" t="s">
        <v>14065</v>
      </c>
      <c r="DQ644" t="str">
        <f>HYPERLINK("https://nconnect.nicmar.ac.in/storage/profile/69a057a92f0c1.png","Download")</f>
        <v>0</v>
      </c>
      <c r="DR644" t="str">
        <f>HYPERLINK("https://nconnect.nicmar.ac.in/pdf/723_resume_1772202748.pdf/Y2FyZWVy","View Resume")</f>
        <v>0</v>
      </c>
      <c r="DS644" t="s">
        <v>8410</v>
      </c>
      <c r="DT644" t="s">
        <v>13107</v>
      </c>
      <c r="DU644" t="s">
        <v>13108</v>
      </c>
      <c r="DV644" t="s">
        <v>13109</v>
      </c>
      <c r="DW644" t="s">
        <v>246</v>
      </c>
      <c r="DX644" t="s">
        <v>1099</v>
      </c>
      <c r="DY644" t="s">
        <v>209</v>
      </c>
      <c r="DZ644" t="s">
        <v>8410</v>
      </c>
    </row>
    <row r="645" spans="1:158">
      <c r="A645" t="s">
        <v>266</v>
      </c>
      <c r="B645" t="s">
        <v>211</v>
      </c>
      <c r="C645" t="s">
        <v>267</v>
      </c>
      <c r="D645" t="s">
        <v>268</v>
      </c>
      <c r="E645" t="s">
        <v>14066</v>
      </c>
      <c r="F645" t="s">
        <v>14067</v>
      </c>
      <c r="G645">
        <v>8411003373</v>
      </c>
      <c r="H645" t="s">
        <v>164</v>
      </c>
      <c r="I645" t="s">
        <v>14068</v>
      </c>
      <c r="J645" t="s">
        <v>166</v>
      </c>
      <c r="K645" t="s">
        <v>831</v>
      </c>
      <c r="L645" t="s">
        <v>14069</v>
      </c>
      <c r="M645" t="s">
        <v>14070</v>
      </c>
      <c r="N645" t="s">
        <v>170</v>
      </c>
      <c r="AI645" t="s">
        <v>14071</v>
      </c>
      <c r="AJ645" t="s">
        <v>14072</v>
      </c>
      <c r="AK645" t="s">
        <v>14073</v>
      </c>
      <c r="AL645">
        <v>87.85</v>
      </c>
      <c r="AN645">
        <v>1994</v>
      </c>
      <c r="AO645" t="s">
        <v>174</v>
      </c>
      <c r="AP645" t="s">
        <v>14074</v>
      </c>
      <c r="AQ645" t="s">
        <v>14075</v>
      </c>
      <c r="AR645" t="s">
        <v>14076</v>
      </c>
      <c r="AS645">
        <v>81</v>
      </c>
      <c r="AU645">
        <v>1996</v>
      </c>
      <c r="AV645" t="s">
        <v>170</v>
      </c>
      <c r="BC645" t="s">
        <v>170</v>
      </c>
      <c r="BD645" t="s">
        <v>1909</v>
      </c>
      <c r="BE645" t="s">
        <v>14077</v>
      </c>
      <c r="BF645" t="s">
        <v>14078</v>
      </c>
      <c r="BG645">
        <v>61.5</v>
      </c>
      <c r="BI645">
        <v>2001</v>
      </c>
      <c r="BJ645">
        <v>19</v>
      </c>
      <c r="BK645" t="s">
        <v>8890</v>
      </c>
      <c r="BL645">
        <v>34</v>
      </c>
      <c r="BN645" t="s">
        <v>174</v>
      </c>
      <c r="BO645" t="s">
        <v>819</v>
      </c>
      <c r="BP645" t="s">
        <v>14079</v>
      </c>
      <c r="BQ645" t="s">
        <v>14080</v>
      </c>
      <c r="BR645">
        <v>71.7</v>
      </c>
      <c r="BT645">
        <v>2005</v>
      </c>
      <c r="BU645">
        <v>31</v>
      </c>
      <c r="BV645" t="s">
        <v>600</v>
      </c>
      <c r="BW645">
        <v>53</v>
      </c>
      <c r="BX645" t="s">
        <v>14080</v>
      </c>
      <c r="BY645" t="s">
        <v>174</v>
      </c>
      <c r="BZ645" t="s">
        <v>1909</v>
      </c>
      <c r="CA645" t="s">
        <v>14081</v>
      </c>
      <c r="CB645" t="s">
        <v>14082</v>
      </c>
      <c r="CC645">
        <v>63.5</v>
      </c>
      <c r="CE645">
        <v>2006</v>
      </c>
      <c r="CF645" t="s">
        <v>170</v>
      </c>
      <c r="CL645" t="s">
        <v>174</v>
      </c>
      <c r="CM645" t="s">
        <v>14083</v>
      </c>
      <c r="CN645" t="s">
        <v>174</v>
      </c>
      <c r="CO645" t="s">
        <v>14084</v>
      </c>
      <c r="CP645" t="s">
        <v>14085</v>
      </c>
      <c r="CQ645" t="s">
        <v>170</v>
      </c>
      <c r="CV645" t="s">
        <v>170</v>
      </c>
      <c r="CZ645" t="s">
        <v>170</v>
      </c>
      <c r="DB645" t="s">
        <v>10350</v>
      </c>
      <c r="DC645" t="s">
        <v>6426</v>
      </c>
      <c r="DD645" t="s">
        <v>174</v>
      </c>
      <c r="DE645" t="s">
        <v>14086</v>
      </c>
      <c r="DF645" t="s">
        <v>170</v>
      </c>
      <c r="DL645" t="s">
        <v>174</v>
      </c>
      <c r="DM645" t="s">
        <v>14087</v>
      </c>
      <c r="DN645" t="s">
        <v>170</v>
      </c>
      <c r="DP645" t="s">
        <v>14088</v>
      </c>
      <c r="DQ645" t="str">
        <f>HYPERLINK("https://nconnect.nicmar.ac.in/storage/profile/69a2eabee919b.png","Download")</f>
        <v>0</v>
      </c>
      <c r="DR645" t="str">
        <f>HYPERLINK("https://nconnect.nicmar.ac.in/pdf/801_resume_1772286894.pdf/Y2FyZWVy","View Resume")</f>
        <v>0</v>
      </c>
      <c r="DS645" t="s">
        <v>6008</v>
      </c>
      <c r="DT645" t="s">
        <v>14089</v>
      </c>
      <c r="DU645" t="s">
        <v>14090</v>
      </c>
      <c r="DV645" t="s">
        <v>819</v>
      </c>
      <c r="DW645" t="s">
        <v>207</v>
      </c>
      <c r="DX645" t="s">
        <v>14091</v>
      </c>
      <c r="DY645" t="s">
        <v>209</v>
      </c>
      <c r="DZ645" t="s">
        <v>6008</v>
      </c>
    </row>
    <row r="646" spans="1:158">
      <c r="A646" t="s">
        <v>1063</v>
      </c>
      <c r="B646" t="s">
        <v>508</v>
      </c>
      <c r="C646" t="s">
        <v>212</v>
      </c>
      <c r="D646" t="s">
        <v>213</v>
      </c>
      <c r="E646" t="s">
        <v>6808</v>
      </c>
      <c r="F646" t="s">
        <v>6809</v>
      </c>
      <c r="G646">
        <v>8019206828</v>
      </c>
      <c r="H646" t="s">
        <v>164</v>
      </c>
      <c r="I646" t="s">
        <v>4690</v>
      </c>
      <c r="J646" t="s">
        <v>166</v>
      </c>
      <c r="K646" t="s">
        <v>3919</v>
      </c>
      <c r="L646" t="s">
        <v>6810</v>
      </c>
      <c r="M646" t="s">
        <v>6811</v>
      </c>
      <c r="N646" t="s">
        <v>170</v>
      </c>
      <c r="AI646" t="s">
        <v>6812</v>
      </c>
      <c r="AJ646" t="s">
        <v>6813</v>
      </c>
      <c r="AK646" t="s">
        <v>6814</v>
      </c>
      <c r="AL646">
        <v>85</v>
      </c>
      <c r="AN646">
        <v>2006</v>
      </c>
      <c r="AO646" t="s">
        <v>174</v>
      </c>
      <c r="AP646" t="s">
        <v>6815</v>
      </c>
      <c r="AQ646" t="s">
        <v>6816</v>
      </c>
      <c r="AR646" t="s">
        <v>6817</v>
      </c>
      <c r="AS646">
        <v>92.8</v>
      </c>
      <c r="AU646">
        <v>2008</v>
      </c>
      <c r="AV646" t="s">
        <v>170</v>
      </c>
      <c r="BC646" t="s">
        <v>174</v>
      </c>
      <c r="BD646" t="s">
        <v>2774</v>
      </c>
      <c r="BE646" t="s">
        <v>6818</v>
      </c>
      <c r="BF646" t="s">
        <v>486</v>
      </c>
      <c r="BG646">
        <v>75.7</v>
      </c>
      <c r="BI646">
        <v>2012</v>
      </c>
      <c r="BJ646">
        <v>1</v>
      </c>
      <c r="BL646">
        <v>9</v>
      </c>
      <c r="BN646" t="s">
        <v>174</v>
      </c>
      <c r="BO646" t="s">
        <v>2100</v>
      </c>
      <c r="BP646" t="s">
        <v>6819</v>
      </c>
      <c r="BQ646" t="s">
        <v>213</v>
      </c>
      <c r="BR646">
        <v>80</v>
      </c>
      <c r="BS646">
        <v>8</v>
      </c>
      <c r="BT646">
        <v>2014</v>
      </c>
      <c r="BU646">
        <v>14</v>
      </c>
      <c r="BW646">
        <v>47</v>
      </c>
      <c r="BY646" t="s">
        <v>170</v>
      </c>
      <c r="CF646" t="s">
        <v>174</v>
      </c>
      <c r="CG646" t="s">
        <v>213</v>
      </c>
      <c r="CH646" t="s">
        <v>2100</v>
      </c>
      <c r="CI646" t="s">
        <v>193</v>
      </c>
      <c r="CJ646">
        <v>2020</v>
      </c>
      <c r="CL646" t="s">
        <v>170</v>
      </c>
      <c r="CN646" t="s">
        <v>170</v>
      </c>
      <c r="CP646" t="s">
        <v>6820</v>
      </c>
      <c r="CQ646" t="s">
        <v>174</v>
      </c>
      <c r="CR646">
        <v>6</v>
      </c>
      <c r="CS646">
        <v>2</v>
      </c>
      <c r="CT646">
        <v>7</v>
      </c>
      <c r="CU646" t="s">
        <v>6821</v>
      </c>
      <c r="CV646" t="s">
        <v>170</v>
      </c>
      <c r="CZ646" t="s">
        <v>170</v>
      </c>
      <c r="DC646" t="s">
        <v>6822</v>
      </c>
      <c r="DD646" t="s">
        <v>174</v>
      </c>
      <c r="DE646" t="s">
        <v>6823</v>
      </c>
      <c r="DF646" t="s">
        <v>174</v>
      </c>
      <c r="DG646">
        <v>15</v>
      </c>
      <c r="DH646">
        <v>2</v>
      </c>
      <c r="DI646">
        <v>0</v>
      </c>
      <c r="DJ646">
        <v>0</v>
      </c>
      <c r="DK646">
        <v>10</v>
      </c>
      <c r="DL646" t="s">
        <v>174</v>
      </c>
      <c r="DM646" t="s">
        <v>6824</v>
      </c>
      <c r="DN646" t="s">
        <v>170</v>
      </c>
      <c r="DP646" t="s">
        <v>14092</v>
      </c>
      <c r="DQ646" t="str">
        <f>HYPERLINK("https://nconnect.nicmar.ac.in/storage/profile/69996ebdc07a7.png","Download")</f>
        <v>0</v>
      </c>
      <c r="DR646" t="str">
        <f>HYPERLINK("https://nconnect.nicmar.ac.in/pdf/22_resume_1771666328.pdf/Y2FyZWVy","View Resume")</f>
        <v>0</v>
      </c>
      <c r="DS646" t="s">
        <v>6826</v>
      </c>
      <c r="DT646" t="s">
        <v>6827</v>
      </c>
      <c r="DU646" t="s">
        <v>211</v>
      </c>
      <c r="DV646" t="s">
        <v>1630</v>
      </c>
      <c r="DW646" t="s">
        <v>246</v>
      </c>
      <c r="DX646" t="s">
        <v>3107</v>
      </c>
      <c r="DY646" t="s">
        <v>209</v>
      </c>
      <c r="DZ646" t="s">
        <v>3548</v>
      </c>
      <c r="EA646" t="s">
        <v>6828</v>
      </c>
      <c r="EB646" t="s">
        <v>211</v>
      </c>
      <c r="EC646" t="s">
        <v>1630</v>
      </c>
      <c r="ED646" t="s">
        <v>246</v>
      </c>
      <c r="EE646" t="s">
        <v>1726</v>
      </c>
      <c r="EF646" t="s">
        <v>1502</v>
      </c>
      <c r="EG646" t="s">
        <v>1498</v>
      </c>
      <c r="EH646" t="s">
        <v>6829</v>
      </c>
      <c r="EI646" t="s">
        <v>211</v>
      </c>
      <c r="EJ646" t="s">
        <v>1582</v>
      </c>
      <c r="EK646" t="s">
        <v>246</v>
      </c>
      <c r="EL646" t="s">
        <v>580</v>
      </c>
      <c r="EM646" t="s">
        <v>4440</v>
      </c>
      <c r="EN646" t="s">
        <v>265</v>
      </c>
    </row>
    <row r="647" spans="1:158">
      <c r="A647" t="s">
        <v>582</v>
      </c>
      <c r="B647" t="s">
        <v>211</v>
      </c>
      <c r="C647" t="s">
        <v>472</v>
      </c>
      <c r="D647" t="s">
        <v>583</v>
      </c>
      <c r="E647" t="s">
        <v>6808</v>
      </c>
      <c r="F647" t="s">
        <v>6809</v>
      </c>
      <c r="G647">
        <v>8019206828</v>
      </c>
      <c r="H647" t="s">
        <v>164</v>
      </c>
      <c r="I647" t="s">
        <v>4690</v>
      </c>
      <c r="J647" t="s">
        <v>166</v>
      </c>
      <c r="K647" t="s">
        <v>3919</v>
      </c>
      <c r="L647" t="s">
        <v>6810</v>
      </c>
      <c r="M647" t="s">
        <v>6811</v>
      </c>
      <c r="N647" t="s">
        <v>170</v>
      </c>
      <c r="AI647" t="s">
        <v>6812</v>
      </c>
      <c r="AJ647" t="s">
        <v>6813</v>
      </c>
      <c r="AK647" t="s">
        <v>6814</v>
      </c>
      <c r="AL647">
        <v>85</v>
      </c>
      <c r="AN647">
        <v>2006</v>
      </c>
      <c r="AO647" t="s">
        <v>174</v>
      </c>
      <c r="AP647" t="s">
        <v>6815</v>
      </c>
      <c r="AQ647" t="s">
        <v>6816</v>
      </c>
      <c r="AR647" t="s">
        <v>6817</v>
      </c>
      <c r="AS647">
        <v>92.8</v>
      </c>
      <c r="AU647">
        <v>2008</v>
      </c>
      <c r="AV647" t="s">
        <v>170</v>
      </c>
      <c r="BC647" t="s">
        <v>174</v>
      </c>
      <c r="BD647" t="s">
        <v>2774</v>
      </c>
      <c r="BE647" t="s">
        <v>6818</v>
      </c>
      <c r="BF647" t="s">
        <v>486</v>
      </c>
      <c r="BG647">
        <v>75.7</v>
      </c>
      <c r="BI647">
        <v>2012</v>
      </c>
      <c r="BJ647">
        <v>1</v>
      </c>
      <c r="BL647">
        <v>9</v>
      </c>
      <c r="BN647" t="s">
        <v>174</v>
      </c>
      <c r="BO647" t="s">
        <v>2100</v>
      </c>
      <c r="BP647" t="s">
        <v>6819</v>
      </c>
      <c r="BQ647" t="s">
        <v>213</v>
      </c>
      <c r="BR647">
        <v>80</v>
      </c>
      <c r="BS647">
        <v>8</v>
      </c>
      <c r="BT647">
        <v>2014</v>
      </c>
      <c r="BU647">
        <v>14</v>
      </c>
      <c r="BW647">
        <v>47</v>
      </c>
      <c r="BY647" t="s">
        <v>170</v>
      </c>
      <c r="CF647" t="s">
        <v>174</v>
      </c>
      <c r="CG647" t="s">
        <v>213</v>
      </c>
      <c r="CH647" t="s">
        <v>2100</v>
      </c>
      <c r="CI647" t="s">
        <v>193</v>
      </c>
      <c r="CJ647">
        <v>2020</v>
      </c>
      <c r="CL647" t="s">
        <v>170</v>
      </c>
      <c r="CN647" t="s">
        <v>170</v>
      </c>
      <c r="CP647" t="s">
        <v>6820</v>
      </c>
      <c r="CQ647" t="s">
        <v>174</v>
      </c>
      <c r="CR647">
        <v>6</v>
      </c>
      <c r="CS647">
        <v>2</v>
      </c>
      <c r="CT647">
        <v>7</v>
      </c>
      <c r="CU647" t="s">
        <v>6821</v>
      </c>
      <c r="CV647" t="s">
        <v>170</v>
      </c>
      <c r="CZ647" t="s">
        <v>170</v>
      </c>
      <c r="DC647" t="s">
        <v>6822</v>
      </c>
      <c r="DD647" t="s">
        <v>174</v>
      </c>
      <c r="DE647" t="s">
        <v>6823</v>
      </c>
      <c r="DF647" t="s">
        <v>174</v>
      </c>
      <c r="DG647">
        <v>15</v>
      </c>
      <c r="DH647">
        <v>2</v>
      </c>
      <c r="DI647">
        <v>0</v>
      </c>
      <c r="DJ647">
        <v>0</v>
      </c>
      <c r="DK647">
        <v>10</v>
      </c>
      <c r="DL647" t="s">
        <v>174</v>
      </c>
      <c r="DM647" t="s">
        <v>6824</v>
      </c>
      <c r="DN647" t="s">
        <v>170</v>
      </c>
      <c r="DP647" t="s">
        <v>14093</v>
      </c>
      <c r="DQ647" t="str">
        <f>HYPERLINK("https://nconnect.nicmar.ac.in/storage/profile/69996ebdc07a7.png","Download")</f>
        <v>0</v>
      </c>
      <c r="DR647" t="str">
        <f>HYPERLINK("https://nconnect.nicmar.ac.in/pdf/22_resume_1771666328.pdf/Y2FyZWVy","View Resume")</f>
        <v>0</v>
      </c>
      <c r="DS647" t="s">
        <v>6826</v>
      </c>
      <c r="DT647" t="s">
        <v>6827</v>
      </c>
      <c r="DU647" t="s">
        <v>211</v>
      </c>
      <c r="DV647" t="s">
        <v>1630</v>
      </c>
      <c r="DW647" t="s">
        <v>246</v>
      </c>
      <c r="DX647" t="s">
        <v>3107</v>
      </c>
      <c r="DY647" t="s">
        <v>209</v>
      </c>
      <c r="DZ647" t="s">
        <v>3548</v>
      </c>
      <c r="EA647" t="s">
        <v>6828</v>
      </c>
      <c r="EB647" t="s">
        <v>211</v>
      </c>
      <c r="EC647" t="s">
        <v>1630</v>
      </c>
      <c r="ED647" t="s">
        <v>246</v>
      </c>
      <c r="EE647" t="s">
        <v>1726</v>
      </c>
      <c r="EF647" t="s">
        <v>1502</v>
      </c>
      <c r="EG647" t="s">
        <v>1498</v>
      </c>
      <c r="EH647" t="s">
        <v>6829</v>
      </c>
      <c r="EI647" t="s">
        <v>211</v>
      </c>
      <c r="EJ647" t="s">
        <v>1582</v>
      </c>
      <c r="EK647" t="s">
        <v>246</v>
      </c>
      <c r="EL647" t="s">
        <v>580</v>
      </c>
      <c r="EM647" t="s">
        <v>4440</v>
      </c>
      <c r="EN647" t="s">
        <v>265</v>
      </c>
    </row>
    <row r="648" spans="1:158">
      <c r="A648" t="s">
        <v>759</v>
      </c>
      <c r="B648" t="s">
        <v>159</v>
      </c>
      <c r="C648" t="s">
        <v>212</v>
      </c>
      <c r="D648" t="s">
        <v>213</v>
      </c>
      <c r="E648" t="s">
        <v>14094</v>
      </c>
      <c r="F648" t="s">
        <v>14095</v>
      </c>
      <c r="G648">
        <v>9764947440</v>
      </c>
      <c r="H648" t="s">
        <v>164</v>
      </c>
      <c r="I648" t="s">
        <v>14096</v>
      </c>
      <c r="J648" t="s">
        <v>217</v>
      </c>
      <c r="K648" t="s">
        <v>2378</v>
      </c>
      <c r="L648" t="s">
        <v>14097</v>
      </c>
      <c r="M648" t="s">
        <v>14098</v>
      </c>
      <c r="N648" t="s">
        <v>170</v>
      </c>
      <c r="AI648" t="s">
        <v>14099</v>
      </c>
      <c r="AJ648" t="s">
        <v>14100</v>
      </c>
      <c r="AK648" t="s">
        <v>14101</v>
      </c>
      <c r="AL648">
        <v>97.6</v>
      </c>
      <c r="AN648">
        <v>2018</v>
      </c>
      <c r="AO648" t="s">
        <v>174</v>
      </c>
      <c r="AP648" t="s">
        <v>14102</v>
      </c>
      <c r="AQ648" t="s">
        <v>14100</v>
      </c>
      <c r="AR648" t="s">
        <v>14103</v>
      </c>
      <c r="AS648">
        <v>88.77</v>
      </c>
      <c r="AU648">
        <v>2020</v>
      </c>
      <c r="AV648" t="s">
        <v>170</v>
      </c>
      <c r="BC648" t="s">
        <v>174</v>
      </c>
      <c r="BD648" t="s">
        <v>14104</v>
      </c>
      <c r="BE648" t="s">
        <v>14105</v>
      </c>
      <c r="BF648" t="s">
        <v>486</v>
      </c>
      <c r="BG648">
        <v>92.0</v>
      </c>
      <c r="BH648">
        <v>9.2</v>
      </c>
      <c r="BI648">
        <v>2024</v>
      </c>
      <c r="BJ648">
        <v>1</v>
      </c>
      <c r="BL648">
        <v>9</v>
      </c>
      <c r="BN648" t="s">
        <v>174</v>
      </c>
      <c r="BO648" t="s">
        <v>14106</v>
      </c>
      <c r="BP648" t="s">
        <v>14107</v>
      </c>
      <c r="BQ648" t="s">
        <v>14108</v>
      </c>
      <c r="BR648">
        <v>66.0</v>
      </c>
      <c r="BS648">
        <v>6.6</v>
      </c>
      <c r="BT648">
        <v>2026</v>
      </c>
      <c r="BU648">
        <v>14</v>
      </c>
      <c r="BW648">
        <v>47</v>
      </c>
      <c r="BY648" t="s">
        <v>170</v>
      </c>
      <c r="CF648" t="s">
        <v>170</v>
      </c>
      <c r="CL648" t="s">
        <v>170</v>
      </c>
      <c r="CN648" t="s">
        <v>174</v>
      </c>
      <c r="CO648" t="s">
        <v>14109</v>
      </c>
      <c r="CP648" t="s">
        <v>14110</v>
      </c>
      <c r="DP648" t="s">
        <v>14111</v>
      </c>
      <c r="DQ648" t="str">
        <f>HYPERLINK("https://nconnect.nicmar.ac.in/storage/profile/699718b13327d.png","Download")</f>
        <v>0</v>
      </c>
      <c r="DR648" t="str">
        <f>HYPERLINK("https://nconnect.nicmar.ac.in/pdf/405_resume_1772290695.pdf/Y2FyZWVy","View Resume")</f>
        <v>0</v>
      </c>
      <c r="DS648" t="s">
        <v>292</v>
      </c>
    </row>
    <row r="649" spans="1:158">
      <c r="A649" t="s">
        <v>210</v>
      </c>
      <c r="B649" t="s">
        <v>211</v>
      </c>
      <c r="C649" t="s">
        <v>212</v>
      </c>
      <c r="D649" t="s">
        <v>213</v>
      </c>
      <c r="E649" t="s">
        <v>14094</v>
      </c>
      <c r="F649" t="s">
        <v>14095</v>
      </c>
      <c r="G649">
        <v>9764947440</v>
      </c>
      <c r="H649" t="s">
        <v>164</v>
      </c>
      <c r="I649" t="s">
        <v>14096</v>
      </c>
      <c r="J649" t="s">
        <v>217</v>
      </c>
      <c r="K649" t="s">
        <v>2378</v>
      </c>
      <c r="L649" t="s">
        <v>14097</v>
      </c>
      <c r="M649" t="s">
        <v>14098</v>
      </c>
      <c r="N649" t="s">
        <v>170</v>
      </c>
      <c r="AI649" t="s">
        <v>14099</v>
      </c>
      <c r="AJ649" t="s">
        <v>14100</v>
      </c>
      <c r="AK649" t="s">
        <v>14101</v>
      </c>
      <c r="AL649">
        <v>97.6</v>
      </c>
      <c r="AN649">
        <v>2018</v>
      </c>
      <c r="AO649" t="s">
        <v>174</v>
      </c>
      <c r="AP649" t="s">
        <v>14102</v>
      </c>
      <c r="AQ649" t="s">
        <v>14100</v>
      </c>
      <c r="AR649" t="s">
        <v>14103</v>
      </c>
      <c r="AS649">
        <v>88.77</v>
      </c>
      <c r="AU649">
        <v>2020</v>
      </c>
      <c r="AV649" t="s">
        <v>170</v>
      </c>
      <c r="BC649" t="s">
        <v>174</v>
      </c>
      <c r="BD649" t="s">
        <v>14104</v>
      </c>
      <c r="BE649" t="s">
        <v>14105</v>
      </c>
      <c r="BF649" t="s">
        <v>486</v>
      </c>
      <c r="BG649">
        <v>92.0</v>
      </c>
      <c r="BH649">
        <v>9.2</v>
      </c>
      <c r="BI649">
        <v>2024</v>
      </c>
      <c r="BJ649">
        <v>1</v>
      </c>
      <c r="BL649">
        <v>9</v>
      </c>
      <c r="BN649" t="s">
        <v>174</v>
      </c>
      <c r="BO649" t="s">
        <v>14106</v>
      </c>
      <c r="BP649" t="s">
        <v>14107</v>
      </c>
      <c r="BQ649" t="s">
        <v>14108</v>
      </c>
      <c r="BR649">
        <v>66.0</v>
      </c>
      <c r="BS649">
        <v>6.6</v>
      </c>
      <c r="BT649">
        <v>2026</v>
      </c>
      <c r="BU649">
        <v>14</v>
      </c>
      <c r="BW649">
        <v>47</v>
      </c>
      <c r="BY649" t="s">
        <v>170</v>
      </c>
      <c r="CF649" t="s">
        <v>170</v>
      </c>
      <c r="CL649" t="s">
        <v>170</v>
      </c>
      <c r="CN649" t="s">
        <v>174</v>
      </c>
      <c r="CO649" t="s">
        <v>14109</v>
      </c>
      <c r="CP649" t="s">
        <v>14110</v>
      </c>
      <c r="DP649" t="s">
        <v>14111</v>
      </c>
      <c r="DQ649" t="str">
        <f>HYPERLINK("https://nconnect.nicmar.ac.in/storage/profile/699718b13327d.png","Download")</f>
        <v>0</v>
      </c>
      <c r="DR649" t="str">
        <f>HYPERLINK("https://nconnect.nicmar.ac.in/pdf/405_resume_1772290695.pdf/Y2FyZWVy","View Resume")</f>
        <v>0</v>
      </c>
      <c r="DS649" t="s">
        <v>292</v>
      </c>
    </row>
    <row r="650" spans="1:158">
      <c r="A650" t="s">
        <v>10814</v>
      </c>
      <c r="B650" t="s">
        <v>537</v>
      </c>
      <c r="C650" t="s">
        <v>212</v>
      </c>
      <c r="D650" t="s">
        <v>1472</v>
      </c>
      <c r="E650" t="s">
        <v>14112</v>
      </c>
      <c r="F650" t="s">
        <v>14113</v>
      </c>
      <c r="G650">
        <v>9850237189</v>
      </c>
      <c r="H650" t="s">
        <v>164</v>
      </c>
      <c r="I650" t="s">
        <v>14114</v>
      </c>
      <c r="J650" t="s">
        <v>166</v>
      </c>
      <c r="K650" t="s">
        <v>14115</v>
      </c>
      <c r="L650" t="s">
        <v>14116</v>
      </c>
      <c r="M650" t="s">
        <v>14117</v>
      </c>
      <c r="N650" t="s">
        <v>170</v>
      </c>
      <c r="AI650" t="s">
        <v>14118</v>
      </c>
      <c r="AJ650" t="s">
        <v>14119</v>
      </c>
      <c r="AK650" t="s">
        <v>14120</v>
      </c>
      <c r="AL650">
        <v>75.28</v>
      </c>
      <c r="AN650">
        <v>1992</v>
      </c>
      <c r="AO650" t="s">
        <v>174</v>
      </c>
      <c r="AP650" t="s">
        <v>14121</v>
      </c>
      <c r="AQ650" t="s">
        <v>14122</v>
      </c>
      <c r="AR650" t="s">
        <v>14123</v>
      </c>
      <c r="AS650">
        <v>63.33</v>
      </c>
      <c r="AU650">
        <v>1994</v>
      </c>
      <c r="AV650" t="s">
        <v>170</v>
      </c>
      <c r="BC650" t="s">
        <v>174</v>
      </c>
      <c r="BD650" t="s">
        <v>14124</v>
      </c>
      <c r="BE650" t="s">
        <v>14125</v>
      </c>
      <c r="BF650" t="s">
        <v>14126</v>
      </c>
      <c r="BG650">
        <v>63.33</v>
      </c>
      <c r="BI650">
        <v>1998</v>
      </c>
      <c r="BJ650">
        <v>2</v>
      </c>
      <c r="BL650">
        <v>9</v>
      </c>
      <c r="BN650" t="s">
        <v>174</v>
      </c>
      <c r="BO650" t="s">
        <v>14127</v>
      </c>
      <c r="BP650" t="s">
        <v>14128</v>
      </c>
      <c r="BQ650" t="s">
        <v>14129</v>
      </c>
      <c r="BR650">
        <v>63.05</v>
      </c>
      <c r="BT650">
        <v>2005</v>
      </c>
      <c r="BU650">
        <v>31</v>
      </c>
      <c r="BV650" t="s">
        <v>14130</v>
      </c>
      <c r="BW650">
        <v>13</v>
      </c>
      <c r="BY650" t="s">
        <v>170</v>
      </c>
      <c r="CF650" t="s">
        <v>174</v>
      </c>
      <c r="CG650" t="s">
        <v>14126</v>
      </c>
      <c r="CH650" t="s">
        <v>14131</v>
      </c>
      <c r="CI650" t="s">
        <v>193</v>
      </c>
      <c r="CJ650">
        <v>2016</v>
      </c>
      <c r="CL650" t="s">
        <v>170</v>
      </c>
      <c r="CN650" t="s">
        <v>174</v>
      </c>
      <c r="CO650" t="s">
        <v>14132</v>
      </c>
      <c r="CP650" t="s">
        <v>14133</v>
      </c>
      <c r="CQ650" t="s">
        <v>174</v>
      </c>
      <c r="CR650">
        <v>0</v>
      </c>
      <c r="CS650">
        <v>0</v>
      </c>
      <c r="CT650">
        <v>16</v>
      </c>
      <c r="CU650" t="s">
        <v>14134</v>
      </c>
      <c r="CV650" t="s">
        <v>170</v>
      </c>
      <c r="CZ650" t="s">
        <v>174</v>
      </c>
      <c r="DA650" t="s">
        <v>14135</v>
      </c>
      <c r="DC650" t="s">
        <v>14136</v>
      </c>
      <c r="DD650" t="s">
        <v>174</v>
      </c>
      <c r="DE650" t="s">
        <v>14137</v>
      </c>
      <c r="DF650" t="s">
        <v>174</v>
      </c>
      <c r="DG650">
        <v>4</v>
      </c>
      <c r="DH650">
        <v>4</v>
      </c>
      <c r="DI650" t="s">
        <v>14138</v>
      </c>
      <c r="DJ650" t="s">
        <v>14139</v>
      </c>
      <c r="DK650">
        <v>7</v>
      </c>
      <c r="DL650" t="s">
        <v>170</v>
      </c>
      <c r="DN650" t="s">
        <v>170</v>
      </c>
      <c r="DP650" t="s">
        <v>14140</v>
      </c>
      <c r="DQ650" t="str">
        <f>HYPERLINK("https://nconnect.nicmar.ac.in/storage/profile/69a30d5c3e9fe.png","Download")</f>
        <v>0</v>
      </c>
      <c r="DR650" t="str">
        <f>HYPERLINK("https://nconnect.nicmar.ac.in/pdf/731_resume_1772281420.pdf/Y2FyZWVy","View Resume")</f>
        <v>0</v>
      </c>
      <c r="DS650" t="s">
        <v>14141</v>
      </c>
      <c r="DT650" t="s">
        <v>14142</v>
      </c>
      <c r="DU650" t="s">
        <v>14143</v>
      </c>
      <c r="DV650" t="s">
        <v>1427</v>
      </c>
      <c r="DW650" t="s">
        <v>246</v>
      </c>
      <c r="DX650" t="s">
        <v>1322</v>
      </c>
      <c r="DY650" t="s">
        <v>209</v>
      </c>
      <c r="DZ650" t="s">
        <v>1498</v>
      </c>
      <c r="EA650" t="s">
        <v>14144</v>
      </c>
      <c r="EB650" t="s">
        <v>14145</v>
      </c>
      <c r="EC650" t="s">
        <v>1427</v>
      </c>
      <c r="ED650" t="s">
        <v>246</v>
      </c>
      <c r="EE650" t="s">
        <v>1634</v>
      </c>
      <c r="EF650" t="s">
        <v>505</v>
      </c>
      <c r="EG650" t="s">
        <v>865</v>
      </c>
      <c r="EH650" t="s">
        <v>14144</v>
      </c>
      <c r="EI650" t="s">
        <v>14143</v>
      </c>
      <c r="EJ650" t="s">
        <v>1427</v>
      </c>
      <c r="EK650" t="s">
        <v>246</v>
      </c>
      <c r="EL650" t="s">
        <v>574</v>
      </c>
      <c r="EM650" t="s">
        <v>1634</v>
      </c>
      <c r="EN650" t="s">
        <v>253</v>
      </c>
      <c r="EO650" t="s">
        <v>14144</v>
      </c>
      <c r="EP650" t="s">
        <v>14146</v>
      </c>
      <c r="EQ650" t="s">
        <v>1427</v>
      </c>
      <c r="ER650" t="s">
        <v>246</v>
      </c>
      <c r="ES650" t="s">
        <v>579</v>
      </c>
      <c r="ET650" t="s">
        <v>574</v>
      </c>
      <c r="EU650" t="s">
        <v>253</v>
      </c>
      <c r="EV650" t="s">
        <v>14147</v>
      </c>
      <c r="EW650" t="s">
        <v>14148</v>
      </c>
      <c r="EX650" t="s">
        <v>14149</v>
      </c>
      <c r="EY650" t="s">
        <v>246</v>
      </c>
      <c r="EZ650" t="s">
        <v>2198</v>
      </c>
      <c r="FA650" t="s">
        <v>579</v>
      </c>
      <c r="FB650" t="s">
        <v>1689</v>
      </c>
    </row>
    <row r="651" spans="1:158">
      <c r="A651" t="s">
        <v>507</v>
      </c>
      <c r="B651" t="s">
        <v>508</v>
      </c>
      <c r="C651" t="s">
        <v>267</v>
      </c>
      <c r="D651" t="s">
        <v>509</v>
      </c>
      <c r="E651" t="s">
        <v>14150</v>
      </c>
      <c r="F651" t="s">
        <v>14151</v>
      </c>
      <c r="G651">
        <v>9823802612</v>
      </c>
      <c r="H651" t="s">
        <v>271</v>
      </c>
      <c r="I651" t="s">
        <v>14152</v>
      </c>
      <c r="J651" t="s">
        <v>166</v>
      </c>
      <c r="K651" t="s">
        <v>14153</v>
      </c>
      <c r="L651" t="s">
        <v>14154</v>
      </c>
      <c r="M651" t="s">
        <v>14155</v>
      </c>
      <c r="N651" t="s">
        <v>174</v>
      </c>
      <c r="O651" t="s">
        <v>14156</v>
      </c>
      <c r="P651" t="s">
        <v>472</v>
      </c>
      <c r="AI651" t="s">
        <v>14157</v>
      </c>
      <c r="AJ651" t="s">
        <v>14158</v>
      </c>
      <c r="AK651" t="s">
        <v>14159</v>
      </c>
      <c r="AL651">
        <v>48.71</v>
      </c>
      <c r="AN651">
        <v>1994</v>
      </c>
      <c r="AO651" t="s">
        <v>174</v>
      </c>
      <c r="AP651" t="s">
        <v>14160</v>
      </c>
      <c r="AQ651" t="s">
        <v>14158</v>
      </c>
      <c r="AR651" t="s">
        <v>14161</v>
      </c>
      <c r="AS651">
        <v>54.67</v>
      </c>
      <c r="AU651">
        <v>1996</v>
      </c>
      <c r="AV651" t="s">
        <v>170</v>
      </c>
      <c r="BC651" t="s">
        <v>174</v>
      </c>
      <c r="BD651" t="s">
        <v>10476</v>
      </c>
      <c r="BE651" t="s">
        <v>14162</v>
      </c>
      <c r="BF651" t="s">
        <v>14163</v>
      </c>
      <c r="BG651">
        <v>56.9</v>
      </c>
      <c r="BI651">
        <v>1999</v>
      </c>
      <c r="BJ651">
        <v>19</v>
      </c>
      <c r="BK651" t="s">
        <v>184</v>
      </c>
      <c r="BL651">
        <v>23</v>
      </c>
      <c r="BN651" t="s">
        <v>174</v>
      </c>
      <c r="BO651" t="s">
        <v>11231</v>
      </c>
      <c r="BP651" t="s">
        <v>14164</v>
      </c>
      <c r="BQ651" t="s">
        <v>14165</v>
      </c>
      <c r="BR651">
        <v>67.13</v>
      </c>
      <c r="BT651">
        <v>2003</v>
      </c>
      <c r="BU651">
        <v>31</v>
      </c>
      <c r="BV651" t="s">
        <v>9085</v>
      </c>
      <c r="BW651">
        <v>23</v>
      </c>
      <c r="BY651" t="s">
        <v>170</v>
      </c>
      <c r="BZ651" t="s">
        <v>14166</v>
      </c>
      <c r="CF651" t="s">
        <v>174</v>
      </c>
      <c r="CG651" t="s">
        <v>1335</v>
      </c>
      <c r="CH651" t="s">
        <v>14167</v>
      </c>
      <c r="CI651" t="s">
        <v>193</v>
      </c>
      <c r="CJ651">
        <v>2019</v>
      </c>
      <c r="CL651" t="s">
        <v>174</v>
      </c>
      <c r="CM651" t="s">
        <v>14168</v>
      </c>
      <c r="CN651" t="s">
        <v>174</v>
      </c>
      <c r="CO651" t="s">
        <v>14169</v>
      </c>
      <c r="CP651" t="s">
        <v>14170</v>
      </c>
      <c r="CQ651" t="s">
        <v>174</v>
      </c>
      <c r="CR651">
        <v>0</v>
      </c>
      <c r="CS651">
        <v>8</v>
      </c>
      <c r="CT651">
        <v>7</v>
      </c>
      <c r="CU651" t="s">
        <v>14171</v>
      </c>
      <c r="CV651" t="s">
        <v>170</v>
      </c>
      <c r="CZ651" t="s">
        <v>170</v>
      </c>
      <c r="DB651" t="s">
        <v>14172</v>
      </c>
      <c r="DC651" t="s">
        <v>14173</v>
      </c>
      <c r="DD651" t="s">
        <v>174</v>
      </c>
      <c r="DE651" t="s">
        <v>14174</v>
      </c>
      <c r="DF651" t="s">
        <v>174</v>
      </c>
      <c r="DG651">
        <v>7</v>
      </c>
      <c r="DH651">
        <v>7</v>
      </c>
      <c r="DI651">
        <v>5</v>
      </c>
      <c r="DJ651">
        <v>4</v>
      </c>
      <c r="DK651">
        <v>8</v>
      </c>
      <c r="DL651" t="s">
        <v>174</v>
      </c>
      <c r="DM651" t="s">
        <v>14175</v>
      </c>
      <c r="DN651" t="s">
        <v>174</v>
      </c>
      <c r="DO651" t="s">
        <v>14176</v>
      </c>
      <c r="DP651" t="s">
        <v>14177</v>
      </c>
      <c r="DQ651" t="s">
        <v>202</v>
      </c>
      <c r="DR651" t="str">
        <f>HYPERLINK("https://nconnect.nicmar.ac.in/pdf/603_resume_1772294122.pdf/Y2FyZWVy","View Resume")</f>
        <v>0</v>
      </c>
      <c r="DS651" t="s">
        <v>14178</v>
      </c>
      <c r="DT651" t="s">
        <v>14179</v>
      </c>
      <c r="DU651" t="s">
        <v>14180</v>
      </c>
      <c r="DV651" t="s">
        <v>3988</v>
      </c>
      <c r="DW651" t="s">
        <v>246</v>
      </c>
      <c r="DX651" t="s">
        <v>469</v>
      </c>
      <c r="DY651" t="s">
        <v>209</v>
      </c>
      <c r="DZ651" t="s">
        <v>470</v>
      </c>
      <c r="EA651" t="s">
        <v>10526</v>
      </c>
      <c r="EB651" t="s">
        <v>537</v>
      </c>
      <c r="EC651" t="s">
        <v>14181</v>
      </c>
      <c r="ED651" t="s">
        <v>246</v>
      </c>
      <c r="EE651" t="s">
        <v>2758</v>
      </c>
      <c r="EF651" t="s">
        <v>1686</v>
      </c>
      <c r="EG651" t="s">
        <v>908</v>
      </c>
      <c r="EH651" t="s">
        <v>1267</v>
      </c>
      <c r="EI651" t="s">
        <v>508</v>
      </c>
      <c r="EJ651" t="s">
        <v>2853</v>
      </c>
      <c r="EK651" t="s">
        <v>246</v>
      </c>
      <c r="EL651" t="s">
        <v>907</v>
      </c>
      <c r="EM651" t="s">
        <v>900</v>
      </c>
      <c r="EN651" t="s">
        <v>1689</v>
      </c>
      <c r="EO651" t="s">
        <v>14182</v>
      </c>
      <c r="EP651" t="s">
        <v>14183</v>
      </c>
      <c r="EQ651" t="s">
        <v>14184</v>
      </c>
      <c r="ER651" t="s">
        <v>246</v>
      </c>
      <c r="ES651" t="s">
        <v>1718</v>
      </c>
      <c r="ET651" t="s">
        <v>1544</v>
      </c>
      <c r="EU651" t="s">
        <v>2054</v>
      </c>
      <c r="EV651" t="s">
        <v>14185</v>
      </c>
      <c r="EW651" t="s">
        <v>508</v>
      </c>
      <c r="EX651" t="s">
        <v>14186</v>
      </c>
      <c r="EY651" t="s">
        <v>246</v>
      </c>
      <c r="EZ651" t="s">
        <v>384</v>
      </c>
      <c r="FA651" t="s">
        <v>1718</v>
      </c>
      <c r="FB651" t="s">
        <v>3195</v>
      </c>
    </row>
    <row r="652" spans="1:158">
      <c r="A652" t="s">
        <v>826</v>
      </c>
      <c r="B652" t="s">
        <v>211</v>
      </c>
      <c r="C652" t="s">
        <v>267</v>
      </c>
      <c r="D652" t="s">
        <v>827</v>
      </c>
      <c r="E652" t="s">
        <v>14187</v>
      </c>
      <c r="F652" t="s">
        <v>14188</v>
      </c>
      <c r="G652">
        <v>9589882586</v>
      </c>
      <c r="H652" t="s">
        <v>164</v>
      </c>
      <c r="I652" t="s">
        <v>14189</v>
      </c>
      <c r="J652" t="s">
        <v>166</v>
      </c>
      <c r="K652" t="s">
        <v>798</v>
      </c>
      <c r="L652" t="s">
        <v>14190</v>
      </c>
      <c r="M652" t="s">
        <v>14191</v>
      </c>
      <c r="N652" t="s">
        <v>170</v>
      </c>
      <c r="AI652" t="s">
        <v>14192</v>
      </c>
      <c r="AJ652" t="s">
        <v>4317</v>
      </c>
      <c r="AK652" t="s">
        <v>4088</v>
      </c>
      <c r="AL652">
        <v>54</v>
      </c>
      <c r="AN652">
        <v>2000</v>
      </c>
      <c r="AO652" t="s">
        <v>174</v>
      </c>
      <c r="AP652" t="s">
        <v>14193</v>
      </c>
      <c r="AQ652" t="s">
        <v>14194</v>
      </c>
      <c r="AR652" t="s">
        <v>1075</v>
      </c>
      <c r="AS652">
        <v>66</v>
      </c>
      <c r="AU652">
        <v>2002</v>
      </c>
      <c r="AV652" t="s">
        <v>170</v>
      </c>
      <c r="BC652" t="s">
        <v>174</v>
      </c>
      <c r="BD652" t="s">
        <v>14195</v>
      </c>
      <c r="BE652" t="s">
        <v>14196</v>
      </c>
      <c r="BF652" t="s">
        <v>14197</v>
      </c>
      <c r="BG652">
        <v>72.16</v>
      </c>
      <c r="BI652">
        <v>2007</v>
      </c>
      <c r="BJ652">
        <v>19</v>
      </c>
      <c r="BK652" t="s">
        <v>14198</v>
      </c>
      <c r="BL652">
        <v>53</v>
      </c>
      <c r="BM652" t="s">
        <v>14199</v>
      </c>
      <c r="BN652" t="s">
        <v>174</v>
      </c>
      <c r="BO652" t="s">
        <v>14195</v>
      </c>
      <c r="BP652" t="s">
        <v>14200</v>
      </c>
      <c r="BQ652" t="s">
        <v>14201</v>
      </c>
      <c r="BR652">
        <v>72.6</v>
      </c>
      <c r="BT652">
        <v>2013</v>
      </c>
      <c r="BU652">
        <v>31</v>
      </c>
      <c r="BV652" t="s">
        <v>14202</v>
      </c>
      <c r="BW652">
        <v>18</v>
      </c>
      <c r="BY652" t="s">
        <v>174</v>
      </c>
      <c r="BZ652" t="s">
        <v>14203</v>
      </c>
      <c r="CA652" t="s">
        <v>14204</v>
      </c>
      <c r="CB652" t="s">
        <v>602</v>
      </c>
      <c r="CC652">
        <v>58</v>
      </c>
      <c r="CE652">
        <v>2016</v>
      </c>
      <c r="CF652" t="s">
        <v>174</v>
      </c>
      <c r="CG652" t="s">
        <v>14205</v>
      </c>
      <c r="CH652" t="s">
        <v>14206</v>
      </c>
      <c r="CI652" t="s">
        <v>193</v>
      </c>
      <c r="CJ652">
        <v>2024</v>
      </c>
      <c r="CL652" t="s">
        <v>170</v>
      </c>
      <c r="CN652" t="s">
        <v>174</v>
      </c>
      <c r="CO652" t="s">
        <v>14207</v>
      </c>
      <c r="CP652" t="s">
        <v>14208</v>
      </c>
      <c r="CQ652" t="s">
        <v>174</v>
      </c>
      <c r="CR652" t="s">
        <v>14209</v>
      </c>
      <c r="CS652" t="s">
        <v>3272</v>
      </c>
      <c r="CT652" t="s">
        <v>677</v>
      </c>
      <c r="CU652" t="s">
        <v>14210</v>
      </c>
      <c r="CV652" t="s">
        <v>170</v>
      </c>
      <c r="CZ652" t="s">
        <v>170</v>
      </c>
      <c r="DB652" t="s">
        <v>14211</v>
      </c>
      <c r="DC652" t="s">
        <v>14212</v>
      </c>
      <c r="DD652" t="s">
        <v>174</v>
      </c>
      <c r="DE652" t="s">
        <v>14213</v>
      </c>
      <c r="DF652" t="s">
        <v>174</v>
      </c>
      <c r="DG652" t="s">
        <v>14214</v>
      </c>
      <c r="DH652" t="s">
        <v>14215</v>
      </c>
      <c r="DI652" t="s">
        <v>14216</v>
      </c>
      <c r="DJ652" t="s">
        <v>14217</v>
      </c>
      <c r="DK652">
        <v>8</v>
      </c>
      <c r="DL652" t="s">
        <v>170</v>
      </c>
      <c r="DN652" t="s">
        <v>170</v>
      </c>
      <c r="DP652" t="s">
        <v>14218</v>
      </c>
      <c r="DQ652" t="str">
        <f>HYPERLINK("https://nconnect.nicmar.ac.in/storage/profile/699bccb04894d.png","Download")</f>
        <v>0</v>
      </c>
      <c r="DR652" t="str">
        <f>HYPERLINK("https://nconnect.nicmar.ac.in/pdf/523_resume_1772294961.pdf/Y2FyZWVy","View Resume")</f>
        <v>0</v>
      </c>
      <c r="DS652" t="s">
        <v>1683</v>
      </c>
      <c r="DT652" t="s">
        <v>14219</v>
      </c>
      <c r="DU652" t="s">
        <v>9983</v>
      </c>
      <c r="DV652" t="s">
        <v>14220</v>
      </c>
      <c r="DW652" t="s">
        <v>246</v>
      </c>
      <c r="DX652" t="s">
        <v>984</v>
      </c>
      <c r="DY652" t="s">
        <v>209</v>
      </c>
      <c r="DZ652" t="s">
        <v>1683</v>
      </c>
    </row>
    <row r="653" spans="1:158">
      <c r="A653" t="s">
        <v>293</v>
      </c>
      <c r="B653" t="s">
        <v>211</v>
      </c>
      <c r="C653" t="s">
        <v>212</v>
      </c>
      <c r="D653" t="s">
        <v>294</v>
      </c>
      <c r="E653" t="s">
        <v>14221</v>
      </c>
      <c r="F653" t="s">
        <v>14222</v>
      </c>
      <c r="G653">
        <v>7846007970</v>
      </c>
      <c r="H653" t="s">
        <v>164</v>
      </c>
      <c r="I653" t="s">
        <v>14223</v>
      </c>
      <c r="J653" t="s">
        <v>217</v>
      </c>
      <c r="K653" t="s">
        <v>14224</v>
      </c>
      <c r="L653" t="s">
        <v>14225</v>
      </c>
      <c r="M653" t="s">
        <v>14226</v>
      </c>
      <c r="N653" t="s">
        <v>170</v>
      </c>
      <c r="AI653" t="s">
        <v>14227</v>
      </c>
      <c r="AJ653" t="s">
        <v>1930</v>
      </c>
      <c r="AK653" t="s">
        <v>14228</v>
      </c>
      <c r="AL653">
        <v>86</v>
      </c>
      <c r="AN653">
        <v>2014</v>
      </c>
      <c r="AO653" t="s">
        <v>174</v>
      </c>
      <c r="AP653" t="s">
        <v>14227</v>
      </c>
      <c r="AQ653" t="s">
        <v>1930</v>
      </c>
      <c r="AR653" t="s">
        <v>14229</v>
      </c>
      <c r="AS653">
        <v>73</v>
      </c>
      <c r="AU653">
        <v>2016</v>
      </c>
      <c r="AV653" t="s">
        <v>170</v>
      </c>
      <c r="BC653" t="s">
        <v>174</v>
      </c>
      <c r="BD653" t="s">
        <v>746</v>
      </c>
      <c r="BE653" t="s">
        <v>14230</v>
      </c>
      <c r="BF653" t="s">
        <v>443</v>
      </c>
      <c r="BG653">
        <v>61</v>
      </c>
      <c r="BI653">
        <v>2019</v>
      </c>
      <c r="BJ653">
        <v>19</v>
      </c>
      <c r="BK653" t="s">
        <v>14231</v>
      </c>
      <c r="BL653">
        <v>53</v>
      </c>
      <c r="BM653" t="s">
        <v>443</v>
      </c>
      <c r="BN653" t="s">
        <v>174</v>
      </c>
      <c r="BO653" t="s">
        <v>5626</v>
      </c>
      <c r="BP653" t="s">
        <v>14232</v>
      </c>
      <c r="BQ653" t="s">
        <v>6560</v>
      </c>
      <c r="BR653">
        <v>91</v>
      </c>
      <c r="BT653">
        <v>2021</v>
      </c>
      <c r="BU653">
        <v>31</v>
      </c>
      <c r="BV653" t="s">
        <v>2999</v>
      </c>
      <c r="BW653">
        <v>53</v>
      </c>
      <c r="BX653" t="s">
        <v>443</v>
      </c>
      <c r="BY653" t="s">
        <v>170</v>
      </c>
      <c r="CF653" t="s">
        <v>174</v>
      </c>
      <c r="CG653" t="s">
        <v>443</v>
      </c>
      <c r="CH653" t="s">
        <v>14233</v>
      </c>
      <c r="CI653" t="s">
        <v>193</v>
      </c>
      <c r="CJ653">
        <v>2024</v>
      </c>
      <c r="CL653" t="s">
        <v>170</v>
      </c>
      <c r="CN653" t="s">
        <v>170</v>
      </c>
      <c r="CP653" t="s">
        <v>14234</v>
      </c>
      <c r="CQ653" t="s">
        <v>174</v>
      </c>
      <c r="CR653">
        <v>10</v>
      </c>
      <c r="CS653">
        <v>11</v>
      </c>
      <c r="CT653">
        <v>0</v>
      </c>
      <c r="CU653" t="s">
        <v>14235</v>
      </c>
      <c r="CV653" t="s">
        <v>170</v>
      </c>
      <c r="CZ653" t="s">
        <v>170</v>
      </c>
      <c r="DB653" t="s">
        <v>14236</v>
      </c>
      <c r="DC653" t="s">
        <v>14237</v>
      </c>
      <c r="DD653" t="s">
        <v>174</v>
      </c>
      <c r="DE653" t="s">
        <v>14238</v>
      </c>
      <c r="DF653" t="s">
        <v>174</v>
      </c>
      <c r="DG653">
        <v>2</v>
      </c>
      <c r="DH653">
        <v>10</v>
      </c>
      <c r="DI653">
        <v>0</v>
      </c>
      <c r="DJ653">
        <v>0</v>
      </c>
      <c r="DK653">
        <v>9</v>
      </c>
      <c r="DL653" t="s">
        <v>174</v>
      </c>
      <c r="DM653" t="s">
        <v>14239</v>
      </c>
      <c r="DN653" t="s">
        <v>174</v>
      </c>
      <c r="DO653" t="s">
        <v>14240</v>
      </c>
      <c r="DP653" t="s">
        <v>14241</v>
      </c>
      <c r="DQ653" t="s">
        <v>202</v>
      </c>
      <c r="DR653" t="str">
        <f>HYPERLINK("https://nconnect.nicmar.ac.in/pdf/803_resume_1772295958.pdf/Y2FyZWVy","View Resume")</f>
        <v>0</v>
      </c>
      <c r="DS653" t="s">
        <v>1383</v>
      </c>
      <c r="DT653" t="s">
        <v>14242</v>
      </c>
      <c r="DU653" t="s">
        <v>9453</v>
      </c>
      <c r="DV653" t="s">
        <v>14243</v>
      </c>
      <c r="DW653" t="s">
        <v>246</v>
      </c>
      <c r="DX653" t="s">
        <v>995</v>
      </c>
      <c r="DY653" t="s">
        <v>2758</v>
      </c>
      <c r="DZ653" t="s">
        <v>949</v>
      </c>
      <c r="EA653" t="s">
        <v>14244</v>
      </c>
      <c r="EB653" t="s">
        <v>211</v>
      </c>
      <c r="EC653" t="s">
        <v>4681</v>
      </c>
      <c r="ED653" t="s">
        <v>246</v>
      </c>
      <c r="EE653" t="s">
        <v>2529</v>
      </c>
      <c r="EF653" t="s">
        <v>465</v>
      </c>
      <c r="EG653" t="s">
        <v>380</v>
      </c>
      <c r="EH653" t="s">
        <v>14245</v>
      </c>
      <c r="EI653" t="s">
        <v>211</v>
      </c>
      <c r="EJ653" t="s">
        <v>14246</v>
      </c>
      <c r="EK653" t="s">
        <v>246</v>
      </c>
      <c r="EL653" t="s">
        <v>465</v>
      </c>
      <c r="EM653" t="s">
        <v>209</v>
      </c>
      <c r="EN653" t="s">
        <v>466</v>
      </c>
    </row>
    <row r="654" spans="1:158">
      <c r="A654" t="s">
        <v>356</v>
      </c>
      <c r="B654" t="s">
        <v>211</v>
      </c>
      <c r="C654" t="s">
        <v>267</v>
      </c>
      <c r="D654" t="s">
        <v>357</v>
      </c>
      <c r="E654" t="s">
        <v>14247</v>
      </c>
      <c r="F654" t="s">
        <v>14248</v>
      </c>
      <c r="G654">
        <v>9158573397</v>
      </c>
      <c r="H654" t="s">
        <v>164</v>
      </c>
      <c r="I654" t="s">
        <v>14249</v>
      </c>
      <c r="J654" t="s">
        <v>166</v>
      </c>
      <c r="K654" t="s">
        <v>14250</v>
      </c>
      <c r="L654" t="s">
        <v>14251</v>
      </c>
      <c r="M654" t="s">
        <v>14252</v>
      </c>
      <c r="N654" t="s">
        <v>170</v>
      </c>
      <c r="AI654" t="s">
        <v>14253</v>
      </c>
      <c r="AJ654" t="s">
        <v>14254</v>
      </c>
      <c r="AK654" t="s">
        <v>14255</v>
      </c>
      <c r="AL654">
        <v>61.06</v>
      </c>
      <c r="AN654">
        <v>1999</v>
      </c>
      <c r="AO654" t="s">
        <v>174</v>
      </c>
      <c r="AP654" t="s">
        <v>14256</v>
      </c>
      <c r="AQ654" t="s">
        <v>14257</v>
      </c>
      <c r="AR654" t="s">
        <v>14258</v>
      </c>
      <c r="AS654">
        <v>48</v>
      </c>
      <c r="AU654">
        <v>2001</v>
      </c>
      <c r="AV654" t="s">
        <v>170</v>
      </c>
      <c r="BC654" t="s">
        <v>174</v>
      </c>
      <c r="BD654" t="s">
        <v>4871</v>
      </c>
      <c r="BE654" t="s">
        <v>14259</v>
      </c>
      <c r="BF654" t="s">
        <v>14260</v>
      </c>
      <c r="BG654">
        <v>64.45</v>
      </c>
      <c r="BI654">
        <v>2004</v>
      </c>
      <c r="BJ654">
        <v>19</v>
      </c>
      <c r="BK654" t="s">
        <v>14261</v>
      </c>
      <c r="BL654">
        <v>53</v>
      </c>
      <c r="BM654" t="s">
        <v>3043</v>
      </c>
      <c r="BN654" t="s">
        <v>174</v>
      </c>
      <c r="BO654" t="s">
        <v>4871</v>
      </c>
      <c r="BP654" t="s">
        <v>14262</v>
      </c>
      <c r="BQ654" t="s">
        <v>14263</v>
      </c>
      <c r="BR654">
        <v>68.12</v>
      </c>
      <c r="BT654">
        <v>2011</v>
      </c>
      <c r="BU654">
        <v>31</v>
      </c>
      <c r="BV654" t="s">
        <v>2421</v>
      </c>
      <c r="BW654">
        <v>53</v>
      </c>
      <c r="BX654" t="s">
        <v>14264</v>
      </c>
      <c r="BY654" t="s">
        <v>174</v>
      </c>
      <c r="BZ654" t="s">
        <v>4871</v>
      </c>
      <c r="CA654" t="s">
        <v>14265</v>
      </c>
      <c r="CB654" t="s">
        <v>6972</v>
      </c>
      <c r="CC654">
        <v>61.16</v>
      </c>
      <c r="CE654">
        <v>2006</v>
      </c>
      <c r="CF654" t="s">
        <v>170</v>
      </c>
      <c r="CJ654">
        <v>2026</v>
      </c>
      <c r="CL654" t="s">
        <v>170</v>
      </c>
      <c r="CN654" t="s">
        <v>170</v>
      </c>
      <c r="CP654" t="s">
        <v>14266</v>
      </c>
      <c r="CQ654" t="s">
        <v>170</v>
      </c>
      <c r="CV654" t="s">
        <v>170</v>
      </c>
      <c r="CZ654" t="s">
        <v>170</v>
      </c>
      <c r="DB654" t="s">
        <v>1163</v>
      </c>
      <c r="DC654" t="s">
        <v>1892</v>
      </c>
      <c r="DD654" t="s">
        <v>170</v>
      </c>
      <c r="DE654" t="s">
        <v>784</v>
      </c>
      <c r="DF654" t="s">
        <v>170</v>
      </c>
      <c r="DL654" t="s">
        <v>170</v>
      </c>
      <c r="DN654" t="s">
        <v>170</v>
      </c>
      <c r="DP654" t="s">
        <v>14267</v>
      </c>
      <c r="DQ654" t="s">
        <v>202</v>
      </c>
      <c r="DR654" t="str">
        <f>HYPERLINK("https://nconnect.nicmar.ac.in/pdf/804_resume_1772298081.pdf/Y2FyZWVy","View Resume")</f>
        <v>0</v>
      </c>
      <c r="DS654" t="s">
        <v>6990</v>
      </c>
      <c r="DT654" t="s">
        <v>14268</v>
      </c>
      <c r="DU654" t="s">
        <v>14269</v>
      </c>
      <c r="DV654" t="s">
        <v>333</v>
      </c>
      <c r="DW654" t="s">
        <v>207</v>
      </c>
      <c r="DX654" t="s">
        <v>5931</v>
      </c>
      <c r="DY654" t="s">
        <v>252</v>
      </c>
      <c r="DZ654" t="s">
        <v>6990</v>
      </c>
    </row>
    <row r="655" spans="1:158">
      <c r="A655" t="s">
        <v>293</v>
      </c>
      <c r="B655" t="s">
        <v>211</v>
      </c>
      <c r="C655" t="s">
        <v>212</v>
      </c>
      <c r="D655" t="s">
        <v>294</v>
      </c>
      <c r="E655" t="s">
        <v>14270</v>
      </c>
      <c r="F655" t="s">
        <v>14271</v>
      </c>
      <c r="G655">
        <v>9953825289</v>
      </c>
      <c r="H655" t="s">
        <v>164</v>
      </c>
      <c r="I655" t="s">
        <v>14272</v>
      </c>
      <c r="J655" t="s">
        <v>217</v>
      </c>
      <c r="K655" t="s">
        <v>3285</v>
      </c>
      <c r="L655" t="s">
        <v>14273</v>
      </c>
      <c r="M655" t="s">
        <v>14274</v>
      </c>
      <c r="N655" t="s">
        <v>170</v>
      </c>
      <c r="AI655" t="s">
        <v>14275</v>
      </c>
      <c r="AJ655" t="s">
        <v>3312</v>
      </c>
      <c r="AK655" t="s">
        <v>439</v>
      </c>
      <c r="AL655">
        <v>61.83</v>
      </c>
      <c r="AN655">
        <v>2009</v>
      </c>
      <c r="AO655" t="s">
        <v>174</v>
      </c>
      <c r="AP655" t="s">
        <v>14275</v>
      </c>
      <c r="AQ655" t="s">
        <v>3312</v>
      </c>
      <c r="AR655" t="s">
        <v>1075</v>
      </c>
      <c r="AS655">
        <v>69.2</v>
      </c>
      <c r="AU655">
        <v>2011</v>
      </c>
      <c r="AV655" t="s">
        <v>170</v>
      </c>
      <c r="BC655" t="s">
        <v>174</v>
      </c>
      <c r="BD655" t="s">
        <v>14276</v>
      </c>
      <c r="BE655" t="s">
        <v>14277</v>
      </c>
      <c r="BF655" t="s">
        <v>1075</v>
      </c>
      <c r="BG655">
        <v>52.83</v>
      </c>
      <c r="BI655">
        <v>2014</v>
      </c>
      <c r="BJ655">
        <v>19</v>
      </c>
      <c r="BK655" t="s">
        <v>444</v>
      </c>
      <c r="BL655">
        <v>52</v>
      </c>
      <c r="BN655" t="s">
        <v>174</v>
      </c>
      <c r="BO655" t="s">
        <v>14276</v>
      </c>
      <c r="BP655" t="s">
        <v>14276</v>
      </c>
      <c r="BQ655" t="s">
        <v>443</v>
      </c>
      <c r="BR655">
        <v>73.46</v>
      </c>
      <c r="BT655">
        <v>2016</v>
      </c>
      <c r="BU655">
        <v>31</v>
      </c>
      <c r="BV655" t="s">
        <v>447</v>
      </c>
      <c r="BW655">
        <v>52</v>
      </c>
      <c r="BY655" t="s">
        <v>170</v>
      </c>
      <c r="BZ655" t="s">
        <v>14276</v>
      </c>
      <c r="CA655" t="s">
        <v>14276</v>
      </c>
      <c r="CB655" t="s">
        <v>443</v>
      </c>
      <c r="CC655">
        <v>73.46</v>
      </c>
      <c r="CE655">
        <v>2016</v>
      </c>
      <c r="CF655" t="s">
        <v>174</v>
      </c>
      <c r="CG655" t="s">
        <v>443</v>
      </c>
      <c r="CH655" t="s">
        <v>2123</v>
      </c>
      <c r="CI655" t="s">
        <v>193</v>
      </c>
      <c r="CJ655">
        <v>2023</v>
      </c>
      <c r="CL655" t="s">
        <v>170</v>
      </c>
      <c r="CN655" t="s">
        <v>174</v>
      </c>
      <c r="CO655" t="s">
        <v>14278</v>
      </c>
      <c r="CP655" t="s">
        <v>14279</v>
      </c>
      <c r="DP655" t="s">
        <v>14280</v>
      </c>
      <c r="DQ655" t="str">
        <f>HYPERLINK("https://nconnect.nicmar.ac.in/storage/profile/699955115f38c.png","Download")</f>
        <v>0</v>
      </c>
      <c r="DR655" t="str">
        <f>HYPERLINK("https://nconnect.nicmar.ac.in/pdf/516_resume_1772265019.pdf/Y2FyZWVy","View Resume")</f>
        <v>0</v>
      </c>
      <c r="DS655" t="s">
        <v>865</v>
      </c>
      <c r="DT655" t="s">
        <v>14281</v>
      </c>
      <c r="DU655" t="s">
        <v>211</v>
      </c>
      <c r="DV655" t="s">
        <v>14220</v>
      </c>
      <c r="DW655" t="s">
        <v>246</v>
      </c>
      <c r="DX655" t="s">
        <v>905</v>
      </c>
      <c r="DY655" t="s">
        <v>996</v>
      </c>
      <c r="DZ655" t="s">
        <v>865</v>
      </c>
    </row>
    <row r="656" spans="1:158">
      <c r="A656" t="s">
        <v>3203</v>
      </c>
      <c r="B656" t="s">
        <v>211</v>
      </c>
      <c r="C656" t="s">
        <v>160</v>
      </c>
      <c r="D656" t="s">
        <v>3204</v>
      </c>
      <c r="E656" t="s">
        <v>14282</v>
      </c>
      <c r="F656" t="s">
        <v>14283</v>
      </c>
      <c r="G656">
        <v>6300819435</v>
      </c>
      <c r="H656" t="s">
        <v>164</v>
      </c>
      <c r="I656" t="s">
        <v>14284</v>
      </c>
      <c r="J656" t="s">
        <v>166</v>
      </c>
      <c r="K656" t="s">
        <v>14285</v>
      </c>
      <c r="L656" t="s">
        <v>14286</v>
      </c>
      <c r="M656" t="s">
        <v>14287</v>
      </c>
      <c r="N656" t="s">
        <v>174</v>
      </c>
      <c r="O656" t="s">
        <v>14288</v>
      </c>
      <c r="P656" t="s">
        <v>472</v>
      </c>
      <c r="AI656" t="s">
        <v>14289</v>
      </c>
      <c r="AJ656" t="s">
        <v>14290</v>
      </c>
      <c r="AK656" t="s">
        <v>14291</v>
      </c>
      <c r="AL656">
        <v>88</v>
      </c>
      <c r="AM656">
        <v>8.8</v>
      </c>
      <c r="AN656">
        <v>2013</v>
      </c>
      <c r="AO656" t="s">
        <v>174</v>
      </c>
      <c r="AP656" t="s">
        <v>14289</v>
      </c>
      <c r="AQ656" t="s">
        <v>14290</v>
      </c>
      <c r="AR656" t="s">
        <v>14292</v>
      </c>
      <c r="AS656">
        <v>85</v>
      </c>
      <c r="AU656">
        <v>2015</v>
      </c>
      <c r="AV656" t="s">
        <v>170</v>
      </c>
      <c r="BC656" t="s">
        <v>174</v>
      </c>
      <c r="BD656" t="s">
        <v>14293</v>
      </c>
      <c r="BE656" t="s">
        <v>14294</v>
      </c>
      <c r="BF656" t="s">
        <v>14295</v>
      </c>
      <c r="BG656">
        <v>86.8</v>
      </c>
      <c r="BH656">
        <v>8.68</v>
      </c>
      <c r="BI656">
        <v>2019</v>
      </c>
      <c r="BJ656">
        <v>1</v>
      </c>
      <c r="BL656">
        <v>9</v>
      </c>
      <c r="BN656" t="s">
        <v>174</v>
      </c>
      <c r="BO656" t="s">
        <v>14296</v>
      </c>
      <c r="BP656" t="s">
        <v>14296</v>
      </c>
      <c r="BQ656" t="s">
        <v>14297</v>
      </c>
      <c r="BR656">
        <v>84.8</v>
      </c>
      <c r="BS656">
        <v>8.48</v>
      </c>
      <c r="BT656">
        <v>2021</v>
      </c>
      <c r="BU656">
        <v>31</v>
      </c>
      <c r="BV656" t="s">
        <v>14298</v>
      </c>
      <c r="BW656">
        <v>35</v>
      </c>
      <c r="BY656" t="s">
        <v>170</v>
      </c>
      <c r="CF656" t="s">
        <v>174</v>
      </c>
      <c r="CG656" t="s">
        <v>14299</v>
      </c>
      <c r="CH656" t="s">
        <v>14296</v>
      </c>
      <c r="CI656" t="s">
        <v>373</v>
      </c>
      <c r="CK656" t="s">
        <v>170</v>
      </c>
      <c r="CL656" t="s">
        <v>174</v>
      </c>
      <c r="CN656" t="s">
        <v>174</v>
      </c>
      <c r="CO656" t="s">
        <v>14300</v>
      </c>
      <c r="CP656" t="s">
        <v>14301</v>
      </c>
      <c r="CQ656" t="s">
        <v>174</v>
      </c>
      <c r="CR656">
        <v>0</v>
      </c>
      <c r="CS656">
        <v>0</v>
      </c>
      <c r="CT656">
        <v>1</v>
      </c>
      <c r="CV656" t="s">
        <v>170</v>
      </c>
      <c r="CZ656" t="s">
        <v>170</v>
      </c>
      <c r="DB656" t="s">
        <v>14302</v>
      </c>
      <c r="DC656" t="s">
        <v>14303</v>
      </c>
      <c r="DD656" t="s">
        <v>174</v>
      </c>
      <c r="DE656" t="s">
        <v>14304</v>
      </c>
      <c r="DF656" t="s">
        <v>174</v>
      </c>
      <c r="DG656" t="s">
        <v>678</v>
      </c>
      <c r="DH656" t="s">
        <v>6099</v>
      </c>
      <c r="DI656" t="s">
        <v>6491</v>
      </c>
      <c r="DJ656" t="s">
        <v>14305</v>
      </c>
      <c r="DK656">
        <v>8</v>
      </c>
      <c r="DL656" t="s">
        <v>174</v>
      </c>
      <c r="DM656" t="s">
        <v>14306</v>
      </c>
      <c r="DN656" t="s">
        <v>170</v>
      </c>
      <c r="DP656" t="s">
        <v>14307</v>
      </c>
      <c r="DQ656" t="str">
        <f>HYPERLINK("https://nconnect.nicmar.ac.in/storage/profile/69a3061821aa8.png","Download")</f>
        <v>0</v>
      </c>
      <c r="DR656" t="str">
        <f>HYPERLINK("https://nconnect.nicmar.ac.in/pdf/806_resume_1772349725.pdf/Y2FyZWVy","View Resume")</f>
        <v>0</v>
      </c>
      <c r="DS656" t="s">
        <v>3548</v>
      </c>
      <c r="DT656" t="s">
        <v>14308</v>
      </c>
      <c r="DU656" t="s">
        <v>211</v>
      </c>
      <c r="DV656" t="s">
        <v>1818</v>
      </c>
      <c r="DW656" t="s">
        <v>246</v>
      </c>
      <c r="DX656" t="s">
        <v>419</v>
      </c>
      <c r="DY656" t="s">
        <v>209</v>
      </c>
      <c r="DZ656" t="s">
        <v>865</v>
      </c>
      <c r="EA656" t="s">
        <v>14309</v>
      </c>
      <c r="EB656" t="s">
        <v>211</v>
      </c>
      <c r="EC656" t="s">
        <v>14310</v>
      </c>
      <c r="ED656" t="s">
        <v>246</v>
      </c>
      <c r="EE656" t="s">
        <v>3107</v>
      </c>
      <c r="EF656" t="s">
        <v>419</v>
      </c>
      <c r="EG656" t="s">
        <v>698</v>
      </c>
    </row>
    <row r="657" spans="1:158">
      <c r="A657" t="s">
        <v>1137</v>
      </c>
      <c r="B657" t="s">
        <v>211</v>
      </c>
      <c r="C657" t="s">
        <v>1138</v>
      </c>
      <c r="D657" t="s">
        <v>1139</v>
      </c>
      <c r="E657" t="s">
        <v>14282</v>
      </c>
      <c r="F657" t="s">
        <v>14283</v>
      </c>
      <c r="G657">
        <v>6300819435</v>
      </c>
      <c r="H657" t="s">
        <v>164</v>
      </c>
      <c r="I657" t="s">
        <v>14284</v>
      </c>
      <c r="J657" t="s">
        <v>166</v>
      </c>
      <c r="K657" t="s">
        <v>14285</v>
      </c>
      <c r="L657" t="s">
        <v>14286</v>
      </c>
      <c r="M657" t="s">
        <v>14287</v>
      </c>
      <c r="N657" t="s">
        <v>174</v>
      </c>
      <c r="O657" t="s">
        <v>14288</v>
      </c>
      <c r="P657" t="s">
        <v>472</v>
      </c>
      <c r="AI657" t="s">
        <v>14289</v>
      </c>
      <c r="AJ657" t="s">
        <v>14290</v>
      </c>
      <c r="AK657" t="s">
        <v>14291</v>
      </c>
      <c r="AL657">
        <v>88</v>
      </c>
      <c r="AM657">
        <v>8.8</v>
      </c>
      <c r="AN657">
        <v>2013</v>
      </c>
      <c r="AO657" t="s">
        <v>174</v>
      </c>
      <c r="AP657" t="s">
        <v>14289</v>
      </c>
      <c r="AQ657" t="s">
        <v>14290</v>
      </c>
      <c r="AR657" t="s">
        <v>14292</v>
      </c>
      <c r="AS657">
        <v>85</v>
      </c>
      <c r="AU657">
        <v>2015</v>
      </c>
      <c r="AV657" t="s">
        <v>170</v>
      </c>
      <c r="BC657" t="s">
        <v>174</v>
      </c>
      <c r="BD657" t="s">
        <v>14293</v>
      </c>
      <c r="BE657" t="s">
        <v>14294</v>
      </c>
      <c r="BF657" t="s">
        <v>14295</v>
      </c>
      <c r="BG657">
        <v>86.8</v>
      </c>
      <c r="BH657">
        <v>8.68</v>
      </c>
      <c r="BI657">
        <v>2019</v>
      </c>
      <c r="BJ657">
        <v>1</v>
      </c>
      <c r="BL657">
        <v>9</v>
      </c>
      <c r="BN657" t="s">
        <v>174</v>
      </c>
      <c r="BO657" t="s">
        <v>14296</v>
      </c>
      <c r="BP657" t="s">
        <v>14296</v>
      </c>
      <c r="BQ657" t="s">
        <v>14297</v>
      </c>
      <c r="BR657">
        <v>84.8</v>
      </c>
      <c r="BS657">
        <v>8.48</v>
      </c>
      <c r="BT657">
        <v>2021</v>
      </c>
      <c r="BU657">
        <v>31</v>
      </c>
      <c r="BV657" t="s">
        <v>14298</v>
      </c>
      <c r="BW657">
        <v>35</v>
      </c>
      <c r="BY657" t="s">
        <v>170</v>
      </c>
      <c r="CF657" t="s">
        <v>174</v>
      </c>
      <c r="CG657" t="s">
        <v>14299</v>
      </c>
      <c r="CH657" t="s">
        <v>14296</v>
      </c>
      <c r="CI657" t="s">
        <v>373</v>
      </c>
      <c r="CK657" t="s">
        <v>170</v>
      </c>
      <c r="CL657" t="s">
        <v>174</v>
      </c>
      <c r="CN657" t="s">
        <v>174</v>
      </c>
      <c r="CO657" t="s">
        <v>14300</v>
      </c>
      <c r="CP657" t="s">
        <v>14301</v>
      </c>
      <c r="CQ657" t="s">
        <v>174</v>
      </c>
      <c r="CR657">
        <v>0</v>
      </c>
      <c r="CS657">
        <v>0</v>
      </c>
      <c r="CT657">
        <v>1</v>
      </c>
      <c r="CV657" t="s">
        <v>170</v>
      </c>
      <c r="CZ657" t="s">
        <v>170</v>
      </c>
      <c r="DB657" t="s">
        <v>14302</v>
      </c>
      <c r="DC657" t="s">
        <v>14303</v>
      </c>
      <c r="DD657" t="s">
        <v>174</v>
      </c>
      <c r="DE657" t="s">
        <v>14304</v>
      </c>
      <c r="DF657" t="s">
        <v>174</v>
      </c>
      <c r="DG657" t="s">
        <v>678</v>
      </c>
      <c r="DH657" t="s">
        <v>6099</v>
      </c>
      <c r="DI657" t="s">
        <v>6491</v>
      </c>
      <c r="DJ657" t="s">
        <v>14305</v>
      </c>
      <c r="DK657">
        <v>8</v>
      </c>
      <c r="DL657" t="s">
        <v>174</v>
      </c>
      <c r="DM657" t="s">
        <v>14306</v>
      </c>
      <c r="DN657" t="s">
        <v>170</v>
      </c>
      <c r="DP657" t="s">
        <v>14311</v>
      </c>
      <c r="DQ657" t="str">
        <f>HYPERLINK("https://nconnect.nicmar.ac.in/storage/profile/69a3061821aa8.png","Download")</f>
        <v>0</v>
      </c>
      <c r="DR657" t="str">
        <f>HYPERLINK("https://nconnect.nicmar.ac.in/pdf/806_resume_1772349725.pdf/Y2FyZWVy","View Resume")</f>
        <v>0</v>
      </c>
      <c r="DS657" t="s">
        <v>3548</v>
      </c>
      <c r="DT657" t="s">
        <v>14308</v>
      </c>
      <c r="DU657" t="s">
        <v>211</v>
      </c>
      <c r="DV657" t="s">
        <v>1818</v>
      </c>
      <c r="DW657" t="s">
        <v>246</v>
      </c>
      <c r="DX657" t="s">
        <v>419</v>
      </c>
      <c r="DY657" t="s">
        <v>209</v>
      </c>
      <c r="DZ657" t="s">
        <v>865</v>
      </c>
      <c r="EA657" t="s">
        <v>14309</v>
      </c>
      <c r="EB657" t="s">
        <v>211</v>
      </c>
      <c r="EC657" t="s">
        <v>14310</v>
      </c>
      <c r="ED657" t="s">
        <v>246</v>
      </c>
      <c r="EE657" t="s">
        <v>3107</v>
      </c>
      <c r="EF657" t="s">
        <v>419</v>
      </c>
      <c r="EG657" t="s">
        <v>698</v>
      </c>
    </row>
    <row r="658" spans="1:158">
      <c r="A658" t="s">
        <v>794</v>
      </c>
      <c r="B658" t="s">
        <v>211</v>
      </c>
      <c r="C658" t="s">
        <v>267</v>
      </c>
      <c r="D658" t="s">
        <v>509</v>
      </c>
      <c r="E658" t="s">
        <v>14312</v>
      </c>
      <c r="F658" t="s">
        <v>14313</v>
      </c>
      <c r="G658">
        <v>7050081451</v>
      </c>
      <c r="H658" t="s">
        <v>271</v>
      </c>
      <c r="I658" t="s">
        <v>14314</v>
      </c>
      <c r="J658" t="s">
        <v>217</v>
      </c>
      <c r="K658" t="s">
        <v>218</v>
      </c>
      <c r="L658" t="s">
        <v>14315</v>
      </c>
      <c r="M658" t="s">
        <v>14316</v>
      </c>
      <c r="N658" t="s">
        <v>170</v>
      </c>
      <c r="AI658" t="s">
        <v>1328</v>
      </c>
      <c r="AJ658" t="s">
        <v>14317</v>
      </c>
      <c r="AK658" t="s">
        <v>10249</v>
      </c>
      <c r="AL658">
        <v>63.4</v>
      </c>
      <c r="AN658">
        <v>2005</v>
      </c>
      <c r="AO658" t="s">
        <v>174</v>
      </c>
      <c r="AP658" t="s">
        <v>14318</v>
      </c>
      <c r="AQ658" t="s">
        <v>14317</v>
      </c>
      <c r="AR658" t="s">
        <v>1335</v>
      </c>
      <c r="AS658">
        <v>61.2</v>
      </c>
      <c r="AU658">
        <v>2007</v>
      </c>
      <c r="AV658" t="s">
        <v>170</v>
      </c>
      <c r="BC658" t="s">
        <v>174</v>
      </c>
      <c r="BD658" t="s">
        <v>806</v>
      </c>
      <c r="BE658" t="s">
        <v>14319</v>
      </c>
      <c r="BF658" t="s">
        <v>715</v>
      </c>
      <c r="BG658">
        <v>68.5</v>
      </c>
      <c r="BI658">
        <v>2010</v>
      </c>
      <c r="BJ658">
        <v>19</v>
      </c>
      <c r="BK658" t="s">
        <v>808</v>
      </c>
      <c r="BL658">
        <v>23</v>
      </c>
      <c r="BN658" t="s">
        <v>174</v>
      </c>
      <c r="BO658" t="s">
        <v>806</v>
      </c>
      <c r="BP658" t="s">
        <v>3800</v>
      </c>
      <c r="BQ658" t="s">
        <v>528</v>
      </c>
      <c r="BR658">
        <v>60</v>
      </c>
      <c r="BT658">
        <v>2012</v>
      </c>
      <c r="BU658">
        <v>31</v>
      </c>
      <c r="BV658" t="s">
        <v>811</v>
      </c>
      <c r="BW658">
        <v>23</v>
      </c>
      <c r="BY658" t="s">
        <v>170</v>
      </c>
      <c r="CF658" t="s">
        <v>174</v>
      </c>
      <c r="CG658" t="s">
        <v>528</v>
      </c>
      <c r="CH658" t="s">
        <v>14320</v>
      </c>
      <c r="CI658" t="s">
        <v>193</v>
      </c>
      <c r="CJ658">
        <v>2022</v>
      </c>
      <c r="CL658" t="s">
        <v>170</v>
      </c>
      <c r="CN658" t="s">
        <v>174</v>
      </c>
      <c r="CO658" t="s">
        <v>14321</v>
      </c>
      <c r="CP658" t="s">
        <v>722</v>
      </c>
      <c r="CQ658" t="s">
        <v>174</v>
      </c>
      <c r="CR658">
        <v>2</v>
      </c>
      <c r="CS658">
        <v>3</v>
      </c>
      <c r="CU658" t="s">
        <v>14322</v>
      </c>
      <c r="CV658" t="s">
        <v>170</v>
      </c>
      <c r="CZ658" t="s">
        <v>170</v>
      </c>
      <c r="DB658" t="s">
        <v>14323</v>
      </c>
      <c r="DC658" t="s">
        <v>14324</v>
      </c>
      <c r="DD658" t="s">
        <v>170</v>
      </c>
      <c r="DF658" t="s">
        <v>170</v>
      </c>
      <c r="DL658" t="s">
        <v>174</v>
      </c>
      <c r="DM658" t="s">
        <v>14321</v>
      </c>
      <c r="DN658" t="s">
        <v>170</v>
      </c>
      <c r="DP658" t="s">
        <v>14325</v>
      </c>
      <c r="DQ658" t="str">
        <f>HYPERLINK("https://nconnect.nicmar.ac.in/storage/profile/69a28147c9fc6.png","Download")</f>
        <v>0</v>
      </c>
      <c r="DR658" t="str">
        <f>HYPERLINK("https://nconnect.nicmar.ac.in/pdf/229_resume_1772339527.pdf/Y2FyZWVy","View Resume")</f>
        <v>0</v>
      </c>
      <c r="DS658" t="s">
        <v>10366</v>
      </c>
      <c r="DT658" t="s">
        <v>14326</v>
      </c>
      <c r="DU658" t="s">
        <v>211</v>
      </c>
      <c r="DV658" t="s">
        <v>819</v>
      </c>
      <c r="DW658" t="s">
        <v>246</v>
      </c>
      <c r="DX658" t="s">
        <v>821</v>
      </c>
      <c r="DY658" t="s">
        <v>209</v>
      </c>
      <c r="DZ658" t="s">
        <v>344</v>
      </c>
      <c r="EA658" t="s">
        <v>14327</v>
      </c>
      <c r="EB658" t="s">
        <v>211</v>
      </c>
      <c r="EC658" t="s">
        <v>819</v>
      </c>
      <c r="ED658" t="s">
        <v>246</v>
      </c>
      <c r="EE658" t="s">
        <v>506</v>
      </c>
      <c r="EF658" t="s">
        <v>821</v>
      </c>
      <c r="EG658" t="s">
        <v>945</v>
      </c>
      <c r="EH658" t="s">
        <v>14328</v>
      </c>
      <c r="EI658" t="s">
        <v>211</v>
      </c>
      <c r="EJ658" t="s">
        <v>2129</v>
      </c>
      <c r="EK658" t="s">
        <v>246</v>
      </c>
      <c r="EL658" t="s">
        <v>2858</v>
      </c>
      <c r="EM658" t="s">
        <v>506</v>
      </c>
      <c r="EN658" t="s">
        <v>945</v>
      </c>
      <c r="EO658" t="s">
        <v>14329</v>
      </c>
      <c r="EP658" t="s">
        <v>211</v>
      </c>
      <c r="EQ658" t="s">
        <v>333</v>
      </c>
      <c r="ER658" t="s">
        <v>246</v>
      </c>
      <c r="ES658" t="s">
        <v>428</v>
      </c>
      <c r="ET658" t="s">
        <v>907</v>
      </c>
      <c r="EU658" t="s">
        <v>2524</v>
      </c>
      <c r="EV658" t="s">
        <v>14330</v>
      </c>
      <c r="EW658" t="s">
        <v>14331</v>
      </c>
      <c r="EX658" t="s">
        <v>333</v>
      </c>
      <c r="EY658" t="s">
        <v>207</v>
      </c>
      <c r="EZ658" t="s">
        <v>3551</v>
      </c>
      <c r="FA658" t="s">
        <v>3202</v>
      </c>
      <c r="FB658" t="s">
        <v>1031</v>
      </c>
    </row>
    <row r="659" spans="1:158">
      <c r="A659" t="s">
        <v>210</v>
      </c>
      <c r="B659" t="s">
        <v>211</v>
      </c>
      <c r="C659" t="s">
        <v>212</v>
      </c>
      <c r="D659" t="s">
        <v>213</v>
      </c>
      <c r="E659" t="s">
        <v>14332</v>
      </c>
      <c r="F659" t="s">
        <v>14333</v>
      </c>
      <c r="G659">
        <v>9173500279</v>
      </c>
      <c r="H659" t="s">
        <v>164</v>
      </c>
      <c r="I659" t="s">
        <v>14334</v>
      </c>
      <c r="J659" t="s">
        <v>166</v>
      </c>
      <c r="K659" t="s">
        <v>14335</v>
      </c>
      <c r="L659" t="s">
        <v>14336</v>
      </c>
      <c r="M659" t="s">
        <v>14337</v>
      </c>
      <c r="N659" t="s">
        <v>170</v>
      </c>
      <c r="AI659" t="s">
        <v>14338</v>
      </c>
      <c r="AJ659" t="s">
        <v>10166</v>
      </c>
      <c r="AK659" t="s">
        <v>14339</v>
      </c>
      <c r="AL659">
        <v>82.88</v>
      </c>
      <c r="AN659">
        <v>2006</v>
      </c>
      <c r="AO659" t="s">
        <v>174</v>
      </c>
      <c r="AP659" t="s">
        <v>14338</v>
      </c>
      <c r="AQ659" t="s">
        <v>10166</v>
      </c>
      <c r="AR659" t="s">
        <v>2220</v>
      </c>
      <c r="AS659">
        <v>68.8</v>
      </c>
      <c r="AU659">
        <v>2008</v>
      </c>
      <c r="AV659" t="s">
        <v>170</v>
      </c>
      <c r="BC659" t="s">
        <v>174</v>
      </c>
      <c r="BD659" t="s">
        <v>10001</v>
      </c>
      <c r="BE659" t="s">
        <v>14340</v>
      </c>
      <c r="BF659" t="s">
        <v>486</v>
      </c>
      <c r="BG659">
        <v>70.9</v>
      </c>
      <c r="BH659">
        <v>7.63</v>
      </c>
      <c r="BI659">
        <v>2012</v>
      </c>
      <c r="BJ659">
        <v>2</v>
      </c>
      <c r="BL659">
        <v>9</v>
      </c>
      <c r="BN659" t="s">
        <v>174</v>
      </c>
      <c r="BO659" t="s">
        <v>10001</v>
      </c>
      <c r="BP659" t="s">
        <v>14341</v>
      </c>
      <c r="BQ659" t="s">
        <v>14342</v>
      </c>
      <c r="BR659">
        <v>81.3</v>
      </c>
      <c r="BS659">
        <v>8.63</v>
      </c>
      <c r="BT659">
        <v>2015</v>
      </c>
      <c r="BU659">
        <v>14</v>
      </c>
      <c r="BW659">
        <v>47</v>
      </c>
      <c r="BY659" t="s">
        <v>170</v>
      </c>
      <c r="CF659" t="s">
        <v>174</v>
      </c>
      <c r="CG659" t="s">
        <v>14343</v>
      </c>
      <c r="CH659" t="s">
        <v>6861</v>
      </c>
      <c r="CI659" t="s">
        <v>193</v>
      </c>
      <c r="CJ659">
        <v>2026</v>
      </c>
      <c r="CL659" t="s">
        <v>174</v>
      </c>
      <c r="CM659" t="s">
        <v>14344</v>
      </c>
      <c r="CN659" t="s">
        <v>174</v>
      </c>
      <c r="CO659" t="s">
        <v>14345</v>
      </c>
      <c r="CP659" t="s">
        <v>14346</v>
      </c>
      <c r="CQ659" t="s">
        <v>174</v>
      </c>
      <c r="CR659">
        <v>0</v>
      </c>
      <c r="CS659">
        <v>2</v>
      </c>
      <c r="CT659">
        <v>3</v>
      </c>
      <c r="CU659" t="s">
        <v>14347</v>
      </c>
      <c r="CV659" t="s">
        <v>174</v>
      </c>
      <c r="CW659" t="s">
        <v>14348</v>
      </c>
      <c r="CX659" t="s">
        <v>193</v>
      </c>
      <c r="CY659">
        <v>2026</v>
      </c>
      <c r="CZ659" t="s">
        <v>170</v>
      </c>
      <c r="DB659" t="s">
        <v>14349</v>
      </c>
      <c r="DC659" t="s">
        <v>14350</v>
      </c>
      <c r="DD659" t="s">
        <v>174</v>
      </c>
      <c r="DE659" t="s">
        <v>14351</v>
      </c>
      <c r="DF659" t="s">
        <v>174</v>
      </c>
      <c r="DG659" t="s">
        <v>14352</v>
      </c>
      <c r="DH659" t="s">
        <v>14353</v>
      </c>
      <c r="DI659" t="s">
        <v>14354</v>
      </c>
      <c r="DJ659" t="s">
        <v>14355</v>
      </c>
      <c r="DK659">
        <v>7</v>
      </c>
      <c r="DL659" t="s">
        <v>170</v>
      </c>
      <c r="DN659" t="s">
        <v>170</v>
      </c>
      <c r="DP659" t="s">
        <v>14356</v>
      </c>
      <c r="DQ659" t="str">
        <f>HYPERLINK("https://nconnect.nicmar.ac.in/storage/profile/699d718f436a4.png","Download")</f>
        <v>0</v>
      </c>
      <c r="DR659" t="str">
        <f>HYPERLINK("https://nconnect.nicmar.ac.in/pdf/336_resume_1772343920.pdf/Y2FyZWVy","View Resume")</f>
        <v>0</v>
      </c>
      <c r="DS659" t="s">
        <v>14357</v>
      </c>
      <c r="DT659" t="s">
        <v>6861</v>
      </c>
      <c r="DU659" t="s">
        <v>211</v>
      </c>
      <c r="DV659" t="s">
        <v>14358</v>
      </c>
      <c r="DW659" t="s">
        <v>246</v>
      </c>
      <c r="DX659" t="s">
        <v>1588</v>
      </c>
      <c r="DY659" t="s">
        <v>209</v>
      </c>
      <c r="DZ659" t="s">
        <v>14357</v>
      </c>
    </row>
    <row r="660" spans="1:158">
      <c r="A660" t="s">
        <v>1348</v>
      </c>
      <c r="B660" t="s">
        <v>211</v>
      </c>
      <c r="C660" t="s">
        <v>267</v>
      </c>
      <c r="D660" t="s">
        <v>1349</v>
      </c>
      <c r="E660" t="s">
        <v>14359</v>
      </c>
      <c r="F660" t="s">
        <v>14360</v>
      </c>
      <c r="G660">
        <v>9334785180</v>
      </c>
      <c r="H660" t="s">
        <v>164</v>
      </c>
      <c r="I660" t="s">
        <v>14361</v>
      </c>
      <c r="J660" t="s">
        <v>166</v>
      </c>
      <c r="K660" t="s">
        <v>798</v>
      </c>
      <c r="L660" t="s">
        <v>14362</v>
      </c>
      <c r="M660" t="s">
        <v>14363</v>
      </c>
      <c r="N660" t="s">
        <v>170</v>
      </c>
      <c r="AI660" t="s">
        <v>14364</v>
      </c>
      <c r="AJ660" t="s">
        <v>14365</v>
      </c>
      <c r="AK660" t="s">
        <v>14366</v>
      </c>
      <c r="AL660">
        <v>82.6</v>
      </c>
      <c r="AN660">
        <v>2005</v>
      </c>
      <c r="AO660" t="s">
        <v>174</v>
      </c>
      <c r="AP660" t="s">
        <v>14367</v>
      </c>
      <c r="AQ660" t="s">
        <v>14368</v>
      </c>
      <c r="AR660" t="s">
        <v>14369</v>
      </c>
      <c r="AS660">
        <v>87.2</v>
      </c>
      <c r="AU660">
        <v>2007</v>
      </c>
      <c r="AV660" t="s">
        <v>170</v>
      </c>
      <c r="BC660" t="s">
        <v>174</v>
      </c>
      <c r="BD660" t="s">
        <v>2036</v>
      </c>
      <c r="BE660" t="s">
        <v>14370</v>
      </c>
      <c r="BF660" t="s">
        <v>1006</v>
      </c>
      <c r="BG660">
        <v>60.25</v>
      </c>
      <c r="BI660">
        <v>2012</v>
      </c>
      <c r="BJ660">
        <v>19</v>
      </c>
      <c r="BK660" t="s">
        <v>444</v>
      </c>
      <c r="BL660">
        <v>11</v>
      </c>
      <c r="BN660" t="s">
        <v>174</v>
      </c>
      <c r="BO660" t="s">
        <v>2036</v>
      </c>
      <c r="BP660" t="s">
        <v>14371</v>
      </c>
      <c r="BQ660" t="s">
        <v>2303</v>
      </c>
      <c r="BR660">
        <v>69.66</v>
      </c>
      <c r="BT660">
        <v>2020</v>
      </c>
      <c r="BU660">
        <v>31</v>
      </c>
      <c r="BV660" t="s">
        <v>14372</v>
      </c>
      <c r="BW660">
        <v>53</v>
      </c>
      <c r="BX660" t="s">
        <v>2303</v>
      </c>
      <c r="BY660" t="s">
        <v>174</v>
      </c>
      <c r="BZ660" t="s">
        <v>14373</v>
      </c>
      <c r="CA660" t="s">
        <v>14374</v>
      </c>
      <c r="CB660" t="s">
        <v>5268</v>
      </c>
      <c r="CC660">
        <v>63.25</v>
      </c>
      <c r="CE660">
        <v>2014</v>
      </c>
      <c r="CF660" t="s">
        <v>174</v>
      </c>
      <c r="CG660" t="s">
        <v>14375</v>
      </c>
      <c r="CH660" t="s">
        <v>844</v>
      </c>
      <c r="CI660" t="s">
        <v>193</v>
      </c>
      <c r="CJ660">
        <v>2025</v>
      </c>
      <c r="CL660" t="s">
        <v>174</v>
      </c>
      <c r="CM660" t="s">
        <v>14376</v>
      </c>
      <c r="CN660" t="s">
        <v>174</v>
      </c>
      <c r="CO660" t="s">
        <v>14377</v>
      </c>
      <c r="CP660" t="s">
        <v>722</v>
      </c>
      <c r="CQ660" t="s">
        <v>174</v>
      </c>
      <c r="CR660">
        <v>8</v>
      </c>
      <c r="CS660">
        <v>5</v>
      </c>
      <c r="CU660" t="s">
        <v>14378</v>
      </c>
      <c r="CV660" t="s">
        <v>170</v>
      </c>
      <c r="CZ660" t="s">
        <v>170</v>
      </c>
      <c r="DB660" t="s">
        <v>14379</v>
      </c>
      <c r="DC660" t="s">
        <v>14380</v>
      </c>
      <c r="DD660" t="s">
        <v>170</v>
      </c>
      <c r="DF660" t="s">
        <v>170</v>
      </c>
      <c r="DL660" t="s">
        <v>174</v>
      </c>
      <c r="DM660" t="s">
        <v>14381</v>
      </c>
      <c r="DN660" t="s">
        <v>174</v>
      </c>
      <c r="DO660" t="s">
        <v>14382</v>
      </c>
      <c r="DP660" t="s">
        <v>14383</v>
      </c>
      <c r="DQ660" t="str">
        <f>HYPERLINK("https://nconnect.nicmar.ac.in/storage/profile/69a3e0e52d3df.png","Download")</f>
        <v>0</v>
      </c>
      <c r="DR660" t="str">
        <f>HYPERLINK("https://nconnect.nicmar.ac.in/pdf/812_resume_1772350965.pdf/Y2FyZWVy","View Resume")</f>
        <v>0</v>
      </c>
      <c r="DS660" t="s">
        <v>945</v>
      </c>
      <c r="DT660" t="s">
        <v>1687</v>
      </c>
      <c r="DU660" t="s">
        <v>14384</v>
      </c>
      <c r="DV660" t="s">
        <v>1688</v>
      </c>
      <c r="DW660" t="s">
        <v>246</v>
      </c>
      <c r="DX660" t="s">
        <v>4269</v>
      </c>
      <c r="DY660" t="s">
        <v>209</v>
      </c>
      <c r="DZ660" t="s">
        <v>945</v>
      </c>
    </row>
    <row r="661" spans="1:158">
      <c r="A661" t="s">
        <v>210</v>
      </c>
      <c r="B661" t="s">
        <v>211</v>
      </c>
      <c r="C661" t="s">
        <v>212</v>
      </c>
      <c r="D661" t="s">
        <v>213</v>
      </c>
      <c r="E661" t="s">
        <v>14385</v>
      </c>
      <c r="F661" t="s">
        <v>14386</v>
      </c>
      <c r="G661">
        <v>8134834708</v>
      </c>
      <c r="H661" t="s">
        <v>164</v>
      </c>
      <c r="I661" t="s">
        <v>14387</v>
      </c>
      <c r="J661" t="s">
        <v>166</v>
      </c>
      <c r="K661" t="s">
        <v>14388</v>
      </c>
      <c r="L661" t="s">
        <v>14389</v>
      </c>
      <c r="M661" t="s">
        <v>14390</v>
      </c>
      <c r="N661" t="s">
        <v>170</v>
      </c>
      <c r="AI661" t="s">
        <v>14391</v>
      </c>
      <c r="AJ661" t="s">
        <v>14392</v>
      </c>
      <c r="AK661" t="s">
        <v>14393</v>
      </c>
      <c r="AL661">
        <v>78</v>
      </c>
      <c r="AN661">
        <v>2007</v>
      </c>
      <c r="AO661" t="s">
        <v>174</v>
      </c>
      <c r="AP661" t="s">
        <v>14394</v>
      </c>
      <c r="AQ661" t="s">
        <v>13992</v>
      </c>
      <c r="AR661" t="s">
        <v>14395</v>
      </c>
      <c r="AS661">
        <v>76.6</v>
      </c>
      <c r="AU661">
        <v>2009</v>
      </c>
      <c r="AV661" t="s">
        <v>170</v>
      </c>
      <c r="BC661" t="s">
        <v>174</v>
      </c>
      <c r="BD661" t="s">
        <v>14396</v>
      </c>
      <c r="BE661" t="s">
        <v>14397</v>
      </c>
      <c r="BF661" t="s">
        <v>486</v>
      </c>
      <c r="BG661">
        <v>84.06</v>
      </c>
      <c r="BI661">
        <v>2013</v>
      </c>
      <c r="BJ661">
        <v>2</v>
      </c>
      <c r="BL661">
        <v>9</v>
      </c>
      <c r="BN661" t="s">
        <v>174</v>
      </c>
      <c r="BO661" t="s">
        <v>14398</v>
      </c>
      <c r="BP661" t="s">
        <v>14399</v>
      </c>
      <c r="BQ661" t="s">
        <v>231</v>
      </c>
      <c r="BR661">
        <v>95.4</v>
      </c>
      <c r="BS661">
        <v>9.54</v>
      </c>
      <c r="BT661">
        <v>2017</v>
      </c>
      <c r="BU661">
        <v>14</v>
      </c>
      <c r="BW661">
        <v>47</v>
      </c>
      <c r="BY661" t="s">
        <v>170</v>
      </c>
      <c r="CF661" t="s">
        <v>174</v>
      </c>
      <c r="CG661" t="s">
        <v>14400</v>
      </c>
      <c r="CH661" t="s">
        <v>14398</v>
      </c>
      <c r="CI661" t="s">
        <v>193</v>
      </c>
      <c r="CJ661">
        <v>2022</v>
      </c>
      <c r="CL661" t="s">
        <v>174</v>
      </c>
      <c r="CM661" t="s">
        <v>14401</v>
      </c>
      <c r="CN661" t="s">
        <v>174</v>
      </c>
      <c r="CO661" t="s">
        <v>14402</v>
      </c>
      <c r="CP661" t="s">
        <v>14403</v>
      </c>
      <c r="CQ661" t="s">
        <v>174</v>
      </c>
      <c r="CR661">
        <v>5</v>
      </c>
      <c r="CS661">
        <v>1</v>
      </c>
      <c r="CT661">
        <v>1</v>
      </c>
      <c r="CU661" t="s">
        <v>14404</v>
      </c>
      <c r="CV661" t="s">
        <v>174</v>
      </c>
      <c r="CW661" t="s">
        <v>14405</v>
      </c>
      <c r="CX661" t="s">
        <v>193</v>
      </c>
      <c r="CY661">
        <v>2025</v>
      </c>
      <c r="CZ661" t="s">
        <v>170</v>
      </c>
      <c r="DB661" t="s">
        <v>14406</v>
      </c>
      <c r="DC661" t="s">
        <v>14407</v>
      </c>
      <c r="DD661" t="s">
        <v>174</v>
      </c>
      <c r="DE661" t="s">
        <v>14408</v>
      </c>
      <c r="DF661" t="s">
        <v>170</v>
      </c>
      <c r="DL661" t="s">
        <v>170</v>
      </c>
      <c r="DN661" t="s">
        <v>170</v>
      </c>
      <c r="DP661" t="s">
        <v>14409</v>
      </c>
      <c r="DQ661" t="s">
        <v>202</v>
      </c>
      <c r="DR661" t="str">
        <f>HYPERLINK("https://nconnect.nicmar.ac.in/pdf/172_resume_1772350878.pdf/Y2FyZWVy","View Resume")</f>
        <v>0</v>
      </c>
      <c r="DS661" t="s">
        <v>1592</v>
      </c>
      <c r="DT661" t="s">
        <v>14410</v>
      </c>
      <c r="DU661" t="s">
        <v>211</v>
      </c>
      <c r="DV661" t="s">
        <v>1630</v>
      </c>
      <c r="DW661" t="s">
        <v>246</v>
      </c>
      <c r="DX661" t="s">
        <v>904</v>
      </c>
      <c r="DY661" t="s">
        <v>209</v>
      </c>
      <c r="DZ661" t="s">
        <v>1592</v>
      </c>
    </row>
    <row r="662" spans="1:158">
      <c r="A662" t="s">
        <v>1137</v>
      </c>
      <c r="B662" t="s">
        <v>211</v>
      </c>
      <c r="C662" t="s">
        <v>1138</v>
      </c>
      <c r="D662" t="s">
        <v>1139</v>
      </c>
      <c r="E662" t="s">
        <v>14411</v>
      </c>
      <c r="F662" t="s">
        <v>14412</v>
      </c>
      <c r="G662">
        <v>9037057978</v>
      </c>
      <c r="H662" t="s">
        <v>271</v>
      </c>
      <c r="I662" t="s">
        <v>14413</v>
      </c>
      <c r="J662" t="s">
        <v>217</v>
      </c>
      <c r="K662" t="s">
        <v>14414</v>
      </c>
      <c r="L662" t="s">
        <v>14415</v>
      </c>
      <c r="M662" t="s">
        <v>14416</v>
      </c>
      <c r="N662" t="s">
        <v>170</v>
      </c>
      <c r="AI662" t="s">
        <v>14417</v>
      </c>
      <c r="AJ662" t="s">
        <v>14418</v>
      </c>
      <c r="AK662" t="s">
        <v>14419</v>
      </c>
      <c r="AL662">
        <v>95</v>
      </c>
      <c r="AM662">
        <v>10</v>
      </c>
      <c r="AN662">
        <v>2013</v>
      </c>
      <c r="AO662" t="s">
        <v>174</v>
      </c>
      <c r="AP662" t="s">
        <v>14417</v>
      </c>
      <c r="AQ662" t="s">
        <v>14418</v>
      </c>
      <c r="AR662" t="s">
        <v>14420</v>
      </c>
      <c r="AS662">
        <v>84.8</v>
      </c>
      <c r="AU662">
        <v>2015</v>
      </c>
      <c r="AV662" t="s">
        <v>170</v>
      </c>
      <c r="BC662" t="s">
        <v>174</v>
      </c>
      <c r="BD662" t="s">
        <v>5674</v>
      </c>
      <c r="BE662" t="s">
        <v>14421</v>
      </c>
      <c r="BF662" t="s">
        <v>14422</v>
      </c>
      <c r="BG662">
        <v>70.2</v>
      </c>
      <c r="BH662">
        <v>7.02</v>
      </c>
      <c r="BI662">
        <v>2020</v>
      </c>
      <c r="BJ662">
        <v>8</v>
      </c>
      <c r="BL662">
        <v>2</v>
      </c>
      <c r="BN662" t="s">
        <v>174</v>
      </c>
      <c r="BO662" t="s">
        <v>14423</v>
      </c>
      <c r="BP662" t="s">
        <v>9810</v>
      </c>
      <c r="BQ662" t="s">
        <v>14424</v>
      </c>
      <c r="BR662">
        <v>85.4</v>
      </c>
      <c r="BS662">
        <v>8.54</v>
      </c>
      <c r="BT662">
        <v>2022</v>
      </c>
      <c r="BU662">
        <v>24</v>
      </c>
      <c r="BW662">
        <v>35</v>
      </c>
      <c r="BY662" t="s">
        <v>170</v>
      </c>
      <c r="CF662" t="s">
        <v>174</v>
      </c>
      <c r="CG662" t="s">
        <v>14425</v>
      </c>
      <c r="CH662" t="s">
        <v>2226</v>
      </c>
      <c r="CI662" t="s">
        <v>373</v>
      </c>
      <c r="CK662" t="s">
        <v>174</v>
      </c>
      <c r="CL662" t="s">
        <v>174</v>
      </c>
      <c r="CM662" t="s">
        <v>14426</v>
      </c>
      <c r="CN662" t="s">
        <v>174</v>
      </c>
      <c r="CO662" t="s">
        <v>14427</v>
      </c>
      <c r="CP662" t="s">
        <v>14428</v>
      </c>
      <c r="CQ662" t="s">
        <v>174</v>
      </c>
      <c r="CR662">
        <v>3</v>
      </c>
      <c r="CS662" t="s">
        <v>378</v>
      </c>
      <c r="CT662">
        <v>6</v>
      </c>
      <c r="CV662" t="s">
        <v>170</v>
      </c>
      <c r="CZ662" t="s">
        <v>170</v>
      </c>
      <c r="DB662" t="s">
        <v>14429</v>
      </c>
      <c r="DC662" t="s">
        <v>14430</v>
      </c>
      <c r="DD662" t="s">
        <v>174</v>
      </c>
      <c r="DE662" t="s">
        <v>14431</v>
      </c>
      <c r="DF662" t="s">
        <v>174</v>
      </c>
      <c r="DG662">
        <v>1</v>
      </c>
      <c r="DH662" t="s">
        <v>170</v>
      </c>
      <c r="DI662">
        <v>6</v>
      </c>
      <c r="DJ662" t="s">
        <v>170</v>
      </c>
      <c r="DK662">
        <v>9</v>
      </c>
      <c r="DL662" t="s">
        <v>174</v>
      </c>
      <c r="DM662" t="s">
        <v>14427</v>
      </c>
      <c r="DN662" t="s">
        <v>170</v>
      </c>
      <c r="DP662" t="s">
        <v>14432</v>
      </c>
      <c r="DQ662" t="s">
        <v>202</v>
      </c>
      <c r="DR662" t="str">
        <f>HYPERLINK("https://nconnect.nicmar.ac.in/pdf/813_resume_1772353346.pdf/Y2FyZWVy","View Resume")</f>
        <v>0</v>
      </c>
      <c r="DS662" t="s">
        <v>1317</v>
      </c>
      <c r="DT662" t="s">
        <v>14433</v>
      </c>
      <c r="DU662" t="s">
        <v>1390</v>
      </c>
      <c r="DV662" t="s">
        <v>14434</v>
      </c>
      <c r="DW662" t="s">
        <v>246</v>
      </c>
      <c r="DX662" t="s">
        <v>981</v>
      </c>
      <c r="DY662" t="s">
        <v>209</v>
      </c>
      <c r="DZ662" t="s">
        <v>908</v>
      </c>
      <c r="EA662" t="s">
        <v>14435</v>
      </c>
      <c r="EB662" t="s">
        <v>14436</v>
      </c>
      <c r="EC662" t="s">
        <v>14437</v>
      </c>
      <c r="ED662" t="s">
        <v>246</v>
      </c>
      <c r="EE662" t="s">
        <v>505</v>
      </c>
      <c r="EF662" t="s">
        <v>1686</v>
      </c>
      <c r="EG662" t="s">
        <v>4013</v>
      </c>
    </row>
    <row r="663" spans="1:158">
      <c r="A663" t="s">
        <v>585</v>
      </c>
      <c r="B663" t="s">
        <v>211</v>
      </c>
      <c r="C663" t="s">
        <v>472</v>
      </c>
      <c r="D663" t="s">
        <v>586</v>
      </c>
      <c r="E663" t="s">
        <v>14438</v>
      </c>
      <c r="F663" t="s">
        <v>14439</v>
      </c>
      <c r="G663">
        <v>7028293141</v>
      </c>
      <c r="H663" t="s">
        <v>164</v>
      </c>
      <c r="I663" t="s">
        <v>14440</v>
      </c>
      <c r="J663" t="s">
        <v>166</v>
      </c>
      <c r="K663" t="s">
        <v>702</v>
      </c>
      <c r="L663" t="s">
        <v>14441</v>
      </c>
      <c r="M663" t="s">
        <v>14442</v>
      </c>
      <c r="N663" t="s">
        <v>174</v>
      </c>
      <c r="O663" t="s">
        <v>14443</v>
      </c>
      <c r="P663" t="s">
        <v>14444</v>
      </c>
      <c r="AI663" t="s">
        <v>14445</v>
      </c>
      <c r="AJ663" t="s">
        <v>14446</v>
      </c>
      <c r="AK663" t="s">
        <v>14447</v>
      </c>
      <c r="AL663">
        <v>72.93</v>
      </c>
      <c r="AN663">
        <v>2000</v>
      </c>
      <c r="AO663" t="s">
        <v>174</v>
      </c>
      <c r="AP663" t="s">
        <v>14448</v>
      </c>
      <c r="AQ663" t="s">
        <v>14446</v>
      </c>
      <c r="AR663" t="s">
        <v>2220</v>
      </c>
      <c r="AS663">
        <v>75.5</v>
      </c>
      <c r="AU663">
        <v>2002</v>
      </c>
      <c r="AV663" t="s">
        <v>170</v>
      </c>
      <c r="BC663" t="s">
        <v>174</v>
      </c>
      <c r="BD663" t="s">
        <v>4488</v>
      </c>
      <c r="BE663" t="s">
        <v>4489</v>
      </c>
      <c r="BF663" t="s">
        <v>14449</v>
      </c>
      <c r="BG663">
        <v>61.76</v>
      </c>
      <c r="BI663">
        <v>2007</v>
      </c>
      <c r="BJ663">
        <v>2</v>
      </c>
      <c r="BL663">
        <v>9</v>
      </c>
      <c r="BN663" t="s">
        <v>174</v>
      </c>
      <c r="BO663" t="s">
        <v>4362</v>
      </c>
      <c r="BP663" t="s">
        <v>14450</v>
      </c>
      <c r="BQ663" t="s">
        <v>14451</v>
      </c>
      <c r="BR663">
        <v>72.72</v>
      </c>
      <c r="BS663">
        <v>8.08</v>
      </c>
      <c r="BT663">
        <v>2012</v>
      </c>
      <c r="BU663">
        <v>12</v>
      </c>
      <c r="BW663">
        <v>13</v>
      </c>
      <c r="BY663" t="s">
        <v>170</v>
      </c>
      <c r="CF663" t="s">
        <v>174</v>
      </c>
      <c r="CG663" t="s">
        <v>14452</v>
      </c>
      <c r="CH663" t="s">
        <v>4676</v>
      </c>
      <c r="CI663" t="s">
        <v>373</v>
      </c>
      <c r="CK663" t="s">
        <v>170</v>
      </c>
      <c r="CL663" t="s">
        <v>170</v>
      </c>
      <c r="CN663" t="s">
        <v>170</v>
      </c>
      <c r="CP663" t="s">
        <v>14453</v>
      </c>
      <c r="CQ663" t="s">
        <v>174</v>
      </c>
      <c r="CR663">
        <v>0</v>
      </c>
      <c r="CS663">
        <v>1</v>
      </c>
      <c r="CT663">
        <v>10</v>
      </c>
      <c r="CU663" t="s">
        <v>14454</v>
      </c>
      <c r="CV663" t="s">
        <v>170</v>
      </c>
      <c r="CZ663" t="s">
        <v>170</v>
      </c>
      <c r="DB663" t="s">
        <v>14455</v>
      </c>
      <c r="DC663" t="s">
        <v>14456</v>
      </c>
      <c r="DD663" t="s">
        <v>174</v>
      </c>
      <c r="DE663" t="s">
        <v>14457</v>
      </c>
      <c r="DF663" t="s">
        <v>170</v>
      </c>
      <c r="DL663" t="s">
        <v>170</v>
      </c>
      <c r="DN663" t="s">
        <v>170</v>
      </c>
      <c r="DP663" t="s">
        <v>14458</v>
      </c>
      <c r="DQ663" t="str">
        <f>HYPERLINK("https://nconnect.nicmar.ac.in/storage/profile/69a3fb1325329.png","Download")</f>
        <v>0</v>
      </c>
      <c r="DR663" t="str">
        <f>HYPERLINK("https://nconnect.nicmar.ac.in/pdf/796_resume_1772353591.pdf/Y2FyZWVy","View Resume")</f>
        <v>0</v>
      </c>
      <c r="DS663" t="s">
        <v>11985</v>
      </c>
      <c r="DT663" t="s">
        <v>14459</v>
      </c>
      <c r="DU663" t="s">
        <v>211</v>
      </c>
      <c r="DV663" t="s">
        <v>819</v>
      </c>
      <c r="DW663" t="s">
        <v>246</v>
      </c>
      <c r="DX663" t="s">
        <v>1470</v>
      </c>
      <c r="DY663" t="s">
        <v>984</v>
      </c>
      <c r="DZ663" t="s">
        <v>2691</v>
      </c>
      <c r="EA663" t="s">
        <v>14460</v>
      </c>
      <c r="EB663" t="s">
        <v>211</v>
      </c>
      <c r="EC663" t="s">
        <v>14461</v>
      </c>
      <c r="ED663" t="s">
        <v>246</v>
      </c>
      <c r="EE663" t="s">
        <v>428</v>
      </c>
      <c r="EF663" t="s">
        <v>1725</v>
      </c>
      <c r="EG663" t="s">
        <v>575</v>
      </c>
      <c r="EH663" t="s">
        <v>14462</v>
      </c>
      <c r="EI663" t="s">
        <v>211</v>
      </c>
      <c r="EJ663" t="s">
        <v>819</v>
      </c>
      <c r="EK663" t="s">
        <v>246</v>
      </c>
      <c r="EL663" t="s">
        <v>7410</v>
      </c>
      <c r="EM663" t="s">
        <v>428</v>
      </c>
      <c r="EN663" t="s">
        <v>575</v>
      </c>
      <c r="EO663" t="s">
        <v>14463</v>
      </c>
      <c r="EP663" t="s">
        <v>351</v>
      </c>
      <c r="EQ663" t="s">
        <v>14464</v>
      </c>
      <c r="ER663" t="s">
        <v>246</v>
      </c>
      <c r="ES663" t="s">
        <v>2694</v>
      </c>
      <c r="ET663" t="s">
        <v>1099</v>
      </c>
      <c r="EU663" t="s">
        <v>248</v>
      </c>
      <c r="EV663" t="s">
        <v>14465</v>
      </c>
      <c r="EW663" t="s">
        <v>351</v>
      </c>
      <c r="EX663" t="s">
        <v>819</v>
      </c>
      <c r="EY663" t="s">
        <v>246</v>
      </c>
      <c r="EZ663" t="s">
        <v>338</v>
      </c>
      <c r="FA663" t="s">
        <v>5385</v>
      </c>
      <c r="FB663" t="s">
        <v>248</v>
      </c>
    </row>
    <row r="664" spans="1:158">
      <c r="A664" t="s">
        <v>3909</v>
      </c>
      <c r="B664" t="s">
        <v>211</v>
      </c>
      <c r="C664" t="s">
        <v>472</v>
      </c>
      <c r="D664" t="s">
        <v>3910</v>
      </c>
      <c r="E664" t="s">
        <v>14438</v>
      </c>
      <c r="F664" t="s">
        <v>14439</v>
      </c>
      <c r="G664">
        <v>7028293141</v>
      </c>
      <c r="H664" t="s">
        <v>164</v>
      </c>
      <c r="I664" t="s">
        <v>14440</v>
      </c>
      <c r="J664" t="s">
        <v>166</v>
      </c>
      <c r="K664" t="s">
        <v>702</v>
      </c>
      <c r="L664" t="s">
        <v>14441</v>
      </c>
      <c r="M664" t="s">
        <v>14442</v>
      </c>
      <c r="N664" t="s">
        <v>174</v>
      </c>
      <c r="O664" t="s">
        <v>14443</v>
      </c>
      <c r="P664" t="s">
        <v>14444</v>
      </c>
      <c r="AI664" t="s">
        <v>14445</v>
      </c>
      <c r="AJ664" t="s">
        <v>14446</v>
      </c>
      <c r="AK664" t="s">
        <v>14447</v>
      </c>
      <c r="AL664">
        <v>72.93</v>
      </c>
      <c r="AN664">
        <v>2000</v>
      </c>
      <c r="AO664" t="s">
        <v>174</v>
      </c>
      <c r="AP664" t="s">
        <v>14448</v>
      </c>
      <c r="AQ664" t="s">
        <v>14446</v>
      </c>
      <c r="AR664" t="s">
        <v>2220</v>
      </c>
      <c r="AS664">
        <v>75.5</v>
      </c>
      <c r="AU664">
        <v>2002</v>
      </c>
      <c r="AV664" t="s">
        <v>170</v>
      </c>
      <c r="BC664" t="s">
        <v>174</v>
      </c>
      <c r="BD664" t="s">
        <v>4488</v>
      </c>
      <c r="BE664" t="s">
        <v>4489</v>
      </c>
      <c r="BF664" t="s">
        <v>14449</v>
      </c>
      <c r="BG664">
        <v>61.76</v>
      </c>
      <c r="BI664">
        <v>2007</v>
      </c>
      <c r="BJ664">
        <v>2</v>
      </c>
      <c r="BL664">
        <v>9</v>
      </c>
      <c r="BN664" t="s">
        <v>174</v>
      </c>
      <c r="BO664" t="s">
        <v>4362</v>
      </c>
      <c r="BP664" t="s">
        <v>14450</v>
      </c>
      <c r="BQ664" t="s">
        <v>14451</v>
      </c>
      <c r="BR664">
        <v>72.72</v>
      </c>
      <c r="BS664">
        <v>8.08</v>
      </c>
      <c r="BT664">
        <v>2012</v>
      </c>
      <c r="BU664">
        <v>12</v>
      </c>
      <c r="BW664">
        <v>13</v>
      </c>
      <c r="BY664" t="s">
        <v>170</v>
      </c>
      <c r="CF664" t="s">
        <v>174</v>
      </c>
      <c r="CG664" t="s">
        <v>14452</v>
      </c>
      <c r="CH664" t="s">
        <v>4676</v>
      </c>
      <c r="CI664" t="s">
        <v>373</v>
      </c>
      <c r="CK664" t="s">
        <v>170</v>
      </c>
      <c r="CL664" t="s">
        <v>170</v>
      </c>
      <c r="CN664" t="s">
        <v>170</v>
      </c>
      <c r="CP664" t="s">
        <v>14453</v>
      </c>
      <c r="CQ664" t="s">
        <v>174</v>
      </c>
      <c r="CR664">
        <v>0</v>
      </c>
      <c r="CS664">
        <v>1</v>
      </c>
      <c r="CT664">
        <v>10</v>
      </c>
      <c r="CU664" t="s">
        <v>14454</v>
      </c>
      <c r="CV664" t="s">
        <v>170</v>
      </c>
      <c r="CZ664" t="s">
        <v>170</v>
      </c>
      <c r="DB664" t="s">
        <v>14455</v>
      </c>
      <c r="DC664" t="s">
        <v>14456</v>
      </c>
      <c r="DD664" t="s">
        <v>174</v>
      </c>
      <c r="DE664" t="s">
        <v>14457</v>
      </c>
      <c r="DF664" t="s">
        <v>170</v>
      </c>
      <c r="DL664" t="s">
        <v>170</v>
      </c>
      <c r="DN664" t="s">
        <v>170</v>
      </c>
      <c r="DP664" t="s">
        <v>14458</v>
      </c>
      <c r="DQ664" t="str">
        <f>HYPERLINK("https://nconnect.nicmar.ac.in/storage/profile/69a3fb1325329.png","Download")</f>
        <v>0</v>
      </c>
      <c r="DR664" t="str">
        <f>HYPERLINK("https://nconnect.nicmar.ac.in/pdf/796_resume_1772353591.pdf/Y2FyZWVy","View Resume")</f>
        <v>0</v>
      </c>
      <c r="DS664" t="s">
        <v>11985</v>
      </c>
      <c r="DT664" t="s">
        <v>14459</v>
      </c>
      <c r="DU664" t="s">
        <v>211</v>
      </c>
      <c r="DV664" t="s">
        <v>819</v>
      </c>
      <c r="DW664" t="s">
        <v>246</v>
      </c>
      <c r="DX664" t="s">
        <v>1470</v>
      </c>
      <c r="DY664" t="s">
        <v>984</v>
      </c>
      <c r="DZ664" t="s">
        <v>2691</v>
      </c>
      <c r="EA664" t="s">
        <v>14460</v>
      </c>
      <c r="EB664" t="s">
        <v>211</v>
      </c>
      <c r="EC664" t="s">
        <v>14461</v>
      </c>
      <c r="ED664" t="s">
        <v>246</v>
      </c>
      <c r="EE664" t="s">
        <v>428</v>
      </c>
      <c r="EF664" t="s">
        <v>1725</v>
      </c>
      <c r="EG664" t="s">
        <v>575</v>
      </c>
      <c r="EH664" t="s">
        <v>14462</v>
      </c>
      <c r="EI664" t="s">
        <v>211</v>
      </c>
      <c r="EJ664" t="s">
        <v>819</v>
      </c>
      <c r="EK664" t="s">
        <v>246</v>
      </c>
      <c r="EL664" t="s">
        <v>7410</v>
      </c>
      <c r="EM664" t="s">
        <v>428</v>
      </c>
      <c r="EN664" t="s">
        <v>575</v>
      </c>
      <c r="EO664" t="s">
        <v>14463</v>
      </c>
      <c r="EP664" t="s">
        <v>351</v>
      </c>
      <c r="EQ664" t="s">
        <v>14464</v>
      </c>
      <c r="ER664" t="s">
        <v>246</v>
      </c>
      <c r="ES664" t="s">
        <v>2694</v>
      </c>
      <c r="ET664" t="s">
        <v>1099</v>
      </c>
      <c r="EU664" t="s">
        <v>248</v>
      </c>
      <c r="EV664" t="s">
        <v>14465</v>
      </c>
      <c r="EW664" t="s">
        <v>351</v>
      </c>
      <c r="EX664" t="s">
        <v>819</v>
      </c>
      <c r="EY664" t="s">
        <v>246</v>
      </c>
      <c r="EZ664" t="s">
        <v>338</v>
      </c>
      <c r="FA664" t="s">
        <v>5385</v>
      </c>
      <c r="FB664" t="s">
        <v>248</v>
      </c>
    </row>
    <row r="665" spans="1:158">
      <c r="A665" t="s">
        <v>794</v>
      </c>
      <c r="B665" t="s">
        <v>211</v>
      </c>
      <c r="C665" t="s">
        <v>267</v>
      </c>
      <c r="D665" t="s">
        <v>509</v>
      </c>
      <c r="E665" t="s">
        <v>14466</v>
      </c>
      <c r="F665" t="s">
        <v>14467</v>
      </c>
      <c r="G665">
        <v>7385426571</v>
      </c>
      <c r="H665" t="s">
        <v>271</v>
      </c>
      <c r="I665" t="s">
        <v>14468</v>
      </c>
      <c r="J665" t="s">
        <v>166</v>
      </c>
      <c r="K665" t="s">
        <v>14469</v>
      </c>
      <c r="L665" t="s">
        <v>14470</v>
      </c>
      <c r="M665" t="s">
        <v>14471</v>
      </c>
      <c r="N665" t="s">
        <v>170</v>
      </c>
      <c r="AI665" t="s">
        <v>14472</v>
      </c>
      <c r="AJ665" t="s">
        <v>14473</v>
      </c>
      <c r="AK665" t="s">
        <v>1250</v>
      </c>
      <c r="AL665">
        <v>72.46</v>
      </c>
      <c r="AN665">
        <v>2008</v>
      </c>
      <c r="AO665" t="s">
        <v>174</v>
      </c>
      <c r="AP665" t="s">
        <v>14474</v>
      </c>
      <c r="AQ665" t="s">
        <v>14473</v>
      </c>
      <c r="AR665" t="s">
        <v>14475</v>
      </c>
      <c r="AS665">
        <v>72.0</v>
      </c>
      <c r="AU665">
        <v>2010</v>
      </c>
      <c r="AV665" t="s">
        <v>170</v>
      </c>
      <c r="BC665" t="s">
        <v>174</v>
      </c>
      <c r="BD665" t="s">
        <v>14476</v>
      </c>
      <c r="BE665" t="s">
        <v>14474</v>
      </c>
      <c r="BF665" t="s">
        <v>14477</v>
      </c>
      <c r="BG665">
        <v>63.91</v>
      </c>
      <c r="BI665">
        <v>2013</v>
      </c>
      <c r="BJ665">
        <v>19</v>
      </c>
      <c r="BK665" t="s">
        <v>5081</v>
      </c>
      <c r="BL665">
        <v>23</v>
      </c>
      <c r="BN665" t="s">
        <v>174</v>
      </c>
      <c r="BO665" t="s">
        <v>14476</v>
      </c>
      <c r="BP665" t="s">
        <v>14473</v>
      </c>
      <c r="BQ665" t="s">
        <v>2074</v>
      </c>
      <c r="BR665">
        <v>75.44</v>
      </c>
      <c r="BT665">
        <v>2016</v>
      </c>
      <c r="BU665">
        <v>31</v>
      </c>
      <c r="BV665" t="s">
        <v>2073</v>
      </c>
      <c r="BW665">
        <v>23</v>
      </c>
      <c r="BY665" t="s">
        <v>174</v>
      </c>
      <c r="BZ665" t="s">
        <v>14476</v>
      </c>
      <c r="CA665" t="s">
        <v>14478</v>
      </c>
      <c r="CB665" t="s">
        <v>2074</v>
      </c>
      <c r="CC665">
        <v>66.0</v>
      </c>
      <c r="CE665">
        <v>2018</v>
      </c>
      <c r="CF665" t="s">
        <v>174</v>
      </c>
      <c r="CG665" t="s">
        <v>2074</v>
      </c>
      <c r="CH665" t="s">
        <v>14479</v>
      </c>
      <c r="CI665" t="s">
        <v>373</v>
      </c>
      <c r="CK665" t="s">
        <v>170</v>
      </c>
      <c r="CL665" t="s">
        <v>170</v>
      </c>
      <c r="CN665" t="s">
        <v>170</v>
      </c>
      <c r="CP665" t="s">
        <v>14480</v>
      </c>
      <c r="CQ665" t="s">
        <v>170</v>
      </c>
      <c r="CV665" t="s">
        <v>170</v>
      </c>
      <c r="CZ665" t="s">
        <v>170</v>
      </c>
      <c r="DB665" t="s">
        <v>14481</v>
      </c>
      <c r="DC665" t="s">
        <v>14482</v>
      </c>
      <c r="DD665" t="s">
        <v>174</v>
      </c>
      <c r="DE665" t="s">
        <v>14483</v>
      </c>
      <c r="DF665" t="s">
        <v>170</v>
      </c>
      <c r="DL665" t="s">
        <v>170</v>
      </c>
      <c r="DN665" t="s">
        <v>170</v>
      </c>
      <c r="DP665" t="s">
        <v>14484</v>
      </c>
      <c r="DQ665" t="s">
        <v>202</v>
      </c>
      <c r="DR665" t="str">
        <f>HYPERLINK("https://nconnect.nicmar.ac.in/pdf/815_resume_1772355079.jpg/Y2FyZWVy","View Resume")</f>
        <v>0</v>
      </c>
      <c r="DS665" t="s">
        <v>339</v>
      </c>
      <c r="DT665" t="s">
        <v>14485</v>
      </c>
      <c r="DU665" t="s">
        <v>2087</v>
      </c>
      <c r="DV665" t="s">
        <v>819</v>
      </c>
      <c r="DW665" t="s">
        <v>246</v>
      </c>
      <c r="DX665" t="s">
        <v>2109</v>
      </c>
      <c r="DY665" t="s">
        <v>209</v>
      </c>
      <c r="DZ665" t="s">
        <v>339</v>
      </c>
    </row>
    <row r="666" spans="1:158">
      <c r="A666" t="s">
        <v>826</v>
      </c>
      <c r="B666" t="s">
        <v>211</v>
      </c>
      <c r="C666" t="s">
        <v>267</v>
      </c>
      <c r="D666" t="s">
        <v>827</v>
      </c>
      <c r="E666" t="s">
        <v>14486</v>
      </c>
      <c r="F666" t="s">
        <v>14487</v>
      </c>
      <c r="G666">
        <v>8106614974</v>
      </c>
      <c r="H666" t="s">
        <v>271</v>
      </c>
      <c r="I666" t="s">
        <v>14488</v>
      </c>
      <c r="J666" t="s">
        <v>166</v>
      </c>
      <c r="K666" t="s">
        <v>14489</v>
      </c>
      <c r="L666" t="s">
        <v>14490</v>
      </c>
      <c r="M666" t="s">
        <v>14491</v>
      </c>
      <c r="N666" t="s">
        <v>174</v>
      </c>
      <c r="O666" t="s">
        <v>14492</v>
      </c>
      <c r="P666" t="s">
        <v>472</v>
      </c>
      <c r="AI666" t="s">
        <v>14493</v>
      </c>
      <c r="AJ666" t="s">
        <v>14494</v>
      </c>
      <c r="AK666" t="s">
        <v>14495</v>
      </c>
      <c r="AL666">
        <v>72</v>
      </c>
      <c r="AM666">
        <v>7.2</v>
      </c>
      <c r="AN666">
        <v>2012</v>
      </c>
      <c r="AO666" t="s">
        <v>174</v>
      </c>
      <c r="AP666" t="s">
        <v>14496</v>
      </c>
      <c r="AQ666" t="s">
        <v>14497</v>
      </c>
      <c r="AR666" t="s">
        <v>14498</v>
      </c>
      <c r="AS666">
        <v>76.6</v>
      </c>
      <c r="AU666">
        <v>2015</v>
      </c>
      <c r="AV666" t="s">
        <v>170</v>
      </c>
      <c r="BC666" t="s">
        <v>174</v>
      </c>
      <c r="BD666" t="s">
        <v>14499</v>
      </c>
      <c r="BE666" t="s">
        <v>14500</v>
      </c>
      <c r="BF666" t="s">
        <v>14501</v>
      </c>
      <c r="BG666">
        <v>77.06</v>
      </c>
      <c r="BI666">
        <v>2019</v>
      </c>
      <c r="BJ666">
        <v>19</v>
      </c>
      <c r="BK666" t="s">
        <v>14502</v>
      </c>
      <c r="BL666">
        <v>11</v>
      </c>
      <c r="BN666" t="s">
        <v>174</v>
      </c>
      <c r="BO666" t="s">
        <v>1829</v>
      </c>
      <c r="BP666" t="s">
        <v>14503</v>
      </c>
      <c r="BQ666" t="s">
        <v>14504</v>
      </c>
      <c r="BR666">
        <v>81</v>
      </c>
      <c r="BS666">
        <v>8.1</v>
      </c>
      <c r="BT666">
        <v>2022</v>
      </c>
      <c r="BU666">
        <v>31</v>
      </c>
      <c r="BV666" t="s">
        <v>14505</v>
      </c>
      <c r="BW666">
        <v>53</v>
      </c>
      <c r="BX666" t="s">
        <v>14506</v>
      </c>
      <c r="BY666" t="s">
        <v>170</v>
      </c>
      <c r="CF666" t="s">
        <v>170</v>
      </c>
      <c r="CL666" t="s">
        <v>170</v>
      </c>
      <c r="CN666" t="s">
        <v>170</v>
      </c>
      <c r="CP666" t="s">
        <v>14507</v>
      </c>
      <c r="CQ666" t="s">
        <v>170</v>
      </c>
      <c r="CV666" t="s">
        <v>170</v>
      </c>
      <c r="CZ666" t="s">
        <v>170</v>
      </c>
      <c r="DB666" t="s">
        <v>14508</v>
      </c>
      <c r="DC666" t="s">
        <v>2081</v>
      </c>
      <c r="DD666" t="s">
        <v>170</v>
      </c>
      <c r="DF666" t="s">
        <v>170</v>
      </c>
      <c r="DL666" t="s">
        <v>170</v>
      </c>
      <c r="DN666" t="s">
        <v>170</v>
      </c>
      <c r="DP666" t="s">
        <v>14509</v>
      </c>
      <c r="DQ666" t="str">
        <f>HYPERLINK("https://nconnect.nicmar.ac.in/storage/profile/69a3ec63c8495.png","Download")</f>
        <v>0</v>
      </c>
      <c r="DR666" t="str">
        <f>HYPERLINK("https://nconnect.nicmar.ac.in/pdf/814_resume_1772356955.pdf/Y2FyZWVy","View Resume")</f>
        <v>0</v>
      </c>
      <c r="DS666" t="s">
        <v>908</v>
      </c>
      <c r="DT666" t="s">
        <v>14510</v>
      </c>
      <c r="DU666" t="s">
        <v>14511</v>
      </c>
      <c r="DV666" t="s">
        <v>14512</v>
      </c>
      <c r="DW666" t="s">
        <v>207</v>
      </c>
      <c r="DX666" t="s">
        <v>1136</v>
      </c>
      <c r="DY666" t="s">
        <v>3452</v>
      </c>
      <c r="DZ666" t="s">
        <v>908</v>
      </c>
    </row>
    <row r="667" spans="1:158">
      <c r="A667" t="s">
        <v>4243</v>
      </c>
      <c r="B667" t="s">
        <v>159</v>
      </c>
      <c r="C667" t="s">
        <v>212</v>
      </c>
      <c r="D667" t="s">
        <v>1472</v>
      </c>
      <c r="E667" t="s">
        <v>14513</v>
      </c>
      <c r="F667" t="s">
        <v>14514</v>
      </c>
      <c r="G667">
        <v>9910487512</v>
      </c>
      <c r="H667" t="s">
        <v>164</v>
      </c>
      <c r="I667" t="s">
        <v>14515</v>
      </c>
      <c r="J667" t="s">
        <v>166</v>
      </c>
      <c r="K667" t="s">
        <v>798</v>
      </c>
      <c r="L667" t="s">
        <v>14516</v>
      </c>
      <c r="M667" t="s">
        <v>14517</v>
      </c>
      <c r="N667" t="s">
        <v>170</v>
      </c>
      <c r="AI667" t="s">
        <v>14518</v>
      </c>
      <c r="AJ667" t="s">
        <v>14519</v>
      </c>
      <c r="AK667" t="s">
        <v>14520</v>
      </c>
      <c r="AL667">
        <v>64</v>
      </c>
      <c r="AN667">
        <v>1975</v>
      </c>
      <c r="AO667" t="s">
        <v>174</v>
      </c>
      <c r="AP667" t="s">
        <v>14521</v>
      </c>
      <c r="AQ667" t="s">
        <v>14522</v>
      </c>
      <c r="AR667" t="s">
        <v>14523</v>
      </c>
      <c r="AS667">
        <v>64</v>
      </c>
      <c r="AU667">
        <v>1977</v>
      </c>
      <c r="AV667" t="s">
        <v>170</v>
      </c>
      <c r="BC667" t="s">
        <v>174</v>
      </c>
      <c r="BD667" t="s">
        <v>14524</v>
      </c>
      <c r="BE667" t="s">
        <v>14525</v>
      </c>
      <c r="BF667" t="s">
        <v>14526</v>
      </c>
      <c r="BG667">
        <v>85</v>
      </c>
      <c r="BH667">
        <v>8.52</v>
      </c>
      <c r="BI667">
        <v>1983</v>
      </c>
      <c r="BJ667">
        <v>19</v>
      </c>
      <c r="BK667" t="s">
        <v>4391</v>
      </c>
      <c r="BL667">
        <v>34</v>
      </c>
      <c r="BN667" t="s">
        <v>174</v>
      </c>
      <c r="BO667" t="s">
        <v>14527</v>
      </c>
      <c r="BP667" t="s">
        <v>14528</v>
      </c>
      <c r="BQ667" t="s">
        <v>14529</v>
      </c>
      <c r="BR667">
        <v>79.5</v>
      </c>
      <c r="BS667">
        <v>7.95</v>
      </c>
      <c r="BT667">
        <v>1995</v>
      </c>
      <c r="BU667">
        <v>31</v>
      </c>
      <c r="BV667" t="s">
        <v>529</v>
      </c>
      <c r="BW667">
        <v>24</v>
      </c>
      <c r="BY667" t="s">
        <v>170</v>
      </c>
      <c r="BZ667" t="s">
        <v>14530</v>
      </c>
      <c r="CA667" t="s">
        <v>14531</v>
      </c>
      <c r="CF667" t="s">
        <v>174</v>
      </c>
      <c r="CG667" t="s">
        <v>14532</v>
      </c>
      <c r="CH667" t="s">
        <v>14533</v>
      </c>
      <c r="CI667" t="s">
        <v>193</v>
      </c>
      <c r="CJ667">
        <v>2006</v>
      </c>
      <c r="CL667" t="s">
        <v>174</v>
      </c>
      <c r="CM667" t="s">
        <v>14534</v>
      </c>
      <c r="CN667" t="s">
        <v>174</v>
      </c>
      <c r="CO667" t="s">
        <v>14535</v>
      </c>
      <c r="CP667" t="s">
        <v>722</v>
      </c>
      <c r="CQ667" t="s">
        <v>174</v>
      </c>
      <c r="CR667">
        <v>8</v>
      </c>
      <c r="CS667">
        <v>1</v>
      </c>
      <c r="CT667">
        <v>2</v>
      </c>
      <c r="CU667" t="s">
        <v>14536</v>
      </c>
      <c r="CV667" t="s">
        <v>174</v>
      </c>
      <c r="CW667" t="s">
        <v>14537</v>
      </c>
      <c r="CX667" t="s">
        <v>193</v>
      </c>
      <c r="CY667">
        <v>2006</v>
      </c>
      <c r="CZ667" t="s">
        <v>170</v>
      </c>
      <c r="DB667" t="s">
        <v>14538</v>
      </c>
      <c r="DC667" t="s">
        <v>14539</v>
      </c>
      <c r="DD667" t="s">
        <v>174</v>
      </c>
      <c r="DE667" t="s">
        <v>14540</v>
      </c>
      <c r="DF667" t="s">
        <v>170</v>
      </c>
      <c r="DL667" t="s">
        <v>174</v>
      </c>
      <c r="DM667" t="s">
        <v>14541</v>
      </c>
      <c r="DN667" t="s">
        <v>174</v>
      </c>
      <c r="DO667" t="s">
        <v>14542</v>
      </c>
      <c r="DP667" t="s">
        <v>14543</v>
      </c>
      <c r="DQ667" t="s">
        <v>202</v>
      </c>
      <c r="DR667" t="str">
        <f>HYPERLINK("https://nconnect.nicmar.ac.in/pdf/816_resume_1772358985.pdf/Y2FyZWVy","View Resume")</f>
        <v>0</v>
      </c>
      <c r="DS667" t="s">
        <v>14544</v>
      </c>
      <c r="DT667" t="s">
        <v>14545</v>
      </c>
      <c r="DU667" t="s">
        <v>14546</v>
      </c>
      <c r="DV667" t="s">
        <v>333</v>
      </c>
      <c r="DW667" t="s">
        <v>246</v>
      </c>
      <c r="DX667" t="s">
        <v>424</v>
      </c>
      <c r="DY667" t="s">
        <v>4269</v>
      </c>
      <c r="DZ667" t="s">
        <v>945</v>
      </c>
      <c r="EA667" t="s">
        <v>14547</v>
      </c>
      <c r="EB667" t="s">
        <v>12805</v>
      </c>
      <c r="EC667" t="s">
        <v>8953</v>
      </c>
      <c r="ED667" t="s">
        <v>246</v>
      </c>
      <c r="EE667" t="s">
        <v>645</v>
      </c>
      <c r="EF667" t="s">
        <v>1319</v>
      </c>
      <c r="EG667" t="s">
        <v>1031</v>
      </c>
      <c r="EH667" t="s">
        <v>7549</v>
      </c>
      <c r="EI667" t="s">
        <v>14548</v>
      </c>
      <c r="EJ667" t="s">
        <v>5417</v>
      </c>
      <c r="EK667" t="s">
        <v>207</v>
      </c>
      <c r="EL667" t="s">
        <v>14549</v>
      </c>
      <c r="EM667" t="s">
        <v>1634</v>
      </c>
      <c r="EN667" t="s">
        <v>14550</v>
      </c>
    </row>
    <row r="668" spans="1:158">
      <c r="A668" t="s">
        <v>1063</v>
      </c>
      <c r="B668" t="s">
        <v>508</v>
      </c>
      <c r="C668" t="s">
        <v>212</v>
      </c>
      <c r="D668" t="s">
        <v>213</v>
      </c>
      <c r="E668" t="s">
        <v>14551</v>
      </c>
      <c r="F668" t="s">
        <v>14552</v>
      </c>
      <c r="G668">
        <v>9970171964</v>
      </c>
      <c r="H668" t="s">
        <v>271</v>
      </c>
      <c r="I668" t="s">
        <v>14553</v>
      </c>
      <c r="J668" t="s">
        <v>166</v>
      </c>
      <c r="K668" t="s">
        <v>831</v>
      </c>
      <c r="L668" t="s">
        <v>14554</v>
      </c>
      <c r="M668" t="s">
        <v>14555</v>
      </c>
      <c r="N668" t="s">
        <v>170</v>
      </c>
      <c r="AI668" t="s">
        <v>14556</v>
      </c>
      <c r="AJ668" t="s">
        <v>14557</v>
      </c>
      <c r="AK668" t="s">
        <v>917</v>
      </c>
      <c r="AL668">
        <v>82</v>
      </c>
      <c r="AN668">
        <v>1992</v>
      </c>
      <c r="AO668" t="s">
        <v>174</v>
      </c>
      <c r="AP668" t="s">
        <v>14558</v>
      </c>
      <c r="AQ668" t="s">
        <v>14559</v>
      </c>
      <c r="AR668" t="s">
        <v>14560</v>
      </c>
      <c r="AS668">
        <v>72</v>
      </c>
      <c r="AU668">
        <v>1994</v>
      </c>
      <c r="AV668" t="s">
        <v>170</v>
      </c>
      <c r="BC668" t="s">
        <v>174</v>
      </c>
      <c r="BD668" t="s">
        <v>11399</v>
      </c>
      <c r="BE668" t="s">
        <v>14561</v>
      </c>
      <c r="BF668" t="s">
        <v>14562</v>
      </c>
      <c r="BG668">
        <v>71</v>
      </c>
      <c r="BI668">
        <v>1998</v>
      </c>
      <c r="BJ668">
        <v>2</v>
      </c>
      <c r="BL668">
        <v>47</v>
      </c>
      <c r="BN668" t="s">
        <v>174</v>
      </c>
      <c r="BO668" t="s">
        <v>11399</v>
      </c>
      <c r="BP668" t="s">
        <v>14561</v>
      </c>
      <c r="BQ668" t="s">
        <v>14563</v>
      </c>
      <c r="BR668">
        <v>72</v>
      </c>
      <c r="BT668">
        <v>2000</v>
      </c>
      <c r="BU668">
        <v>14</v>
      </c>
      <c r="BW668">
        <v>47</v>
      </c>
      <c r="BY668" t="s">
        <v>170</v>
      </c>
      <c r="CF668" t="s">
        <v>174</v>
      </c>
      <c r="CG668" t="s">
        <v>14564</v>
      </c>
      <c r="CH668" t="s">
        <v>6861</v>
      </c>
      <c r="CI668" t="s">
        <v>193</v>
      </c>
      <c r="CJ668">
        <v>2022</v>
      </c>
      <c r="CL668" t="s">
        <v>170</v>
      </c>
      <c r="CN668" t="s">
        <v>174</v>
      </c>
      <c r="CO668" t="s">
        <v>14565</v>
      </c>
      <c r="CP668" t="s">
        <v>14566</v>
      </c>
      <c r="CQ668" t="s">
        <v>174</v>
      </c>
      <c r="CR668">
        <v>0</v>
      </c>
      <c r="CS668">
        <v>4</v>
      </c>
      <c r="CT668">
        <v>2</v>
      </c>
      <c r="CU668" t="s">
        <v>14567</v>
      </c>
      <c r="CV668" t="s">
        <v>170</v>
      </c>
      <c r="CZ668" t="s">
        <v>170</v>
      </c>
      <c r="DB668" t="s">
        <v>14568</v>
      </c>
      <c r="DC668" t="s">
        <v>14569</v>
      </c>
      <c r="DD668" t="s">
        <v>174</v>
      </c>
      <c r="DE668" t="s">
        <v>14570</v>
      </c>
      <c r="DF668" t="s">
        <v>170</v>
      </c>
      <c r="DL668" t="s">
        <v>170</v>
      </c>
      <c r="DN668" t="s">
        <v>174</v>
      </c>
      <c r="DO668" t="s">
        <v>14571</v>
      </c>
      <c r="DP668" t="s">
        <v>14572</v>
      </c>
      <c r="DQ668" t="s">
        <v>202</v>
      </c>
      <c r="DR668" t="str">
        <f>HYPERLINK("https://nconnect.nicmar.ac.in/pdf/817_resume_1772360223.pdf/Y2FyZWVy","View Resume")</f>
        <v>0</v>
      </c>
      <c r="DS668" t="s">
        <v>7580</v>
      </c>
      <c r="DT668" t="s">
        <v>14573</v>
      </c>
      <c r="DU668" t="s">
        <v>508</v>
      </c>
      <c r="DV668" t="s">
        <v>819</v>
      </c>
      <c r="DW668" t="s">
        <v>246</v>
      </c>
      <c r="DX668" t="s">
        <v>1725</v>
      </c>
      <c r="DY668" t="s">
        <v>209</v>
      </c>
      <c r="DZ668" t="s">
        <v>7580</v>
      </c>
    </row>
    <row r="669" spans="1:158">
      <c r="A669" t="s">
        <v>210</v>
      </c>
      <c r="B669" t="s">
        <v>211</v>
      </c>
      <c r="C669" t="s">
        <v>212</v>
      </c>
      <c r="D669" t="s">
        <v>213</v>
      </c>
      <c r="E669" t="s">
        <v>14574</v>
      </c>
      <c r="F669" t="s">
        <v>14575</v>
      </c>
      <c r="G669">
        <v>9176495011</v>
      </c>
      <c r="H669" t="s">
        <v>164</v>
      </c>
      <c r="I669" t="s">
        <v>14576</v>
      </c>
      <c r="J669" t="s">
        <v>166</v>
      </c>
      <c r="K669" t="s">
        <v>14577</v>
      </c>
      <c r="L669" t="s">
        <v>14578</v>
      </c>
      <c r="M669" t="s">
        <v>14579</v>
      </c>
      <c r="N669" t="s">
        <v>170</v>
      </c>
      <c r="AI669" t="s">
        <v>14580</v>
      </c>
      <c r="AJ669" t="s">
        <v>9738</v>
      </c>
      <c r="AK669" t="s">
        <v>14581</v>
      </c>
      <c r="AL669">
        <v>59</v>
      </c>
      <c r="AN669">
        <v>2002</v>
      </c>
      <c r="AO669" t="s">
        <v>170</v>
      </c>
      <c r="AV669" t="s">
        <v>174</v>
      </c>
      <c r="AW669" t="s">
        <v>486</v>
      </c>
      <c r="AX669" t="s">
        <v>14582</v>
      </c>
      <c r="AY669" t="s">
        <v>486</v>
      </c>
      <c r="AZ669">
        <v>70.13</v>
      </c>
      <c r="BB669">
        <v>2005</v>
      </c>
      <c r="BC669" t="s">
        <v>174</v>
      </c>
      <c r="BD669" t="s">
        <v>14583</v>
      </c>
      <c r="BE669" t="s">
        <v>14584</v>
      </c>
      <c r="BF669" t="s">
        <v>486</v>
      </c>
      <c r="BG669">
        <v>71</v>
      </c>
      <c r="BH669">
        <v>7.6</v>
      </c>
      <c r="BI669">
        <v>2010</v>
      </c>
      <c r="BJ669">
        <v>1</v>
      </c>
      <c r="BL669">
        <v>9</v>
      </c>
      <c r="BN669" t="s">
        <v>174</v>
      </c>
      <c r="BO669" t="s">
        <v>14585</v>
      </c>
      <c r="BP669" t="s">
        <v>14585</v>
      </c>
      <c r="BQ669" t="s">
        <v>14586</v>
      </c>
      <c r="BR669">
        <v>94.1</v>
      </c>
      <c r="BS669">
        <v>9.41</v>
      </c>
      <c r="BT669">
        <v>2015</v>
      </c>
      <c r="BU669">
        <v>31</v>
      </c>
      <c r="BV669" t="s">
        <v>14587</v>
      </c>
      <c r="BW669">
        <v>47</v>
      </c>
      <c r="BY669" t="s">
        <v>170</v>
      </c>
      <c r="BZ669" t="s">
        <v>14585</v>
      </c>
      <c r="CA669" t="s">
        <v>14585</v>
      </c>
      <c r="CB669" t="s">
        <v>213</v>
      </c>
      <c r="CC669">
        <v>97.6</v>
      </c>
      <c r="CD669">
        <v>9.76</v>
      </c>
      <c r="CE669">
        <v>2022</v>
      </c>
      <c r="CF669" t="s">
        <v>174</v>
      </c>
      <c r="CG669" t="s">
        <v>213</v>
      </c>
      <c r="CH669" t="s">
        <v>14585</v>
      </c>
      <c r="CI669" t="s">
        <v>193</v>
      </c>
      <c r="CJ669">
        <v>2022</v>
      </c>
      <c r="CL669" t="s">
        <v>170</v>
      </c>
      <c r="CN669" t="s">
        <v>174</v>
      </c>
      <c r="CO669" t="s">
        <v>14588</v>
      </c>
      <c r="CP669" t="s">
        <v>14589</v>
      </c>
      <c r="CQ669" t="s">
        <v>174</v>
      </c>
      <c r="CR669">
        <v>3</v>
      </c>
      <c r="CS669">
        <v>2</v>
      </c>
      <c r="CU669" t="s">
        <v>14590</v>
      </c>
      <c r="CV669" t="s">
        <v>170</v>
      </c>
      <c r="CZ669" t="s">
        <v>170</v>
      </c>
      <c r="DC669" t="s">
        <v>326</v>
      </c>
      <c r="DD669" t="s">
        <v>170</v>
      </c>
      <c r="DF669" t="s">
        <v>170</v>
      </c>
      <c r="DL669" t="s">
        <v>174</v>
      </c>
      <c r="DM669" t="s">
        <v>14588</v>
      </c>
      <c r="DN669" t="s">
        <v>170</v>
      </c>
      <c r="DP669" t="s">
        <v>14591</v>
      </c>
      <c r="DQ669" t="s">
        <v>202</v>
      </c>
      <c r="DR669" t="str">
        <f>HYPERLINK("https://nconnect.nicmar.ac.in/pdf/820_resume_1772363596.pdf/Y2FyZWVy","View Resume")</f>
        <v>0</v>
      </c>
      <c r="DS669" t="s">
        <v>898</v>
      </c>
      <c r="DT669" t="s">
        <v>14592</v>
      </c>
      <c r="DU669" t="s">
        <v>14593</v>
      </c>
      <c r="DV669" t="s">
        <v>333</v>
      </c>
      <c r="DW669" t="s">
        <v>207</v>
      </c>
      <c r="DX669" t="s">
        <v>1094</v>
      </c>
      <c r="DY669" t="s">
        <v>209</v>
      </c>
      <c r="DZ669" t="s">
        <v>1689</v>
      </c>
      <c r="EA669" t="s">
        <v>6294</v>
      </c>
      <c r="EB669" t="s">
        <v>2128</v>
      </c>
      <c r="EC669" t="s">
        <v>4135</v>
      </c>
      <c r="ED669" t="s">
        <v>246</v>
      </c>
      <c r="EE669" t="s">
        <v>984</v>
      </c>
      <c r="EF669" t="s">
        <v>1094</v>
      </c>
      <c r="EG669" t="s">
        <v>990</v>
      </c>
      <c r="EH669" t="s">
        <v>2875</v>
      </c>
      <c r="EI669" t="s">
        <v>14594</v>
      </c>
      <c r="EJ669" t="s">
        <v>1812</v>
      </c>
      <c r="EK669" t="s">
        <v>246</v>
      </c>
      <c r="EL669" t="s">
        <v>8183</v>
      </c>
      <c r="EM669" t="s">
        <v>984</v>
      </c>
      <c r="EN669" t="s">
        <v>1388</v>
      </c>
    </row>
    <row r="670" spans="1:158">
      <c r="A670" t="s">
        <v>1137</v>
      </c>
      <c r="B670" t="s">
        <v>211</v>
      </c>
      <c r="C670" t="s">
        <v>1138</v>
      </c>
      <c r="D670" t="s">
        <v>1139</v>
      </c>
      <c r="E670" t="s">
        <v>14595</v>
      </c>
      <c r="F670" t="s">
        <v>14596</v>
      </c>
      <c r="G670">
        <v>8233304457</v>
      </c>
      <c r="H670" t="s">
        <v>164</v>
      </c>
      <c r="I670" t="s">
        <v>9570</v>
      </c>
      <c r="J670" t="s">
        <v>217</v>
      </c>
      <c r="K670" t="s">
        <v>798</v>
      </c>
      <c r="L670" t="s">
        <v>14597</v>
      </c>
      <c r="M670" t="s">
        <v>14598</v>
      </c>
      <c r="N670" t="s">
        <v>170</v>
      </c>
      <c r="AI670" t="s">
        <v>14599</v>
      </c>
      <c r="AJ670" t="s">
        <v>14600</v>
      </c>
      <c r="AK670" t="s">
        <v>14601</v>
      </c>
      <c r="AL670">
        <v>68.33</v>
      </c>
      <c r="AN670">
        <v>2008</v>
      </c>
      <c r="AO670" t="s">
        <v>174</v>
      </c>
      <c r="AP670" t="s">
        <v>14602</v>
      </c>
      <c r="AQ670" t="s">
        <v>14600</v>
      </c>
      <c r="AR670" t="s">
        <v>919</v>
      </c>
      <c r="AS670">
        <v>71.23</v>
      </c>
      <c r="AU670">
        <v>2010</v>
      </c>
      <c r="AV670" t="s">
        <v>170</v>
      </c>
      <c r="BC670" t="s">
        <v>174</v>
      </c>
      <c r="BD670" t="s">
        <v>14603</v>
      </c>
      <c r="BE670" t="s">
        <v>14604</v>
      </c>
      <c r="BF670" t="s">
        <v>486</v>
      </c>
      <c r="BG670">
        <v>69.7</v>
      </c>
      <c r="BI670">
        <v>2015</v>
      </c>
      <c r="BJ670">
        <v>1</v>
      </c>
      <c r="BL670">
        <v>9</v>
      </c>
      <c r="BN670" t="s">
        <v>174</v>
      </c>
      <c r="BO670" t="s">
        <v>5270</v>
      </c>
      <c r="BP670" t="s">
        <v>5270</v>
      </c>
      <c r="BQ670" t="s">
        <v>3614</v>
      </c>
      <c r="BR670">
        <v>83.4</v>
      </c>
      <c r="BS670">
        <v>8.34</v>
      </c>
      <c r="BT670">
        <v>2019</v>
      </c>
      <c r="BU670">
        <v>16</v>
      </c>
      <c r="BW670">
        <v>49</v>
      </c>
      <c r="BY670" t="s">
        <v>170</v>
      </c>
      <c r="CF670" t="s">
        <v>174</v>
      </c>
      <c r="CG670" t="s">
        <v>14605</v>
      </c>
      <c r="CH670" t="s">
        <v>5270</v>
      </c>
      <c r="CI670" t="s">
        <v>193</v>
      </c>
      <c r="CJ670">
        <v>2024</v>
      </c>
      <c r="CL670" t="s">
        <v>174</v>
      </c>
      <c r="CN670" t="s">
        <v>174</v>
      </c>
      <c r="CO670" t="s">
        <v>14606</v>
      </c>
      <c r="CP670" t="s">
        <v>14607</v>
      </c>
      <c r="CQ670" t="s">
        <v>174</v>
      </c>
      <c r="CR670">
        <v>15</v>
      </c>
      <c r="CS670">
        <v>22</v>
      </c>
      <c r="CT670">
        <v>0</v>
      </c>
      <c r="CU670" t="s">
        <v>14608</v>
      </c>
      <c r="CV670" t="s">
        <v>174</v>
      </c>
      <c r="CW670" t="s">
        <v>14609</v>
      </c>
      <c r="CX670" t="s">
        <v>193</v>
      </c>
      <c r="CY670">
        <v>2015</v>
      </c>
      <c r="CZ670" t="s">
        <v>170</v>
      </c>
      <c r="DB670" t="s">
        <v>14610</v>
      </c>
      <c r="DC670" t="s">
        <v>14611</v>
      </c>
      <c r="DD670" t="s">
        <v>174</v>
      </c>
      <c r="DE670" t="s">
        <v>14612</v>
      </c>
      <c r="DF670" t="s">
        <v>174</v>
      </c>
      <c r="DG670">
        <v>3</v>
      </c>
      <c r="DH670">
        <v>0</v>
      </c>
      <c r="DI670" t="s">
        <v>14613</v>
      </c>
      <c r="DJ670" t="s">
        <v>6535</v>
      </c>
      <c r="DK670">
        <v>9</v>
      </c>
      <c r="DL670" t="s">
        <v>170</v>
      </c>
      <c r="DN670" t="s">
        <v>170</v>
      </c>
      <c r="DP670" t="s">
        <v>14614</v>
      </c>
      <c r="DQ670" t="str">
        <f>HYPERLINK("https://nconnect.nicmar.ac.in/storage/profile/6996cf9621351.png","Download")</f>
        <v>0</v>
      </c>
      <c r="DR670" t="str">
        <f>HYPERLINK("https://nconnect.nicmar.ac.in/pdf/182_resume_1771492976.pdf/Y2FyZWVy","View Resume")</f>
        <v>0</v>
      </c>
      <c r="DS670" t="s">
        <v>1206</v>
      </c>
      <c r="DT670" t="s">
        <v>14615</v>
      </c>
      <c r="DU670" t="s">
        <v>9983</v>
      </c>
      <c r="DV670" t="s">
        <v>3102</v>
      </c>
      <c r="DW670" t="s">
        <v>246</v>
      </c>
      <c r="DX670" t="s">
        <v>4269</v>
      </c>
      <c r="DY670" t="s">
        <v>209</v>
      </c>
      <c r="DZ670" t="s">
        <v>945</v>
      </c>
      <c r="EA670" t="s">
        <v>14616</v>
      </c>
      <c r="EB670" t="s">
        <v>211</v>
      </c>
      <c r="EC670" t="s">
        <v>14617</v>
      </c>
      <c r="ED670" t="s">
        <v>246</v>
      </c>
      <c r="EE670" t="s">
        <v>2434</v>
      </c>
      <c r="EF670" t="s">
        <v>4269</v>
      </c>
      <c r="EG670" t="s">
        <v>949</v>
      </c>
      <c r="EH670" t="s">
        <v>14618</v>
      </c>
      <c r="EI670" t="s">
        <v>211</v>
      </c>
      <c r="EJ670" t="s">
        <v>1214</v>
      </c>
      <c r="EK670" t="s">
        <v>246</v>
      </c>
      <c r="EL670" t="s">
        <v>995</v>
      </c>
      <c r="EM670" t="s">
        <v>2434</v>
      </c>
      <c r="EN670" t="s">
        <v>461</v>
      </c>
      <c r="EO670" t="s">
        <v>14619</v>
      </c>
      <c r="EP670" t="s">
        <v>211</v>
      </c>
      <c r="EQ670" t="s">
        <v>1214</v>
      </c>
      <c r="ER670" t="s">
        <v>246</v>
      </c>
      <c r="ES670" t="s">
        <v>4746</v>
      </c>
      <c r="ET670" t="s">
        <v>988</v>
      </c>
      <c r="EU670" t="s">
        <v>2927</v>
      </c>
    </row>
    <row r="671" spans="1:158">
      <c r="A671" t="s">
        <v>3203</v>
      </c>
      <c r="B671" t="s">
        <v>211</v>
      </c>
      <c r="C671" t="s">
        <v>160</v>
      </c>
      <c r="D671" t="s">
        <v>3204</v>
      </c>
      <c r="E671" t="s">
        <v>14595</v>
      </c>
      <c r="F671" t="s">
        <v>14596</v>
      </c>
      <c r="G671">
        <v>8233304457</v>
      </c>
      <c r="H671" t="s">
        <v>164</v>
      </c>
      <c r="I671" t="s">
        <v>9570</v>
      </c>
      <c r="J671" t="s">
        <v>217</v>
      </c>
      <c r="K671" t="s">
        <v>798</v>
      </c>
      <c r="L671" t="s">
        <v>14597</v>
      </c>
      <c r="M671" t="s">
        <v>14598</v>
      </c>
      <c r="N671" t="s">
        <v>170</v>
      </c>
      <c r="AI671" t="s">
        <v>14599</v>
      </c>
      <c r="AJ671" t="s">
        <v>14600</v>
      </c>
      <c r="AK671" t="s">
        <v>14601</v>
      </c>
      <c r="AL671">
        <v>68.33</v>
      </c>
      <c r="AN671">
        <v>2008</v>
      </c>
      <c r="AO671" t="s">
        <v>174</v>
      </c>
      <c r="AP671" t="s">
        <v>14602</v>
      </c>
      <c r="AQ671" t="s">
        <v>14600</v>
      </c>
      <c r="AR671" t="s">
        <v>919</v>
      </c>
      <c r="AS671">
        <v>71.23</v>
      </c>
      <c r="AU671">
        <v>2010</v>
      </c>
      <c r="AV671" t="s">
        <v>170</v>
      </c>
      <c r="BC671" t="s">
        <v>174</v>
      </c>
      <c r="BD671" t="s">
        <v>14603</v>
      </c>
      <c r="BE671" t="s">
        <v>14604</v>
      </c>
      <c r="BF671" t="s">
        <v>486</v>
      </c>
      <c r="BG671">
        <v>69.7</v>
      </c>
      <c r="BI671">
        <v>2015</v>
      </c>
      <c r="BJ671">
        <v>1</v>
      </c>
      <c r="BL671">
        <v>9</v>
      </c>
      <c r="BN671" t="s">
        <v>174</v>
      </c>
      <c r="BO671" t="s">
        <v>5270</v>
      </c>
      <c r="BP671" t="s">
        <v>5270</v>
      </c>
      <c r="BQ671" t="s">
        <v>3614</v>
      </c>
      <c r="BR671">
        <v>83.4</v>
      </c>
      <c r="BS671">
        <v>8.34</v>
      </c>
      <c r="BT671">
        <v>2019</v>
      </c>
      <c r="BU671">
        <v>16</v>
      </c>
      <c r="BW671">
        <v>49</v>
      </c>
      <c r="BY671" t="s">
        <v>170</v>
      </c>
      <c r="CF671" t="s">
        <v>174</v>
      </c>
      <c r="CG671" t="s">
        <v>14605</v>
      </c>
      <c r="CH671" t="s">
        <v>5270</v>
      </c>
      <c r="CI671" t="s">
        <v>193</v>
      </c>
      <c r="CJ671">
        <v>2024</v>
      </c>
      <c r="CL671" t="s">
        <v>174</v>
      </c>
      <c r="CN671" t="s">
        <v>174</v>
      </c>
      <c r="CO671" t="s">
        <v>14606</v>
      </c>
      <c r="CP671" t="s">
        <v>14607</v>
      </c>
      <c r="CQ671" t="s">
        <v>174</v>
      </c>
      <c r="CR671">
        <v>15</v>
      </c>
      <c r="CS671">
        <v>22</v>
      </c>
      <c r="CT671">
        <v>0</v>
      </c>
      <c r="CU671" t="s">
        <v>14608</v>
      </c>
      <c r="CV671" t="s">
        <v>174</v>
      </c>
      <c r="CW671" t="s">
        <v>14609</v>
      </c>
      <c r="CX671" t="s">
        <v>193</v>
      </c>
      <c r="CY671">
        <v>2015</v>
      </c>
      <c r="CZ671" t="s">
        <v>170</v>
      </c>
      <c r="DB671" t="s">
        <v>14610</v>
      </c>
      <c r="DC671" t="s">
        <v>14611</v>
      </c>
      <c r="DD671" t="s">
        <v>174</v>
      </c>
      <c r="DE671" t="s">
        <v>14612</v>
      </c>
      <c r="DF671" t="s">
        <v>174</v>
      </c>
      <c r="DG671">
        <v>3</v>
      </c>
      <c r="DH671">
        <v>0</v>
      </c>
      <c r="DI671" t="s">
        <v>14613</v>
      </c>
      <c r="DJ671" t="s">
        <v>6535</v>
      </c>
      <c r="DK671">
        <v>9</v>
      </c>
      <c r="DL671" t="s">
        <v>170</v>
      </c>
      <c r="DN671" t="s">
        <v>170</v>
      </c>
      <c r="DP671" t="s">
        <v>14620</v>
      </c>
      <c r="DQ671" t="str">
        <f>HYPERLINK("https://nconnect.nicmar.ac.in/storage/profile/6996cf9621351.png","Download")</f>
        <v>0</v>
      </c>
      <c r="DR671" t="str">
        <f>HYPERLINK("https://nconnect.nicmar.ac.in/pdf/182_resume_1771492976.pdf/Y2FyZWVy","View Resume")</f>
        <v>0</v>
      </c>
      <c r="DS671" t="s">
        <v>1206</v>
      </c>
      <c r="DT671" t="s">
        <v>14615</v>
      </c>
      <c r="DU671" t="s">
        <v>9983</v>
      </c>
      <c r="DV671" t="s">
        <v>3102</v>
      </c>
      <c r="DW671" t="s">
        <v>246</v>
      </c>
      <c r="DX671" t="s">
        <v>4269</v>
      </c>
      <c r="DY671" t="s">
        <v>209</v>
      </c>
      <c r="DZ671" t="s">
        <v>945</v>
      </c>
      <c r="EA671" t="s">
        <v>14616</v>
      </c>
      <c r="EB671" t="s">
        <v>211</v>
      </c>
      <c r="EC671" t="s">
        <v>14617</v>
      </c>
      <c r="ED671" t="s">
        <v>246</v>
      </c>
      <c r="EE671" t="s">
        <v>2434</v>
      </c>
      <c r="EF671" t="s">
        <v>4269</v>
      </c>
      <c r="EG671" t="s">
        <v>949</v>
      </c>
      <c r="EH671" t="s">
        <v>14618</v>
      </c>
      <c r="EI671" t="s">
        <v>211</v>
      </c>
      <c r="EJ671" t="s">
        <v>1214</v>
      </c>
      <c r="EK671" t="s">
        <v>246</v>
      </c>
      <c r="EL671" t="s">
        <v>995</v>
      </c>
      <c r="EM671" t="s">
        <v>2434</v>
      </c>
      <c r="EN671" t="s">
        <v>461</v>
      </c>
      <c r="EO671" t="s">
        <v>14619</v>
      </c>
      <c r="EP671" t="s">
        <v>211</v>
      </c>
      <c r="EQ671" t="s">
        <v>1214</v>
      </c>
      <c r="ER671" t="s">
        <v>246</v>
      </c>
      <c r="ES671" t="s">
        <v>4746</v>
      </c>
      <c r="ET671" t="s">
        <v>988</v>
      </c>
      <c r="EU671" t="s">
        <v>2927</v>
      </c>
    </row>
    <row r="672" spans="1:158">
      <c r="A672" t="s">
        <v>210</v>
      </c>
      <c r="B672" t="s">
        <v>211</v>
      </c>
      <c r="C672" t="s">
        <v>212</v>
      </c>
      <c r="D672" t="s">
        <v>213</v>
      </c>
      <c r="E672" t="s">
        <v>14595</v>
      </c>
      <c r="F672" t="s">
        <v>14596</v>
      </c>
      <c r="G672">
        <v>8233304457</v>
      </c>
      <c r="H672" t="s">
        <v>164</v>
      </c>
      <c r="I672" t="s">
        <v>9570</v>
      </c>
      <c r="J672" t="s">
        <v>217</v>
      </c>
      <c r="K672" t="s">
        <v>798</v>
      </c>
      <c r="L672" t="s">
        <v>14597</v>
      </c>
      <c r="M672" t="s">
        <v>14598</v>
      </c>
      <c r="N672" t="s">
        <v>170</v>
      </c>
      <c r="AI672" t="s">
        <v>14599</v>
      </c>
      <c r="AJ672" t="s">
        <v>14600</v>
      </c>
      <c r="AK672" t="s">
        <v>14601</v>
      </c>
      <c r="AL672">
        <v>68.33</v>
      </c>
      <c r="AN672">
        <v>2008</v>
      </c>
      <c r="AO672" t="s">
        <v>174</v>
      </c>
      <c r="AP672" t="s">
        <v>14602</v>
      </c>
      <c r="AQ672" t="s">
        <v>14600</v>
      </c>
      <c r="AR672" t="s">
        <v>919</v>
      </c>
      <c r="AS672">
        <v>71.23</v>
      </c>
      <c r="AU672">
        <v>2010</v>
      </c>
      <c r="AV672" t="s">
        <v>170</v>
      </c>
      <c r="BC672" t="s">
        <v>174</v>
      </c>
      <c r="BD672" t="s">
        <v>14603</v>
      </c>
      <c r="BE672" t="s">
        <v>14604</v>
      </c>
      <c r="BF672" t="s">
        <v>486</v>
      </c>
      <c r="BG672">
        <v>69.7</v>
      </c>
      <c r="BI672">
        <v>2015</v>
      </c>
      <c r="BJ672">
        <v>1</v>
      </c>
      <c r="BL672">
        <v>9</v>
      </c>
      <c r="BN672" t="s">
        <v>174</v>
      </c>
      <c r="BO672" t="s">
        <v>5270</v>
      </c>
      <c r="BP672" t="s">
        <v>5270</v>
      </c>
      <c r="BQ672" t="s">
        <v>3614</v>
      </c>
      <c r="BR672">
        <v>83.4</v>
      </c>
      <c r="BS672">
        <v>8.34</v>
      </c>
      <c r="BT672">
        <v>2019</v>
      </c>
      <c r="BU672">
        <v>16</v>
      </c>
      <c r="BW672">
        <v>49</v>
      </c>
      <c r="BY672" t="s">
        <v>170</v>
      </c>
      <c r="CF672" t="s">
        <v>174</v>
      </c>
      <c r="CG672" t="s">
        <v>14605</v>
      </c>
      <c r="CH672" t="s">
        <v>5270</v>
      </c>
      <c r="CI672" t="s">
        <v>193</v>
      </c>
      <c r="CJ672">
        <v>2024</v>
      </c>
      <c r="CL672" t="s">
        <v>174</v>
      </c>
      <c r="CN672" t="s">
        <v>174</v>
      </c>
      <c r="CO672" t="s">
        <v>14606</v>
      </c>
      <c r="CP672" t="s">
        <v>14607</v>
      </c>
      <c r="CQ672" t="s">
        <v>174</v>
      </c>
      <c r="CR672">
        <v>15</v>
      </c>
      <c r="CS672">
        <v>22</v>
      </c>
      <c r="CT672">
        <v>0</v>
      </c>
      <c r="CU672" t="s">
        <v>14608</v>
      </c>
      <c r="CV672" t="s">
        <v>174</v>
      </c>
      <c r="CW672" t="s">
        <v>14609</v>
      </c>
      <c r="CX672" t="s">
        <v>193</v>
      </c>
      <c r="CY672">
        <v>2015</v>
      </c>
      <c r="CZ672" t="s">
        <v>170</v>
      </c>
      <c r="DB672" t="s">
        <v>14610</v>
      </c>
      <c r="DC672" t="s">
        <v>14611</v>
      </c>
      <c r="DD672" t="s">
        <v>174</v>
      </c>
      <c r="DE672" t="s">
        <v>14612</v>
      </c>
      <c r="DF672" t="s">
        <v>174</v>
      </c>
      <c r="DG672">
        <v>3</v>
      </c>
      <c r="DH672">
        <v>0</v>
      </c>
      <c r="DI672" t="s">
        <v>14613</v>
      </c>
      <c r="DJ672" t="s">
        <v>6535</v>
      </c>
      <c r="DK672">
        <v>9</v>
      </c>
      <c r="DL672" t="s">
        <v>170</v>
      </c>
      <c r="DN672" t="s">
        <v>170</v>
      </c>
      <c r="DP672" t="s">
        <v>14621</v>
      </c>
      <c r="DQ672" t="str">
        <f>HYPERLINK("https://nconnect.nicmar.ac.in/storage/profile/6996cf9621351.png","Download")</f>
        <v>0</v>
      </c>
      <c r="DR672" t="str">
        <f>HYPERLINK("https://nconnect.nicmar.ac.in/pdf/182_resume_1771492976.pdf/Y2FyZWVy","View Resume")</f>
        <v>0</v>
      </c>
      <c r="DS672" t="s">
        <v>1206</v>
      </c>
      <c r="DT672" t="s">
        <v>14615</v>
      </c>
      <c r="DU672" t="s">
        <v>9983</v>
      </c>
      <c r="DV672" t="s">
        <v>3102</v>
      </c>
      <c r="DW672" t="s">
        <v>246</v>
      </c>
      <c r="DX672" t="s">
        <v>4269</v>
      </c>
      <c r="DY672" t="s">
        <v>209</v>
      </c>
      <c r="DZ672" t="s">
        <v>945</v>
      </c>
      <c r="EA672" t="s">
        <v>14616</v>
      </c>
      <c r="EB672" t="s">
        <v>211</v>
      </c>
      <c r="EC672" t="s">
        <v>14617</v>
      </c>
      <c r="ED672" t="s">
        <v>246</v>
      </c>
      <c r="EE672" t="s">
        <v>2434</v>
      </c>
      <c r="EF672" t="s">
        <v>4269</v>
      </c>
      <c r="EG672" t="s">
        <v>949</v>
      </c>
      <c r="EH672" t="s">
        <v>14618</v>
      </c>
      <c r="EI672" t="s">
        <v>211</v>
      </c>
      <c r="EJ672" t="s">
        <v>1214</v>
      </c>
      <c r="EK672" t="s">
        <v>246</v>
      </c>
      <c r="EL672" t="s">
        <v>995</v>
      </c>
      <c r="EM672" t="s">
        <v>2434</v>
      </c>
      <c r="EN672" t="s">
        <v>461</v>
      </c>
      <c r="EO672" t="s">
        <v>14619</v>
      </c>
      <c r="EP672" t="s">
        <v>211</v>
      </c>
      <c r="EQ672" t="s">
        <v>1214</v>
      </c>
      <c r="ER672" t="s">
        <v>246</v>
      </c>
      <c r="ES672" t="s">
        <v>4746</v>
      </c>
      <c r="ET672" t="s">
        <v>988</v>
      </c>
      <c r="EU672" t="s">
        <v>2927</v>
      </c>
    </row>
    <row r="673" spans="1:158">
      <c r="A673" t="s">
        <v>471</v>
      </c>
      <c r="B673" t="s">
        <v>211</v>
      </c>
      <c r="C673" t="s">
        <v>472</v>
      </c>
      <c r="D673" t="s">
        <v>473</v>
      </c>
      <c r="E673" t="s">
        <v>14595</v>
      </c>
      <c r="F673" t="s">
        <v>14596</v>
      </c>
      <c r="G673">
        <v>8233304457</v>
      </c>
      <c r="H673" t="s">
        <v>164</v>
      </c>
      <c r="I673" t="s">
        <v>9570</v>
      </c>
      <c r="J673" t="s">
        <v>217</v>
      </c>
      <c r="K673" t="s">
        <v>798</v>
      </c>
      <c r="L673" t="s">
        <v>14597</v>
      </c>
      <c r="M673" t="s">
        <v>14598</v>
      </c>
      <c r="N673" t="s">
        <v>170</v>
      </c>
      <c r="AI673" t="s">
        <v>14599</v>
      </c>
      <c r="AJ673" t="s">
        <v>14600</v>
      </c>
      <c r="AK673" t="s">
        <v>14601</v>
      </c>
      <c r="AL673">
        <v>68.33</v>
      </c>
      <c r="AN673">
        <v>2008</v>
      </c>
      <c r="AO673" t="s">
        <v>174</v>
      </c>
      <c r="AP673" t="s">
        <v>14602</v>
      </c>
      <c r="AQ673" t="s">
        <v>14600</v>
      </c>
      <c r="AR673" t="s">
        <v>919</v>
      </c>
      <c r="AS673">
        <v>71.23</v>
      </c>
      <c r="AU673">
        <v>2010</v>
      </c>
      <c r="AV673" t="s">
        <v>170</v>
      </c>
      <c r="BC673" t="s">
        <v>174</v>
      </c>
      <c r="BD673" t="s">
        <v>14603</v>
      </c>
      <c r="BE673" t="s">
        <v>14604</v>
      </c>
      <c r="BF673" t="s">
        <v>486</v>
      </c>
      <c r="BG673">
        <v>69.7</v>
      </c>
      <c r="BI673">
        <v>2015</v>
      </c>
      <c r="BJ673">
        <v>1</v>
      </c>
      <c r="BL673">
        <v>9</v>
      </c>
      <c r="BN673" t="s">
        <v>174</v>
      </c>
      <c r="BO673" t="s">
        <v>5270</v>
      </c>
      <c r="BP673" t="s">
        <v>5270</v>
      </c>
      <c r="BQ673" t="s">
        <v>3614</v>
      </c>
      <c r="BR673">
        <v>83.4</v>
      </c>
      <c r="BS673">
        <v>8.34</v>
      </c>
      <c r="BT673">
        <v>2019</v>
      </c>
      <c r="BU673">
        <v>16</v>
      </c>
      <c r="BW673">
        <v>49</v>
      </c>
      <c r="BY673" t="s">
        <v>170</v>
      </c>
      <c r="CF673" t="s">
        <v>174</v>
      </c>
      <c r="CG673" t="s">
        <v>14605</v>
      </c>
      <c r="CH673" t="s">
        <v>5270</v>
      </c>
      <c r="CI673" t="s">
        <v>193</v>
      </c>
      <c r="CJ673">
        <v>2024</v>
      </c>
      <c r="CL673" t="s">
        <v>174</v>
      </c>
      <c r="CN673" t="s">
        <v>174</v>
      </c>
      <c r="CO673" t="s">
        <v>14606</v>
      </c>
      <c r="CP673" t="s">
        <v>14607</v>
      </c>
      <c r="CQ673" t="s">
        <v>174</v>
      </c>
      <c r="CR673">
        <v>15</v>
      </c>
      <c r="CS673">
        <v>22</v>
      </c>
      <c r="CT673">
        <v>0</v>
      </c>
      <c r="CU673" t="s">
        <v>14608</v>
      </c>
      <c r="CV673" t="s">
        <v>174</v>
      </c>
      <c r="CW673" t="s">
        <v>14609</v>
      </c>
      <c r="CX673" t="s">
        <v>193</v>
      </c>
      <c r="CY673">
        <v>2015</v>
      </c>
      <c r="CZ673" t="s">
        <v>170</v>
      </c>
      <c r="DB673" t="s">
        <v>14610</v>
      </c>
      <c r="DC673" t="s">
        <v>14611</v>
      </c>
      <c r="DD673" t="s">
        <v>174</v>
      </c>
      <c r="DE673" t="s">
        <v>14612</v>
      </c>
      <c r="DF673" t="s">
        <v>174</v>
      </c>
      <c r="DG673">
        <v>3</v>
      </c>
      <c r="DH673">
        <v>0</v>
      </c>
      <c r="DI673" t="s">
        <v>14613</v>
      </c>
      <c r="DJ673" t="s">
        <v>6535</v>
      </c>
      <c r="DK673">
        <v>9</v>
      </c>
      <c r="DL673" t="s">
        <v>170</v>
      </c>
      <c r="DN673" t="s">
        <v>170</v>
      </c>
      <c r="DP673" t="s">
        <v>14622</v>
      </c>
      <c r="DQ673" t="str">
        <f>HYPERLINK("https://nconnect.nicmar.ac.in/storage/profile/6996cf9621351.png","Download")</f>
        <v>0</v>
      </c>
      <c r="DR673" t="str">
        <f>HYPERLINK("https://nconnect.nicmar.ac.in/pdf/182_resume_1771492976.pdf/Y2FyZWVy","View Resume")</f>
        <v>0</v>
      </c>
      <c r="DS673" t="s">
        <v>1206</v>
      </c>
      <c r="DT673" t="s">
        <v>14615</v>
      </c>
      <c r="DU673" t="s">
        <v>9983</v>
      </c>
      <c r="DV673" t="s">
        <v>3102</v>
      </c>
      <c r="DW673" t="s">
        <v>246</v>
      </c>
      <c r="DX673" t="s">
        <v>4269</v>
      </c>
      <c r="DY673" t="s">
        <v>209</v>
      </c>
      <c r="DZ673" t="s">
        <v>945</v>
      </c>
      <c r="EA673" t="s">
        <v>14616</v>
      </c>
      <c r="EB673" t="s">
        <v>211</v>
      </c>
      <c r="EC673" t="s">
        <v>14617</v>
      </c>
      <c r="ED673" t="s">
        <v>246</v>
      </c>
      <c r="EE673" t="s">
        <v>2434</v>
      </c>
      <c r="EF673" t="s">
        <v>4269</v>
      </c>
      <c r="EG673" t="s">
        <v>949</v>
      </c>
      <c r="EH673" t="s">
        <v>14618</v>
      </c>
      <c r="EI673" t="s">
        <v>211</v>
      </c>
      <c r="EJ673" t="s">
        <v>1214</v>
      </c>
      <c r="EK673" t="s">
        <v>246</v>
      </c>
      <c r="EL673" t="s">
        <v>995</v>
      </c>
      <c r="EM673" t="s">
        <v>2434</v>
      </c>
      <c r="EN673" t="s">
        <v>461</v>
      </c>
      <c r="EO673" t="s">
        <v>14619</v>
      </c>
      <c r="EP673" t="s">
        <v>211</v>
      </c>
      <c r="EQ673" t="s">
        <v>1214</v>
      </c>
      <c r="ER673" t="s">
        <v>246</v>
      </c>
      <c r="ES673" t="s">
        <v>4746</v>
      </c>
      <c r="ET673" t="s">
        <v>988</v>
      </c>
      <c r="EU673" t="s">
        <v>2927</v>
      </c>
    </row>
    <row r="674" spans="1:158">
      <c r="A674" t="s">
        <v>210</v>
      </c>
      <c r="B674" t="s">
        <v>211</v>
      </c>
      <c r="C674" t="s">
        <v>212</v>
      </c>
      <c r="D674" t="s">
        <v>213</v>
      </c>
      <c r="E674" t="s">
        <v>14623</v>
      </c>
      <c r="F674" t="s">
        <v>14624</v>
      </c>
      <c r="G674">
        <v>9039244058</v>
      </c>
      <c r="H674" t="s">
        <v>164</v>
      </c>
      <c r="I674" t="s">
        <v>14625</v>
      </c>
      <c r="J674" t="s">
        <v>166</v>
      </c>
      <c r="K674" t="s">
        <v>361</v>
      </c>
      <c r="L674" t="s">
        <v>14626</v>
      </c>
      <c r="M674" t="s">
        <v>14627</v>
      </c>
      <c r="N674" t="s">
        <v>170</v>
      </c>
      <c r="AI674" t="s">
        <v>14628</v>
      </c>
      <c r="AJ674" t="s">
        <v>14629</v>
      </c>
      <c r="AK674" t="s">
        <v>14630</v>
      </c>
      <c r="AL674">
        <v>64</v>
      </c>
      <c r="AN674">
        <v>2009</v>
      </c>
      <c r="AO674" t="s">
        <v>174</v>
      </c>
      <c r="AP674" t="s">
        <v>14631</v>
      </c>
      <c r="AQ674" t="s">
        <v>14629</v>
      </c>
      <c r="AR674" t="s">
        <v>628</v>
      </c>
      <c r="AS674">
        <v>60</v>
      </c>
      <c r="AU674">
        <v>2011</v>
      </c>
      <c r="AV674" t="s">
        <v>170</v>
      </c>
      <c r="BC674" t="s">
        <v>174</v>
      </c>
      <c r="BD674" t="s">
        <v>14632</v>
      </c>
      <c r="BE674" t="s">
        <v>14633</v>
      </c>
      <c r="BF674" t="s">
        <v>14634</v>
      </c>
      <c r="BG674">
        <v>75.6</v>
      </c>
      <c r="BH674">
        <v>7.56</v>
      </c>
      <c r="BI674">
        <v>2015</v>
      </c>
      <c r="BJ674">
        <v>2</v>
      </c>
      <c r="BL674">
        <v>9</v>
      </c>
      <c r="BN674" t="s">
        <v>174</v>
      </c>
      <c r="BO674" t="s">
        <v>14635</v>
      </c>
      <c r="BP674" t="s">
        <v>14635</v>
      </c>
      <c r="BQ674" t="s">
        <v>14636</v>
      </c>
      <c r="BR674">
        <v>81.8</v>
      </c>
      <c r="BS674">
        <v>8.18</v>
      </c>
      <c r="BT674">
        <v>2018</v>
      </c>
      <c r="BU674">
        <v>14</v>
      </c>
      <c r="BW674">
        <v>47</v>
      </c>
      <c r="BY674" t="s">
        <v>170</v>
      </c>
      <c r="BZ674" t="s">
        <v>14637</v>
      </c>
      <c r="CA674" t="s">
        <v>14638</v>
      </c>
      <c r="CB674" t="s">
        <v>14639</v>
      </c>
      <c r="CC674">
        <v>78.3</v>
      </c>
      <c r="CD674">
        <v>7.83</v>
      </c>
      <c r="CE674">
        <v>2025</v>
      </c>
      <c r="CF674" t="s">
        <v>174</v>
      </c>
      <c r="CG674" t="s">
        <v>12339</v>
      </c>
      <c r="CH674" t="s">
        <v>14637</v>
      </c>
      <c r="CI674" t="s">
        <v>193</v>
      </c>
      <c r="CJ674">
        <v>2025</v>
      </c>
      <c r="CL674" t="s">
        <v>174</v>
      </c>
      <c r="CM674" t="s">
        <v>14640</v>
      </c>
      <c r="CN674" t="s">
        <v>174</v>
      </c>
      <c r="CO674" t="s">
        <v>14641</v>
      </c>
      <c r="CP674" t="s">
        <v>14642</v>
      </c>
      <c r="CQ674" t="s">
        <v>174</v>
      </c>
      <c r="CR674">
        <v>3</v>
      </c>
      <c r="CS674">
        <v>0</v>
      </c>
      <c r="CT674">
        <v>5</v>
      </c>
      <c r="CU674" t="s">
        <v>14643</v>
      </c>
      <c r="CV674" t="s">
        <v>170</v>
      </c>
      <c r="CZ674" t="s">
        <v>170</v>
      </c>
      <c r="DB674" t="s">
        <v>14644</v>
      </c>
      <c r="DC674" t="s">
        <v>14645</v>
      </c>
      <c r="DD674" t="s">
        <v>174</v>
      </c>
      <c r="DE674" t="s">
        <v>14646</v>
      </c>
      <c r="DF674" t="s">
        <v>170</v>
      </c>
      <c r="DL674" t="s">
        <v>170</v>
      </c>
      <c r="DN674" t="s">
        <v>170</v>
      </c>
      <c r="DP674" t="s">
        <v>14647</v>
      </c>
      <c r="DQ674" t="str">
        <f>HYPERLINK("https://nconnect.nicmar.ac.in/storage/profile/69a41600c3c77.png","Download")</f>
        <v>0</v>
      </c>
      <c r="DR674" t="str">
        <f>HYPERLINK("https://nconnect.nicmar.ac.in/pdf/821_resume_1772366195.pdf/Y2FyZWVy","View Resume")</f>
        <v>0</v>
      </c>
      <c r="DS674" t="s">
        <v>692</v>
      </c>
      <c r="DT674" t="s">
        <v>14648</v>
      </c>
      <c r="DU674" t="s">
        <v>14649</v>
      </c>
      <c r="DV674" t="s">
        <v>4185</v>
      </c>
      <c r="DW674" t="s">
        <v>207</v>
      </c>
      <c r="DX674" t="s">
        <v>941</v>
      </c>
      <c r="DY674" t="s">
        <v>209</v>
      </c>
      <c r="DZ674" t="s">
        <v>461</v>
      </c>
      <c r="EA674" t="s">
        <v>14650</v>
      </c>
      <c r="EB674" t="s">
        <v>14651</v>
      </c>
      <c r="EC674" t="s">
        <v>14652</v>
      </c>
      <c r="ED674" t="s">
        <v>207</v>
      </c>
      <c r="EE674" t="s">
        <v>3389</v>
      </c>
      <c r="EF674" t="s">
        <v>941</v>
      </c>
      <c r="EG674" t="s">
        <v>265</v>
      </c>
      <c r="EH674" t="s">
        <v>14653</v>
      </c>
      <c r="EI674" t="s">
        <v>2316</v>
      </c>
      <c r="EJ674" t="s">
        <v>352</v>
      </c>
      <c r="EK674" t="s">
        <v>246</v>
      </c>
      <c r="EL674" t="s">
        <v>3458</v>
      </c>
      <c r="EM674" t="s">
        <v>251</v>
      </c>
      <c r="EN674" t="s">
        <v>575</v>
      </c>
    </row>
    <row r="675" spans="1:158">
      <c r="A675" t="s">
        <v>507</v>
      </c>
      <c r="B675" t="s">
        <v>508</v>
      </c>
      <c r="C675" t="s">
        <v>267</v>
      </c>
      <c r="D675" t="s">
        <v>509</v>
      </c>
      <c r="E675" t="s">
        <v>14654</v>
      </c>
      <c r="F675" t="s">
        <v>14655</v>
      </c>
      <c r="G675">
        <v>8010366276</v>
      </c>
      <c r="H675" t="s">
        <v>164</v>
      </c>
      <c r="I675" t="s">
        <v>14656</v>
      </c>
      <c r="J675" t="s">
        <v>166</v>
      </c>
      <c r="K675" t="s">
        <v>434</v>
      </c>
      <c r="L675" t="s">
        <v>14657</v>
      </c>
      <c r="M675" t="s">
        <v>14658</v>
      </c>
      <c r="N675" t="s">
        <v>170</v>
      </c>
      <c r="AI675" t="s">
        <v>14659</v>
      </c>
      <c r="AJ675" t="s">
        <v>549</v>
      </c>
      <c r="AK675" t="s">
        <v>14660</v>
      </c>
      <c r="AL675">
        <v>62.4</v>
      </c>
      <c r="AN675">
        <v>2002</v>
      </c>
      <c r="AO675" t="s">
        <v>174</v>
      </c>
      <c r="AP675" t="s">
        <v>14661</v>
      </c>
      <c r="AQ675" t="s">
        <v>549</v>
      </c>
      <c r="AR675" t="s">
        <v>2220</v>
      </c>
      <c r="AS675">
        <v>45.67</v>
      </c>
      <c r="AU675">
        <v>2004</v>
      </c>
      <c r="AV675" t="s">
        <v>170</v>
      </c>
      <c r="BC675" t="s">
        <v>174</v>
      </c>
      <c r="BD675" t="s">
        <v>14662</v>
      </c>
      <c r="BE675" t="s">
        <v>14663</v>
      </c>
      <c r="BF675" t="s">
        <v>14664</v>
      </c>
      <c r="BG675">
        <v>65.46</v>
      </c>
      <c r="BI675">
        <v>2007</v>
      </c>
      <c r="BJ675">
        <v>19</v>
      </c>
      <c r="BK675" t="s">
        <v>1007</v>
      </c>
      <c r="BL675">
        <v>53</v>
      </c>
      <c r="BM675" t="s">
        <v>14665</v>
      </c>
      <c r="BN675" t="s">
        <v>174</v>
      </c>
      <c r="BO675" t="s">
        <v>11853</v>
      </c>
      <c r="BP675" t="s">
        <v>14666</v>
      </c>
      <c r="BQ675" t="s">
        <v>2359</v>
      </c>
      <c r="BR675">
        <v>65.56</v>
      </c>
      <c r="BT675">
        <v>2015</v>
      </c>
      <c r="BU675">
        <v>31</v>
      </c>
      <c r="BV675" t="s">
        <v>14667</v>
      </c>
      <c r="BW675">
        <v>23</v>
      </c>
      <c r="BY675" t="s">
        <v>170</v>
      </c>
      <c r="CF675" t="s">
        <v>174</v>
      </c>
      <c r="CG675" t="s">
        <v>2359</v>
      </c>
      <c r="CH675" t="s">
        <v>14668</v>
      </c>
      <c r="CI675" t="s">
        <v>193</v>
      </c>
      <c r="CJ675">
        <v>2022</v>
      </c>
      <c r="CL675" t="s">
        <v>170</v>
      </c>
      <c r="CN675" t="s">
        <v>170</v>
      </c>
      <c r="CP675" t="s">
        <v>722</v>
      </c>
      <c r="CQ675" t="s">
        <v>174</v>
      </c>
      <c r="CR675">
        <v>0</v>
      </c>
      <c r="CS675">
        <v>2</v>
      </c>
      <c r="CT675">
        <v>13</v>
      </c>
      <c r="CU675" t="s">
        <v>14669</v>
      </c>
      <c r="CV675" t="s">
        <v>170</v>
      </c>
      <c r="CZ675" t="s">
        <v>170</v>
      </c>
      <c r="DB675" t="s">
        <v>14670</v>
      </c>
      <c r="DC675" t="s">
        <v>14671</v>
      </c>
      <c r="DD675" t="s">
        <v>174</v>
      </c>
      <c r="DE675" t="s">
        <v>14672</v>
      </c>
      <c r="DF675" t="s">
        <v>170</v>
      </c>
      <c r="DL675" t="s">
        <v>170</v>
      </c>
      <c r="DN675" t="s">
        <v>170</v>
      </c>
      <c r="DP675" t="s">
        <v>14673</v>
      </c>
      <c r="DQ675" t="str">
        <f>HYPERLINK("https://nconnect.nicmar.ac.in/storage/profile/69a41d807d613.png","Download")</f>
        <v>0</v>
      </c>
      <c r="DR675" t="str">
        <f>HYPERLINK("https://nconnect.nicmar.ac.in/pdf/822_resume_1772367532.pdf/Y2FyZWVy","View Resume")</f>
        <v>0</v>
      </c>
      <c r="DS675" t="s">
        <v>1536</v>
      </c>
      <c r="DT675" t="s">
        <v>14674</v>
      </c>
      <c r="DU675" t="s">
        <v>14675</v>
      </c>
      <c r="DV675" t="s">
        <v>14676</v>
      </c>
      <c r="DW675" t="s">
        <v>207</v>
      </c>
      <c r="DX675" t="s">
        <v>1025</v>
      </c>
      <c r="DY675" t="s">
        <v>1591</v>
      </c>
      <c r="DZ675" t="s">
        <v>990</v>
      </c>
      <c r="EA675" t="s">
        <v>14677</v>
      </c>
      <c r="EB675" t="s">
        <v>14678</v>
      </c>
      <c r="EC675" t="s">
        <v>14676</v>
      </c>
      <c r="ED675" t="s">
        <v>246</v>
      </c>
      <c r="EE675" t="s">
        <v>1588</v>
      </c>
      <c r="EF675" t="s">
        <v>3628</v>
      </c>
      <c r="EG675" t="s">
        <v>1383</v>
      </c>
      <c r="EH675" t="s">
        <v>14679</v>
      </c>
      <c r="EI675" t="s">
        <v>211</v>
      </c>
      <c r="EJ675" t="s">
        <v>14680</v>
      </c>
      <c r="EK675" t="s">
        <v>246</v>
      </c>
      <c r="EL675" t="s">
        <v>1028</v>
      </c>
      <c r="EM675" t="s">
        <v>209</v>
      </c>
      <c r="EN675" t="s">
        <v>3514</v>
      </c>
      <c r="EO675" t="s">
        <v>14681</v>
      </c>
      <c r="EP675" t="s">
        <v>211</v>
      </c>
      <c r="EQ675" t="s">
        <v>819</v>
      </c>
      <c r="ER675" t="s">
        <v>246</v>
      </c>
      <c r="ES675" t="s">
        <v>989</v>
      </c>
      <c r="ET675" t="s">
        <v>570</v>
      </c>
      <c r="EU675" t="s">
        <v>942</v>
      </c>
    </row>
    <row r="676" spans="1:158">
      <c r="A676" t="s">
        <v>1348</v>
      </c>
      <c r="B676" t="s">
        <v>211</v>
      </c>
      <c r="C676" t="s">
        <v>267</v>
      </c>
      <c r="D676" t="s">
        <v>1349</v>
      </c>
      <c r="E676" t="s">
        <v>5154</v>
      </c>
      <c r="F676" t="s">
        <v>5155</v>
      </c>
      <c r="G676">
        <v>9763235691</v>
      </c>
      <c r="H676" t="s">
        <v>164</v>
      </c>
      <c r="I676" t="s">
        <v>5156</v>
      </c>
      <c r="J676" t="s">
        <v>217</v>
      </c>
      <c r="K676" t="s">
        <v>2378</v>
      </c>
      <c r="L676" t="s">
        <v>5157</v>
      </c>
      <c r="M676" t="s">
        <v>5158</v>
      </c>
      <c r="N676" t="s">
        <v>170</v>
      </c>
      <c r="AI676" t="s">
        <v>5159</v>
      </c>
      <c r="AJ676" t="s">
        <v>5160</v>
      </c>
      <c r="AK676" t="s">
        <v>5161</v>
      </c>
      <c r="AL676">
        <v>88.8</v>
      </c>
      <c r="AN676">
        <v>2005</v>
      </c>
      <c r="AO676" t="s">
        <v>174</v>
      </c>
      <c r="AP676" t="s">
        <v>5159</v>
      </c>
      <c r="AQ676" t="s">
        <v>5162</v>
      </c>
      <c r="AR676" t="s">
        <v>5163</v>
      </c>
      <c r="AS676">
        <v>65.5</v>
      </c>
      <c r="AU676">
        <v>2007</v>
      </c>
      <c r="AV676" t="s">
        <v>170</v>
      </c>
      <c r="AW676" t="s">
        <v>5164</v>
      </c>
      <c r="AX676" t="s">
        <v>2875</v>
      </c>
      <c r="AY676" t="s">
        <v>5165</v>
      </c>
      <c r="BC676" t="s">
        <v>174</v>
      </c>
      <c r="BD676" t="s">
        <v>5166</v>
      </c>
      <c r="BE676" t="s">
        <v>5167</v>
      </c>
      <c r="BF676" t="s">
        <v>5168</v>
      </c>
      <c r="BG676">
        <v>58.33</v>
      </c>
      <c r="BI676">
        <v>2008</v>
      </c>
      <c r="BJ676">
        <v>19</v>
      </c>
      <c r="BK676" t="s">
        <v>1364</v>
      </c>
      <c r="BL676">
        <v>17</v>
      </c>
      <c r="BN676" t="s">
        <v>174</v>
      </c>
      <c r="BO676" t="s">
        <v>4931</v>
      </c>
      <c r="BP676" t="s">
        <v>5169</v>
      </c>
      <c r="BQ676" t="s">
        <v>5170</v>
      </c>
      <c r="BR676">
        <v>63.31</v>
      </c>
      <c r="BT676">
        <v>2013</v>
      </c>
      <c r="BU676">
        <v>31</v>
      </c>
      <c r="BV676" t="s">
        <v>3022</v>
      </c>
      <c r="BW676">
        <v>17</v>
      </c>
      <c r="BY676" t="s">
        <v>174</v>
      </c>
      <c r="BZ676" t="s">
        <v>4931</v>
      </c>
      <c r="CA676" t="s">
        <v>3244</v>
      </c>
      <c r="CB676" t="s">
        <v>5171</v>
      </c>
      <c r="CC676">
        <v>78</v>
      </c>
      <c r="CD676">
        <v>7.8</v>
      </c>
      <c r="CE676">
        <v>2026</v>
      </c>
      <c r="CF676" t="s">
        <v>170</v>
      </c>
      <c r="CL676" t="s">
        <v>174</v>
      </c>
      <c r="CM676" t="s">
        <v>5172</v>
      </c>
      <c r="CN676" t="s">
        <v>170</v>
      </c>
      <c r="CP676" t="s">
        <v>5173</v>
      </c>
      <c r="CQ676" t="s">
        <v>170</v>
      </c>
      <c r="CV676" t="s">
        <v>170</v>
      </c>
      <c r="CZ676" t="s">
        <v>170</v>
      </c>
      <c r="DB676" t="s">
        <v>1704</v>
      </c>
      <c r="DC676" t="s">
        <v>5174</v>
      </c>
      <c r="DD676" t="s">
        <v>174</v>
      </c>
      <c r="DE676" t="s">
        <v>5175</v>
      </c>
      <c r="DF676" t="s">
        <v>170</v>
      </c>
      <c r="DL676" t="s">
        <v>170</v>
      </c>
      <c r="DN676" t="s">
        <v>170</v>
      </c>
      <c r="DP676" t="s">
        <v>14673</v>
      </c>
      <c r="DQ676" t="s">
        <v>202</v>
      </c>
      <c r="DR676" t="str">
        <f>HYPERLINK("https://nconnect.nicmar.ac.in/pdf/324_resume_1772368526.pdf/Y2FyZWVy","View Resume")</f>
        <v>0</v>
      </c>
      <c r="DS676" t="s">
        <v>5069</v>
      </c>
      <c r="DT676" t="s">
        <v>5177</v>
      </c>
      <c r="DU676" t="s">
        <v>1283</v>
      </c>
      <c r="DV676" t="s">
        <v>819</v>
      </c>
      <c r="DW676" t="s">
        <v>246</v>
      </c>
      <c r="DX676" t="s">
        <v>570</v>
      </c>
      <c r="DY676" t="s">
        <v>209</v>
      </c>
      <c r="DZ676" t="s">
        <v>5178</v>
      </c>
      <c r="EA676" t="s">
        <v>5179</v>
      </c>
      <c r="EB676" t="s">
        <v>5180</v>
      </c>
      <c r="EC676" t="s">
        <v>569</v>
      </c>
      <c r="ED676" t="s">
        <v>246</v>
      </c>
      <c r="EE676" t="s">
        <v>5181</v>
      </c>
      <c r="EF676" t="s">
        <v>1585</v>
      </c>
      <c r="EG676" t="s">
        <v>906</v>
      </c>
      <c r="EH676" t="s">
        <v>5182</v>
      </c>
      <c r="EI676" t="s">
        <v>1283</v>
      </c>
      <c r="EJ676" t="s">
        <v>4439</v>
      </c>
      <c r="EK676" t="s">
        <v>246</v>
      </c>
      <c r="EL676" t="s">
        <v>1025</v>
      </c>
      <c r="EM676" t="s">
        <v>3866</v>
      </c>
      <c r="EN676" t="s">
        <v>420</v>
      </c>
      <c r="EO676" t="s">
        <v>5183</v>
      </c>
      <c r="EP676" t="s">
        <v>5184</v>
      </c>
      <c r="EQ676" t="s">
        <v>5185</v>
      </c>
      <c r="ER676" t="s">
        <v>207</v>
      </c>
      <c r="ES676" t="s">
        <v>1023</v>
      </c>
      <c r="ET676" t="s">
        <v>5186</v>
      </c>
      <c r="EU676" t="s">
        <v>292</v>
      </c>
      <c r="EV676" t="s">
        <v>5187</v>
      </c>
      <c r="EW676" t="s">
        <v>5188</v>
      </c>
      <c r="EX676" t="s">
        <v>569</v>
      </c>
      <c r="EY676" t="s">
        <v>207</v>
      </c>
      <c r="EZ676" t="s">
        <v>4682</v>
      </c>
      <c r="FA676" t="s">
        <v>4440</v>
      </c>
      <c r="FB676" t="s">
        <v>380</v>
      </c>
    </row>
    <row r="677" spans="1:158">
      <c r="A677" t="s">
        <v>794</v>
      </c>
      <c r="B677" t="s">
        <v>211</v>
      </c>
      <c r="C677" t="s">
        <v>267</v>
      </c>
      <c r="D677" t="s">
        <v>509</v>
      </c>
      <c r="E677" t="s">
        <v>14654</v>
      </c>
      <c r="F677" t="s">
        <v>14655</v>
      </c>
      <c r="G677">
        <v>8010366276</v>
      </c>
      <c r="H677" t="s">
        <v>164</v>
      </c>
      <c r="I677" t="s">
        <v>14656</v>
      </c>
      <c r="J677" t="s">
        <v>166</v>
      </c>
      <c r="K677" t="s">
        <v>434</v>
      </c>
      <c r="L677" t="s">
        <v>14657</v>
      </c>
      <c r="M677" t="s">
        <v>14658</v>
      </c>
      <c r="N677" t="s">
        <v>170</v>
      </c>
      <c r="AI677" t="s">
        <v>14659</v>
      </c>
      <c r="AJ677" t="s">
        <v>549</v>
      </c>
      <c r="AK677" t="s">
        <v>14660</v>
      </c>
      <c r="AL677">
        <v>62.4</v>
      </c>
      <c r="AN677">
        <v>2002</v>
      </c>
      <c r="AO677" t="s">
        <v>174</v>
      </c>
      <c r="AP677" t="s">
        <v>14661</v>
      </c>
      <c r="AQ677" t="s">
        <v>549</v>
      </c>
      <c r="AR677" t="s">
        <v>2220</v>
      </c>
      <c r="AS677">
        <v>45.67</v>
      </c>
      <c r="AU677">
        <v>2004</v>
      </c>
      <c r="AV677" t="s">
        <v>170</v>
      </c>
      <c r="BC677" t="s">
        <v>174</v>
      </c>
      <c r="BD677" t="s">
        <v>14662</v>
      </c>
      <c r="BE677" t="s">
        <v>14663</v>
      </c>
      <c r="BF677" t="s">
        <v>14664</v>
      </c>
      <c r="BG677">
        <v>65.46</v>
      </c>
      <c r="BI677">
        <v>2007</v>
      </c>
      <c r="BJ677">
        <v>19</v>
      </c>
      <c r="BK677" t="s">
        <v>1007</v>
      </c>
      <c r="BL677">
        <v>53</v>
      </c>
      <c r="BM677" t="s">
        <v>14665</v>
      </c>
      <c r="BN677" t="s">
        <v>174</v>
      </c>
      <c r="BO677" t="s">
        <v>11853</v>
      </c>
      <c r="BP677" t="s">
        <v>14666</v>
      </c>
      <c r="BQ677" t="s">
        <v>2359</v>
      </c>
      <c r="BR677">
        <v>65.56</v>
      </c>
      <c r="BT677">
        <v>2015</v>
      </c>
      <c r="BU677">
        <v>31</v>
      </c>
      <c r="BV677" t="s">
        <v>14667</v>
      </c>
      <c r="BW677">
        <v>23</v>
      </c>
      <c r="BY677" t="s">
        <v>170</v>
      </c>
      <c r="CF677" t="s">
        <v>174</v>
      </c>
      <c r="CG677" t="s">
        <v>2359</v>
      </c>
      <c r="CH677" t="s">
        <v>14668</v>
      </c>
      <c r="CI677" t="s">
        <v>193</v>
      </c>
      <c r="CJ677">
        <v>2022</v>
      </c>
      <c r="CL677" t="s">
        <v>170</v>
      </c>
      <c r="CN677" t="s">
        <v>170</v>
      </c>
      <c r="CP677" t="s">
        <v>722</v>
      </c>
      <c r="CQ677" t="s">
        <v>174</v>
      </c>
      <c r="CR677">
        <v>0</v>
      </c>
      <c r="CS677">
        <v>2</v>
      </c>
      <c r="CT677">
        <v>13</v>
      </c>
      <c r="CU677" t="s">
        <v>14669</v>
      </c>
      <c r="CV677" t="s">
        <v>170</v>
      </c>
      <c r="CZ677" t="s">
        <v>170</v>
      </c>
      <c r="DB677" t="s">
        <v>14670</v>
      </c>
      <c r="DC677" t="s">
        <v>14671</v>
      </c>
      <c r="DD677" t="s">
        <v>174</v>
      </c>
      <c r="DE677" t="s">
        <v>14672</v>
      </c>
      <c r="DF677" t="s">
        <v>170</v>
      </c>
      <c r="DL677" t="s">
        <v>170</v>
      </c>
      <c r="DN677" t="s">
        <v>170</v>
      </c>
      <c r="DP677" t="s">
        <v>14673</v>
      </c>
      <c r="DQ677" t="str">
        <f>HYPERLINK("https://nconnect.nicmar.ac.in/storage/profile/69a41d807d613.png","Download")</f>
        <v>0</v>
      </c>
      <c r="DR677" t="str">
        <f>HYPERLINK("https://nconnect.nicmar.ac.in/pdf/822_resume_1772367532.pdf/Y2FyZWVy","View Resume")</f>
        <v>0</v>
      </c>
      <c r="DS677" t="s">
        <v>1536</v>
      </c>
      <c r="DT677" t="s">
        <v>14674</v>
      </c>
      <c r="DU677" t="s">
        <v>14675</v>
      </c>
      <c r="DV677" t="s">
        <v>14676</v>
      </c>
      <c r="DW677" t="s">
        <v>207</v>
      </c>
      <c r="DX677" t="s">
        <v>1025</v>
      </c>
      <c r="DY677" t="s">
        <v>1591</v>
      </c>
      <c r="DZ677" t="s">
        <v>990</v>
      </c>
      <c r="EA677" t="s">
        <v>14677</v>
      </c>
      <c r="EB677" t="s">
        <v>14678</v>
      </c>
      <c r="EC677" t="s">
        <v>14676</v>
      </c>
      <c r="ED677" t="s">
        <v>246</v>
      </c>
      <c r="EE677" t="s">
        <v>1588</v>
      </c>
      <c r="EF677" t="s">
        <v>3628</v>
      </c>
      <c r="EG677" t="s">
        <v>1383</v>
      </c>
      <c r="EH677" t="s">
        <v>14679</v>
      </c>
      <c r="EI677" t="s">
        <v>211</v>
      </c>
      <c r="EJ677" t="s">
        <v>14680</v>
      </c>
      <c r="EK677" t="s">
        <v>246</v>
      </c>
      <c r="EL677" t="s">
        <v>1028</v>
      </c>
      <c r="EM677" t="s">
        <v>209</v>
      </c>
      <c r="EN677" t="s">
        <v>3514</v>
      </c>
      <c r="EO677" t="s">
        <v>14681</v>
      </c>
      <c r="EP677" t="s">
        <v>211</v>
      </c>
      <c r="EQ677" t="s">
        <v>819</v>
      </c>
      <c r="ER677" t="s">
        <v>246</v>
      </c>
      <c r="ES677" t="s">
        <v>989</v>
      </c>
      <c r="ET677" t="s">
        <v>570</v>
      </c>
      <c r="EU677" t="s">
        <v>942</v>
      </c>
    </row>
    <row r="678" spans="1:158">
      <c r="A678" t="s">
        <v>356</v>
      </c>
      <c r="B678" t="s">
        <v>211</v>
      </c>
      <c r="C678" t="s">
        <v>267</v>
      </c>
      <c r="D678" t="s">
        <v>357</v>
      </c>
      <c r="E678" t="s">
        <v>14682</v>
      </c>
      <c r="F678" t="s">
        <v>14683</v>
      </c>
      <c r="G678">
        <v>9860350232</v>
      </c>
      <c r="H678" t="s">
        <v>164</v>
      </c>
      <c r="I678" t="s">
        <v>14684</v>
      </c>
      <c r="J678" t="s">
        <v>166</v>
      </c>
      <c r="K678" t="s">
        <v>2824</v>
      </c>
      <c r="L678" t="s">
        <v>14685</v>
      </c>
      <c r="M678" t="s">
        <v>14686</v>
      </c>
      <c r="N678" t="s">
        <v>170</v>
      </c>
      <c r="AI678" t="s">
        <v>14687</v>
      </c>
      <c r="AJ678" t="s">
        <v>1002</v>
      </c>
      <c r="AK678" t="s">
        <v>439</v>
      </c>
      <c r="AL678">
        <v>73.85</v>
      </c>
      <c r="AN678">
        <v>1994</v>
      </c>
      <c r="AO678" t="s">
        <v>174</v>
      </c>
      <c r="AP678" t="s">
        <v>4635</v>
      </c>
      <c r="AQ678" t="s">
        <v>1002</v>
      </c>
      <c r="AR678" t="s">
        <v>1852</v>
      </c>
      <c r="AS678">
        <v>58.67</v>
      </c>
      <c r="AU678">
        <v>1996</v>
      </c>
      <c r="AV678" t="s">
        <v>170</v>
      </c>
      <c r="BC678" t="s">
        <v>174</v>
      </c>
      <c r="BD678" t="s">
        <v>1909</v>
      </c>
      <c r="BE678" t="s">
        <v>14688</v>
      </c>
      <c r="BF678" t="s">
        <v>8970</v>
      </c>
      <c r="BG678">
        <v>60</v>
      </c>
      <c r="BI678">
        <v>1999</v>
      </c>
      <c r="BJ678">
        <v>19</v>
      </c>
      <c r="BK678" t="s">
        <v>14689</v>
      </c>
      <c r="BL678">
        <v>11</v>
      </c>
      <c r="BN678" t="s">
        <v>174</v>
      </c>
      <c r="BO678" t="s">
        <v>1909</v>
      </c>
      <c r="BP678" t="s">
        <v>14690</v>
      </c>
      <c r="BQ678" t="s">
        <v>14691</v>
      </c>
      <c r="BR678">
        <v>62</v>
      </c>
      <c r="BT678">
        <v>2002</v>
      </c>
      <c r="BU678">
        <v>31</v>
      </c>
      <c r="BV678" t="s">
        <v>14692</v>
      </c>
      <c r="BW678">
        <v>11</v>
      </c>
      <c r="BY678" t="s">
        <v>174</v>
      </c>
      <c r="BZ678" t="s">
        <v>1909</v>
      </c>
      <c r="CA678" t="s">
        <v>14693</v>
      </c>
      <c r="CB678" t="s">
        <v>2571</v>
      </c>
      <c r="CC678">
        <v>74.85</v>
      </c>
      <c r="CE678">
        <v>2008</v>
      </c>
      <c r="CF678" t="s">
        <v>174</v>
      </c>
      <c r="CG678" t="s">
        <v>2571</v>
      </c>
      <c r="CH678" t="s">
        <v>1909</v>
      </c>
      <c r="CI678" t="s">
        <v>193</v>
      </c>
      <c r="CJ678">
        <v>2014</v>
      </c>
      <c r="CL678" t="s">
        <v>174</v>
      </c>
      <c r="CM678" t="s">
        <v>14694</v>
      </c>
      <c r="CN678" t="s">
        <v>174</v>
      </c>
      <c r="CO678" t="s">
        <v>14695</v>
      </c>
      <c r="CP678" t="s">
        <v>14696</v>
      </c>
      <c r="CQ678" t="s">
        <v>174</v>
      </c>
      <c r="CR678">
        <v>0</v>
      </c>
      <c r="CS678">
        <v>1</v>
      </c>
      <c r="CT678">
        <v>7</v>
      </c>
      <c r="CU678" t="s">
        <v>14697</v>
      </c>
      <c r="CV678" t="s">
        <v>170</v>
      </c>
      <c r="CZ678" t="s">
        <v>170</v>
      </c>
      <c r="DB678" t="s">
        <v>14698</v>
      </c>
      <c r="DC678" t="s">
        <v>782</v>
      </c>
      <c r="DD678" t="s">
        <v>174</v>
      </c>
      <c r="DE678" t="s">
        <v>14699</v>
      </c>
      <c r="DF678" t="s">
        <v>174</v>
      </c>
      <c r="DG678" t="s">
        <v>14700</v>
      </c>
      <c r="DH678" t="s">
        <v>933</v>
      </c>
      <c r="DI678" t="s">
        <v>933</v>
      </c>
      <c r="DJ678" t="s">
        <v>14701</v>
      </c>
      <c r="DK678">
        <v>9</v>
      </c>
      <c r="DL678" t="s">
        <v>170</v>
      </c>
      <c r="DN678" t="s">
        <v>174</v>
      </c>
      <c r="DO678" t="s">
        <v>14702</v>
      </c>
      <c r="DP678" t="s">
        <v>14703</v>
      </c>
      <c r="DQ678" t="str">
        <f>HYPERLINK("https://nconnect.nicmar.ac.in/storage/profile/69a4315856bff.png","Download")</f>
        <v>0</v>
      </c>
      <c r="DR678" t="str">
        <f>HYPERLINK("https://nconnect.nicmar.ac.in/pdf/810_resume_1772367762.pdf/Y2FyZWVy","View Resume")</f>
        <v>0</v>
      </c>
      <c r="DS678" t="s">
        <v>11982</v>
      </c>
      <c r="DT678" t="s">
        <v>14704</v>
      </c>
      <c r="DU678" t="s">
        <v>14705</v>
      </c>
      <c r="DV678" t="s">
        <v>819</v>
      </c>
      <c r="DW678" t="s">
        <v>207</v>
      </c>
      <c r="DX678" t="s">
        <v>6805</v>
      </c>
      <c r="DY678" t="s">
        <v>4682</v>
      </c>
      <c r="DZ678" t="s">
        <v>2245</v>
      </c>
      <c r="EA678" t="s">
        <v>14706</v>
      </c>
      <c r="EB678" t="s">
        <v>14707</v>
      </c>
      <c r="EC678" t="s">
        <v>819</v>
      </c>
      <c r="ED678" t="s">
        <v>207</v>
      </c>
      <c r="EE678" t="s">
        <v>342</v>
      </c>
      <c r="EF678" t="s">
        <v>2522</v>
      </c>
      <c r="EG678" t="s">
        <v>4127</v>
      </c>
      <c r="EH678" t="s">
        <v>14708</v>
      </c>
      <c r="EI678" t="s">
        <v>14709</v>
      </c>
      <c r="EJ678" t="s">
        <v>819</v>
      </c>
      <c r="EK678" t="s">
        <v>207</v>
      </c>
      <c r="EL678" t="s">
        <v>14710</v>
      </c>
      <c r="EM678" t="s">
        <v>6053</v>
      </c>
      <c r="EN678" t="s">
        <v>502</v>
      </c>
      <c r="EO678" t="s">
        <v>14711</v>
      </c>
      <c r="EP678" t="s">
        <v>14712</v>
      </c>
      <c r="EQ678" t="s">
        <v>819</v>
      </c>
      <c r="ER678" t="s">
        <v>207</v>
      </c>
      <c r="ES678" t="s">
        <v>8465</v>
      </c>
      <c r="ET678" t="s">
        <v>1204</v>
      </c>
      <c r="EU678" t="s">
        <v>248</v>
      </c>
      <c r="EV678" t="s">
        <v>14713</v>
      </c>
      <c r="EW678" t="s">
        <v>14712</v>
      </c>
      <c r="EX678" t="s">
        <v>819</v>
      </c>
      <c r="EY678" t="s">
        <v>207</v>
      </c>
      <c r="EZ678" t="s">
        <v>14714</v>
      </c>
      <c r="FA678" t="s">
        <v>14715</v>
      </c>
      <c r="FB678" t="s">
        <v>3195</v>
      </c>
    </row>
    <row r="679" spans="1:158">
      <c r="A679" t="s">
        <v>507</v>
      </c>
      <c r="B679" t="s">
        <v>508</v>
      </c>
      <c r="C679" t="s">
        <v>267</v>
      </c>
      <c r="D679" t="s">
        <v>509</v>
      </c>
      <c r="E679" t="s">
        <v>14716</v>
      </c>
      <c r="F679" t="s">
        <v>14717</v>
      </c>
      <c r="G679">
        <v>9823160634</v>
      </c>
      <c r="H679" t="s">
        <v>271</v>
      </c>
      <c r="I679" t="s">
        <v>14718</v>
      </c>
      <c r="J679" t="s">
        <v>166</v>
      </c>
      <c r="K679" t="s">
        <v>14719</v>
      </c>
      <c r="L679" t="s">
        <v>14720</v>
      </c>
      <c r="M679" t="s">
        <v>14721</v>
      </c>
      <c r="N679" t="s">
        <v>170</v>
      </c>
      <c r="AI679" t="s">
        <v>14722</v>
      </c>
      <c r="AJ679" t="s">
        <v>14723</v>
      </c>
      <c r="AK679" t="s">
        <v>14724</v>
      </c>
      <c r="AL679">
        <v>63.6</v>
      </c>
      <c r="AM679">
        <v>6.7</v>
      </c>
      <c r="AN679">
        <v>1998</v>
      </c>
      <c r="AO679" t="s">
        <v>174</v>
      </c>
      <c r="AP679" t="s">
        <v>14725</v>
      </c>
      <c r="AQ679" t="s">
        <v>14726</v>
      </c>
      <c r="AR679" t="s">
        <v>14727</v>
      </c>
      <c r="AS679">
        <v>62.83</v>
      </c>
      <c r="AT679">
        <v>6.61</v>
      </c>
      <c r="AU679">
        <v>2000</v>
      </c>
      <c r="AV679" t="s">
        <v>170</v>
      </c>
      <c r="BC679" t="s">
        <v>174</v>
      </c>
      <c r="BD679" t="s">
        <v>7981</v>
      </c>
      <c r="BE679" t="s">
        <v>14728</v>
      </c>
      <c r="BF679" t="s">
        <v>14729</v>
      </c>
      <c r="BG679">
        <v>57.33</v>
      </c>
      <c r="BH679">
        <v>6.03</v>
      </c>
      <c r="BI679">
        <v>2003</v>
      </c>
      <c r="BJ679">
        <v>19</v>
      </c>
      <c r="BK679" t="s">
        <v>13997</v>
      </c>
      <c r="BL679">
        <v>53</v>
      </c>
      <c r="BM679" t="s">
        <v>14730</v>
      </c>
      <c r="BN679" t="s">
        <v>174</v>
      </c>
      <c r="BO679" t="s">
        <v>7981</v>
      </c>
      <c r="BP679" t="s">
        <v>14731</v>
      </c>
      <c r="BQ679" t="s">
        <v>14732</v>
      </c>
      <c r="BR679">
        <v>61.39</v>
      </c>
      <c r="BS679">
        <v>6.46</v>
      </c>
      <c r="BT679">
        <v>2009</v>
      </c>
      <c r="BU679">
        <v>31</v>
      </c>
      <c r="BV679" t="s">
        <v>7089</v>
      </c>
      <c r="BW679">
        <v>23</v>
      </c>
      <c r="BY679" t="s">
        <v>174</v>
      </c>
      <c r="BZ679" t="s">
        <v>7981</v>
      </c>
      <c r="CA679" t="s">
        <v>14733</v>
      </c>
      <c r="CB679" t="s">
        <v>14734</v>
      </c>
      <c r="CC679">
        <v>50</v>
      </c>
      <c r="CD679">
        <v>5.03</v>
      </c>
      <c r="CE679">
        <v>2004</v>
      </c>
      <c r="CF679" t="s">
        <v>174</v>
      </c>
      <c r="CG679" t="s">
        <v>14735</v>
      </c>
      <c r="CH679" t="s">
        <v>14736</v>
      </c>
      <c r="CI679" t="s">
        <v>193</v>
      </c>
      <c r="CJ679">
        <v>2019</v>
      </c>
      <c r="CL679" t="s">
        <v>170</v>
      </c>
      <c r="CN679" t="s">
        <v>174</v>
      </c>
      <c r="CO679" t="s">
        <v>14737</v>
      </c>
      <c r="CP679" t="s">
        <v>4933</v>
      </c>
      <c r="CQ679" t="s">
        <v>174</v>
      </c>
      <c r="CR679">
        <v>0</v>
      </c>
      <c r="CS679">
        <v>0</v>
      </c>
      <c r="CT679">
        <v>9</v>
      </c>
      <c r="CU679" t="s">
        <v>14738</v>
      </c>
      <c r="CV679" t="s">
        <v>170</v>
      </c>
      <c r="CZ679" t="s">
        <v>174</v>
      </c>
      <c r="DA679" t="s">
        <v>14739</v>
      </c>
      <c r="DB679" t="s">
        <v>14740</v>
      </c>
      <c r="DC679" t="s">
        <v>14741</v>
      </c>
      <c r="DD679" t="s">
        <v>174</v>
      </c>
      <c r="DE679" t="s">
        <v>14742</v>
      </c>
      <c r="DF679" t="s">
        <v>174</v>
      </c>
      <c r="DG679" t="s">
        <v>14743</v>
      </c>
      <c r="DH679" t="s">
        <v>14744</v>
      </c>
      <c r="DI679" t="s">
        <v>14745</v>
      </c>
      <c r="DJ679" t="s">
        <v>174</v>
      </c>
      <c r="DK679">
        <v>60</v>
      </c>
      <c r="DL679" t="s">
        <v>170</v>
      </c>
      <c r="DN679" t="s">
        <v>170</v>
      </c>
      <c r="DP679" t="s">
        <v>14746</v>
      </c>
      <c r="DQ679" t="s">
        <v>202</v>
      </c>
      <c r="DR679" t="str">
        <f>HYPERLINK("https://nconnect.nicmar.ac.in/pdf/514_resume_1772381603.pdf/Y2FyZWVy","View Resume")</f>
        <v>0</v>
      </c>
      <c r="DS679" t="s">
        <v>3745</v>
      </c>
      <c r="DT679" t="s">
        <v>14747</v>
      </c>
      <c r="DU679" t="s">
        <v>2685</v>
      </c>
      <c r="DV679" t="s">
        <v>819</v>
      </c>
      <c r="DW679" t="s">
        <v>246</v>
      </c>
      <c r="DX679" t="s">
        <v>14748</v>
      </c>
      <c r="DY679" t="s">
        <v>1199</v>
      </c>
      <c r="DZ679" t="s">
        <v>3745</v>
      </c>
    </row>
    <row r="680" spans="1:158">
      <c r="A680" t="s">
        <v>293</v>
      </c>
      <c r="B680" t="s">
        <v>211</v>
      </c>
      <c r="C680" t="s">
        <v>212</v>
      </c>
      <c r="D680" t="s">
        <v>294</v>
      </c>
      <c r="E680" t="s">
        <v>14749</v>
      </c>
      <c r="F680" t="s">
        <v>14750</v>
      </c>
      <c r="G680">
        <v>8420207515</v>
      </c>
      <c r="H680" t="s">
        <v>164</v>
      </c>
      <c r="I680" t="s">
        <v>14751</v>
      </c>
      <c r="J680" t="s">
        <v>217</v>
      </c>
      <c r="K680" t="s">
        <v>2324</v>
      </c>
      <c r="L680" t="s">
        <v>14752</v>
      </c>
      <c r="M680" t="s">
        <v>14753</v>
      </c>
      <c r="N680" t="s">
        <v>170</v>
      </c>
      <c r="AI680" t="s">
        <v>14754</v>
      </c>
      <c r="AJ680" t="s">
        <v>1788</v>
      </c>
      <c r="AK680" t="s">
        <v>14755</v>
      </c>
      <c r="AL680">
        <v>74.5</v>
      </c>
      <c r="AN680">
        <v>2009</v>
      </c>
      <c r="AO680" t="s">
        <v>174</v>
      </c>
      <c r="AP680" t="s">
        <v>14754</v>
      </c>
      <c r="AQ680" t="s">
        <v>1790</v>
      </c>
      <c r="AR680" t="s">
        <v>14756</v>
      </c>
      <c r="AS680">
        <v>78.4</v>
      </c>
      <c r="AU680">
        <v>2011</v>
      </c>
      <c r="AV680" t="s">
        <v>170</v>
      </c>
      <c r="BC680" t="s">
        <v>174</v>
      </c>
      <c r="BD680" t="s">
        <v>12279</v>
      </c>
      <c r="BE680" t="s">
        <v>14757</v>
      </c>
      <c r="BF680" t="s">
        <v>443</v>
      </c>
      <c r="BG680">
        <v>69.37</v>
      </c>
      <c r="BI680">
        <v>2015</v>
      </c>
      <c r="BJ680">
        <v>19</v>
      </c>
      <c r="BK680" t="s">
        <v>14758</v>
      </c>
      <c r="BL680">
        <v>53</v>
      </c>
      <c r="BM680" t="s">
        <v>443</v>
      </c>
      <c r="BN680" t="s">
        <v>174</v>
      </c>
      <c r="BO680" t="s">
        <v>12279</v>
      </c>
      <c r="BP680" t="s">
        <v>14759</v>
      </c>
      <c r="BQ680" t="s">
        <v>443</v>
      </c>
      <c r="BR680">
        <v>64.4</v>
      </c>
      <c r="BT680">
        <v>2018</v>
      </c>
      <c r="BU680">
        <v>31</v>
      </c>
      <c r="BV680" t="s">
        <v>7847</v>
      </c>
      <c r="BW680">
        <v>53</v>
      </c>
      <c r="BX680" t="s">
        <v>443</v>
      </c>
      <c r="BY680" t="s">
        <v>170</v>
      </c>
      <c r="CF680" t="s">
        <v>174</v>
      </c>
      <c r="CG680" t="s">
        <v>443</v>
      </c>
      <c r="CH680" t="s">
        <v>9306</v>
      </c>
      <c r="CI680" t="s">
        <v>193</v>
      </c>
      <c r="CJ680">
        <v>2025</v>
      </c>
      <c r="CL680" t="s">
        <v>170</v>
      </c>
      <c r="CN680" t="s">
        <v>174</v>
      </c>
      <c r="CO680" t="s">
        <v>14760</v>
      </c>
      <c r="CP680" t="s">
        <v>3154</v>
      </c>
      <c r="CQ680" t="s">
        <v>174</v>
      </c>
      <c r="CR680">
        <v>4</v>
      </c>
      <c r="CS680">
        <v>0</v>
      </c>
      <c r="CU680" t="s">
        <v>14761</v>
      </c>
      <c r="CV680" t="s">
        <v>174</v>
      </c>
      <c r="CW680" t="s">
        <v>14762</v>
      </c>
      <c r="CX680" t="s">
        <v>193</v>
      </c>
      <c r="CY680">
        <v>2025</v>
      </c>
      <c r="CZ680" t="s">
        <v>170</v>
      </c>
      <c r="DC680" t="s">
        <v>853</v>
      </c>
      <c r="DD680" t="s">
        <v>170</v>
      </c>
      <c r="DF680" t="s">
        <v>170</v>
      </c>
      <c r="DL680" t="s">
        <v>170</v>
      </c>
      <c r="DN680" t="s">
        <v>170</v>
      </c>
      <c r="DP680" t="s">
        <v>14763</v>
      </c>
      <c r="DQ680" t="str">
        <f>HYPERLINK("https://nconnect.nicmar.ac.in/storage/profile/699aeee461c02.png","Download")</f>
        <v>0</v>
      </c>
      <c r="DR680" t="str">
        <f>HYPERLINK("https://nconnect.nicmar.ac.in/pdf/819_resume_1772372354.pdf/Y2FyZWVy","View Resume")</f>
        <v>0</v>
      </c>
      <c r="DS680" t="s">
        <v>292</v>
      </c>
    </row>
    <row r="681" spans="1:158">
      <c r="A681" t="s">
        <v>266</v>
      </c>
      <c r="B681" t="s">
        <v>211</v>
      </c>
      <c r="C681" t="s">
        <v>267</v>
      </c>
      <c r="D681" t="s">
        <v>268</v>
      </c>
      <c r="E681" t="s">
        <v>14764</v>
      </c>
      <c r="F681" t="s">
        <v>14765</v>
      </c>
      <c r="G681">
        <v>9818475739</v>
      </c>
      <c r="H681" t="s">
        <v>164</v>
      </c>
      <c r="I681" t="s">
        <v>14766</v>
      </c>
      <c r="J681" t="s">
        <v>217</v>
      </c>
      <c r="K681" t="s">
        <v>763</v>
      </c>
      <c r="L681" t="s">
        <v>14767</v>
      </c>
      <c r="M681" t="s">
        <v>14768</v>
      </c>
      <c r="N681" t="s">
        <v>170</v>
      </c>
      <c r="AI681" t="s">
        <v>14769</v>
      </c>
      <c r="AJ681" t="s">
        <v>14770</v>
      </c>
      <c r="AK681" t="s">
        <v>14771</v>
      </c>
      <c r="AL681">
        <v>80</v>
      </c>
      <c r="AN681">
        <v>2008</v>
      </c>
      <c r="AO681" t="s">
        <v>174</v>
      </c>
      <c r="AP681" t="s">
        <v>14769</v>
      </c>
      <c r="AQ681" t="s">
        <v>9961</v>
      </c>
      <c r="AR681" t="s">
        <v>14772</v>
      </c>
      <c r="AS681">
        <v>74</v>
      </c>
      <c r="AU681">
        <v>2010</v>
      </c>
      <c r="AV681" t="s">
        <v>170</v>
      </c>
      <c r="BC681" t="s">
        <v>174</v>
      </c>
      <c r="BD681" t="s">
        <v>14773</v>
      </c>
      <c r="BE681" t="s">
        <v>14774</v>
      </c>
      <c r="BF681" t="s">
        <v>14775</v>
      </c>
      <c r="BG681">
        <v>75.52</v>
      </c>
      <c r="BI681">
        <v>2014</v>
      </c>
      <c r="BJ681">
        <v>19</v>
      </c>
      <c r="BK681" t="s">
        <v>4391</v>
      </c>
      <c r="BL681">
        <v>34</v>
      </c>
      <c r="BN681" t="s">
        <v>174</v>
      </c>
      <c r="BO681" t="s">
        <v>14776</v>
      </c>
      <c r="BP681" t="s">
        <v>14777</v>
      </c>
      <c r="BQ681" t="s">
        <v>8855</v>
      </c>
      <c r="BR681">
        <v>73.7</v>
      </c>
      <c r="BS681">
        <v>7.37</v>
      </c>
      <c r="BT681">
        <v>2019</v>
      </c>
      <c r="BU681">
        <v>31</v>
      </c>
      <c r="BV681" t="s">
        <v>529</v>
      </c>
      <c r="BW681">
        <v>32</v>
      </c>
      <c r="BY681" t="s">
        <v>170</v>
      </c>
      <c r="CF681" t="s">
        <v>170</v>
      </c>
      <c r="CJ681">
        <v>2025</v>
      </c>
      <c r="CL681" t="s">
        <v>174</v>
      </c>
      <c r="CM681" t="s">
        <v>14778</v>
      </c>
      <c r="CN681" t="s">
        <v>174</v>
      </c>
      <c r="CO681" t="s">
        <v>14779</v>
      </c>
      <c r="CP681" t="s">
        <v>14780</v>
      </c>
      <c r="CQ681" t="s">
        <v>170</v>
      </c>
      <c r="CV681" t="s">
        <v>170</v>
      </c>
      <c r="CZ681" t="s">
        <v>170</v>
      </c>
      <c r="DB681" t="s">
        <v>14781</v>
      </c>
      <c r="DC681" t="s">
        <v>14782</v>
      </c>
      <c r="DD681" t="s">
        <v>170</v>
      </c>
      <c r="DF681" t="s">
        <v>174</v>
      </c>
      <c r="DG681">
        <v>0</v>
      </c>
      <c r="DH681">
        <v>0</v>
      </c>
      <c r="DI681">
        <v>1</v>
      </c>
      <c r="DJ681" t="s">
        <v>1163</v>
      </c>
      <c r="DK681">
        <v>10</v>
      </c>
      <c r="DL681" t="s">
        <v>170</v>
      </c>
      <c r="DN681" t="s">
        <v>174</v>
      </c>
      <c r="DO681" t="s">
        <v>14783</v>
      </c>
      <c r="DP681" t="s">
        <v>14784</v>
      </c>
      <c r="DQ681" t="str">
        <f>HYPERLINK("https://nconnect.nicmar.ac.in/storage/profile/69a44037c54fb.png","Download")</f>
        <v>0</v>
      </c>
      <c r="DR681" t="str">
        <f>HYPERLINK("https://nconnect.nicmar.ac.in/pdf/826_resume_1772376505.pdf/Y2FyZWVy","View Resume")</f>
        <v>0</v>
      </c>
      <c r="DS681" t="s">
        <v>5376</v>
      </c>
      <c r="DT681" t="s">
        <v>14785</v>
      </c>
      <c r="DU681" t="s">
        <v>950</v>
      </c>
      <c r="DV681" t="s">
        <v>14786</v>
      </c>
      <c r="DW681" t="s">
        <v>246</v>
      </c>
      <c r="DX681" t="s">
        <v>465</v>
      </c>
      <c r="DY681" t="s">
        <v>209</v>
      </c>
      <c r="DZ681" t="s">
        <v>949</v>
      </c>
      <c r="EA681" t="s">
        <v>14787</v>
      </c>
      <c r="EB681" t="s">
        <v>14788</v>
      </c>
      <c r="EC681" t="s">
        <v>5417</v>
      </c>
      <c r="ED681" t="s">
        <v>246</v>
      </c>
      <c r="EE681" t="s">
        <v>4215</v>
      </c>
      <c r="EF681" t="s">
        <v>464</v>
      </c>
      <c r="EG681" t="s">
        <v>7999</v>
      </c>
      <c r="EH681" t="s">
        <v>14789</v>
      </c>
      <c r="EI681" t="s">
        <v>14790</v>
      </c>
      <c r="EJ681" t="s">
        <v>1630</v>
      </c>
      <c r="EK681" t="s">
        <v>207</v>
      </c>
      <c r="EL681" t="s">
        <v>1589</v>
      </c>
      <c r="EM681" t="s">
        <v>208</v>
      </c>
      <c r="EN681" t="s">
        <v>945</v>
      </c>
    </row>
    <row r="682" spans="1:158">
      <c r="A682" t="s">
        <v>293</v>
      </c>
      <c r="B682" t="s">
        <v>211</v>
      </c>
      <c r="C682" t="s">
        <v>212</v>
      </c>
      <c r="D682" t="s">
        <v>294</v>
      </c>
      <c r="E682" t="s">
        <v>14791</v>
      </c>
      <c r="F682" t="s">
        <v>14792</v>
      </c>
      <c r="G682">
        <v>9029193654</v>
      </c>
      <c r="H682" t="s">
        <v>164</v>
      </c>
      <c r="I682" t="s">
        <v>14793</v>
      </c>
      <c r="J682" t="s">
        <v>166</v>
      </c>
      <c r="K682" t="s">
        <v>2378</v>
      </c>
      <c r="L682" t="s">
        <v>14794</v>
      </c>
      <c r="M682" t="s">
        <v>14795</v>
      </c>
      <c r="N682" t="s">
        <v>170</v>
      </c>
      <c r="AI682" t="s">
        <v>14796</v>
      </c>
      <c r="AJ682" t="s">
        <v>6203</v>
      </c>
      <c r="AK682" t="s">
        <v>14797</v>
      </c>
      <c r="AL682">
        <v>79.86</v>
      </c>
      <c r="AN682">
        <v>2005</v>
      </c>
      <c r="AO682" t="s">
        <v>174</v>
      </c>
      <c r="AP682" t="s">
        <v>14798</v>
      </c>
      <c r="AQ682" t="s">
        <v>6203</v>
      </c>
      <c r="AR682" t="s">
        <v>1611</v>
      </c>
      <c r="AS682">
        <v>70.17</v>
      </c>
      <c r="AU682">
        <v>2007</v>
      </c>
      <c r="AV682" t="s">
        <v>170</v>
      </c>
      <c r="BC682" t="s">
        <v>174</v>
      </c>
      <c r="BD682" t="s">
        <v>6357</v>
      </c>
      <c r="BE682" t="s">
        <v>14799</v>
      </c>
      <c r="BF682" t="s">
        <v>3149</v>
      </c>
      <c r="BG682">
        <v>53.13</v>
      </c>
      <c r="BI682">
        <v>2010</v>
      </c>
      <c r="BJ682">
        <v>19</v>
      </c>
      <c r="BK682" t="s">
        <v>444</v>
      </c>
      <c r="BL682">
        <v>53</v>
      </c>
      <c r="BM682" t="s">
        <v>3149</v>
      </c>
      <c r="BN682" t="s">
        <v>174</v>
      </c>
      <c r="BO682" t="s">
        <v>8398</v>
      </c>
      <c r="BP682" t="s">
        <v>14800</v>
      </c>
      <c r="BQ682" t="s">
        <v>3149</v>
      </c>
      <c r="BR682">
        <v>60.15</v>
      </c>
      <c r="BT682">
        <v>2012</v>
      </c>
      <c r="BU682">
        <v>31</v>
      </c>
      <c r="BV682" t="s">
        <v>447</v>
      </c>
      <c r="BW682">
        <v>53</v>
      </c>
      <c r="BX682" t="s">
        <v>3149</v>
      </c>
      <c r="BY682" t="s">
        <v>174</v>
      </c>
      <c r="BZ682" t="s">
        <v>8398</v>
      </c>
      <c r="CA682" t="s">
        <v>14801</v>
      </c>
      <c r="CB682" t="s">
        <v>14802</v>
      </c>
      <c r="CC682">
        <v>66.2</v>
      </c>
      <c r="CE682">
        <v>2015</v>
      </c>
      <c r="CF682" t="s">
        <v>170</v>
      </c>
      <c r="CL682" t="s">
        <v>170</v>
      </c>
      <c r="CN682" t="s">
        <v>174</v>
      </c>
      <c r="CO682" t="s">
        <v>14803</v>
      </c>
      <c r="CP682" t="s">
        <v>3002</v>
      </c>
      <c r="CQ682" t="s">
        <v>170</v>
      </c>
      <c r="CV682" t="s">
        <v>170</v>
      </c>
      <c r="CZ682" t="s">
        <v>170</v>
      </c>
      <c r="DB682" t="s">
        <v>14804</v>
      </c>
      <c r="DC682" t="s">
        <v>14805</v>
      </c>
      <c r="DD682" t="s">
        <v>174</v>
      </c>
      <c r="DE682" t="s">
        <v>14806</v>
      </c>
      <c r="DF682" t="s">
        <v>174</v>
      </c>
      <c r="DG682">
        <v>3</v>
      </c>
      <c r="DH682">
        <v>0</v>
      </c>
      <c r="DI682">
        <v>0</v>
      </c>
      <c r="DJ682">
        <v>0</v>
      </c>
      <c r="DK682">
        <v>8</v>
      </c>
      <c r="DL682" t="s">
        <v>170</v>
      </c>
      <c r="DN682" t="s">
        <v>170</v>
      </c>
      <c r="DP682" t="s">
        <v>14807</v>
      </c>
      <c r="DQ682" t="str">
        <f>HYPERLINK("https://nconnect.nicmar.ac.in/storage/profile/699c13378422a.png","Download")</f>
        <v>0</v>
      </c>
      <c r="DR682" t="str">
        <f>HYPERLINK("https://nconnect.nicmar.ac.in/pdf/548_resume_1772377661.pdf/Y2FyZWVy","View Resume")</f>
        <v>0</v>
      </c>
      <c r="DS682" t="s">
        <v>14808</v>
      </c>
      <c r="DT682" t="s">
        <v>14809</v>
      </c>
      <c r="DU682" t="s">
        <v>255</v>
      </c>
      <c r="DV682" t="s">
        <v>1427</v>
      </c>
      <c r="DW682" t="s">
        <v>246</v>
      </c>
      <c r="DX682" t="s">
        <v>252</v>
      </c>
      <c r="DY682" t="s">
        <v>209</v>
      </c>
      <c r="DZ682" t="s">
        <v>1383</v>
      </c>
      <c r="EA682" t="s">
        <v>14810</v>
      </c>
      <c r="EB682" t="s">
        <v>255</v>
      </c>
      <c r="EC682" t="s">
        <v>14811</v>
      </c>
      <c r="ED682" t="s">
        <v>246</v>
      </c>
      <c r="EE682" t="s">
        <v>334</v>
      </c>
      <c r="EF682" t="s">
        <v>252</v>
      </c>
      <c r="EG682" t="s">
        <v>5561</v>
      </c>
      <c r="EH682" t="s">
        <v>14812</v>
      </c>
      <c r="EI682" t="s">
        <v>255</v>
      </c>
      <c r="EJ682" t="s">
        <v>14813</v>
      </c>
      <c r="EK682" t="s">
        <v>246</v>
      </c>
      <c r="EL682" t="s">
        <v>2135</v>
      </c>
      <c r="EM682" t="s">
        <v>334</v>
      </c>
      <c r="EN682" t="s">
        <v>2927</v>
      </c>
    </row>
    <row r="683" spans="1:158">
      <c r="A683" t="s">
        <v>3203</v>
      </c>
      <c r="B683" t="s">
        <v>211</v>
      </c>
      <c r="C683" t="s">
        <v>160</v>
      </c>
      <c r="D683" t="s">
        <v>3204</v>
      </c>
      <c r="E683" t="s">
        <v>14814</v>
      </c>
      <c r="F683" t="s">
        <v>14815</v>
      </c>
      <c r="G683">
        <v>8627976445</v>
      </c>
      <c r="H683" t="s">
        <v>164</v>
      </c>
      <c r="I683" t="s">
        <v>14816</v>
      </c>
      <c r="J683" t="s">
        <v>217</v>
      </c>
      <c r="K683" t="s">
        <v>218</v>
      </c>
      <c r="L683" t="s">
        <v>14817</v>
      </c>
      <c r="M683" t="s">
        <v>14818</v>
      </c>
      <c r="N683" t="s">
        <v>170</v>
      </c>
      <c r="AI683" t="s">
        <v>14819</v>
      </c>
      <c r="AJ683" t="s">
        <v>14820</v>
      </c>
      <c r="AK683" t="s">
        <v>14821</v>
      </c>
      <c r="AL683">
        <v>71.85</v>
      </c>
      <c r="AN683">
        <v>2010</v>
      </c>
      <c r="AO683" t="s">
        <v>174</v>
      </c>
      <c r="AP683" t="s">
        <v>14822</v>
      </c>
      <c r="AQ683" t="s">
        <v>14823</v>
      </c>
      <c r="AR683" t="s">
        <v>14824</v>
      </c>
      <c r="AS683">
        <v>81.8</v>
      </c>
      <c r="AU683">
        <v>2012</v>
      </c>
      <c r="AV683" t="s">
        <v>170</v>
      </c>
      <c r="BC683" t="s">
        <v>174</v>
      </c>
      <c r="BD683" t="s">
        <v>14825</v>
      </c>
      <c r="BE683" t="s">
        <v>14826</v>
      </c>
      <c r="BF683" t="s">
        <v>14827</v>
      </c>
      <c r="BG683">
        <v>68.54</v>
      </c>
      <c r="BI683">
        <v>2017</v>
      </c>
      <c r="BJ683">
        <v>1</v>
      </c>
      <c r="BL683">
        <v>9</v>
      </c>
      <c r="BN683" t="s">
        <v>174</v>
      </c>
      <c r="BO683" t="s">
        <v>14828</v>
      </c>
      <c r="BP683" t="s">
        <v>14828</v>
      </c>
      <c r="BQ683" t="s">
        <v>14829</v>
      </c>
      <c r="BR683">
        <v>84.9</v>
      </c>
      <c r="BS683">
        <v>8.49</v>
      </c>
      <c r="BT683">
        <v>2019</v>
      </c>
      <c r="BU683">
        <v>16</v>
      </c>
      <c r="BW683">
        <v>49</v>
      </c>
      <c r="BY683" t="s">
        <v>170</v>
      </c>
      <c r="CF683" t="s">
        <v>174</v>
      </c>
      <c r="CG683" t="s">
        <v>14830</v>
      </c>
      <c r="CH683" t="s">
        <v>2973</v>
      </c>
      <c r="CI683" t="s">
        <v>193</v>
      </c>
      <c r="CJ683">
        <v>2026</v>
      </c>
      <c r="CL683" t="s">
        <v>170</v>
      </c>
      <c r="CN683" t="s">
        <v>174</v>
      </c>
      <c r="CO683" t="s">
        <v>14831</v>
      </c>
      <c r="CP683" t="s">
        <v>14832</v>
      </c>
      <c r="CQ683" t="s">
        <v>174</v>
      </c>
      <c r="CR683">
        <v>5</v>
      </c>
      <c r="CS683">
        <v>1</v>
      </c>
      <c r="CT683">
        <v>1</v>
      </c>
      <c r="CU683" t="s">
        <v>14833</v>
      </c>
      <c r="CV683" t="s">
        <v>170</v>
      </c>
      <c r="CZ683" t="s">
        <v>170</v>
      </c>
      <c r="DC683" t="s">
        <v>326</v>
      </c>
      <c r="DD683" t="s">
        <v>170</v>
      </c>
      <c r="DF683" t="s">
        <v>170</v>
      </c>
      <c r="DL683" t="s">
        <v>174</v>
      </c>
      <c r="DM683" t="s">
        <v>14834</v>
      </c>
      <c r="DN683" t="s">
        <v>170</v>
      </c>
      <c r="DP683" t="s">
        <v>14835</v>
      </c>
      <c r="DQ683" t="str">
        <f>HYPERLINK("https://nconnect.nicmar.ac.in/storage/profile/6996ef024c779.png","Download")</f>
        <v>0</v>
      </c>
      <c r="DR683" t="str">
        <f>HYPERLINK("https://nconnect.nicmar.ac.in/pdf/827_resume_1772378775.pdf/Y2FyZWVy","View Resume")</f>
        <v>0</v>
      </c>
      <c r="DS683" t="s">
        <v>949</v>
      </c>
      <c r="DT683" t="s">
        <v>14836</v>
      </c>
      <c r="DU683" t="s">
        <v>14837</v>
      </c>
      <c r="DV683" t="s">
        <v>5417</v>
      </c>
      <c r="DW683" t="s">
        <v>207</v>
      </c>
      <c r="DX683" t="s">
        <v>1199</v>
      </c>
      <c r="DY683" t="s">
        <v>209</v>
      </c>
      <c r="DZ683" t="s">
        <v>292</v>
      </c>
      <c r="EA683" t="s">
        <v>14828</v>
      </c>
      <c r="EB683" t="s">
        <v>12717</v>
      </c>
      <c r="EC683" t="s">
        <v>647</v>
      </c>
      <c r="ED683" t="s">
        <v>246</v>
      </c>
      <c r="EE683" t="s">
        <v>570</v>
      </c>
      <c r="EF683" t="s">
        <v>2108</v>
      </c>
      <c r="EG683" t="s">
        <v>466</v>
      </c>
    </row>
    <row r="684" spans="1:158">
      <c r="A684" t="s">
        <v>1348</v>
      </c>
      <c r="B684" t="s">
        <v>211</v>
      </c>
      <c r="C684" t="s">
        <v>267</v>
      </c>
      <c r="D684" t="s">
        <v>1349</v>
      </c>
      <c r="E684" t="s">
        <v>14838</v>
      </c>
      <c r="F684" t="s">
        <v>14839</v>
      </c>
      <c r="G684">
        <v>9013821429</v>
      </c>
      <c r="H684" t="s">
        <v>164</v>
      </c>
      <c r="I684" t="s">
        <v>13360</v>
      </c>
      <c r="J684" t="s">
        <v>166</v>
      </c>
      <c r="K684" t="s">
        <v>361</v>
      </c>
      <c r="L684" t="s">
        <v>14840</v>
      </c>
      <c r="M684" t="s">
        <v>14841</v>
      </c>
      <c r="N684" t="s">
        <v>170</v>
      </c>
      <c r="AI684" t="s">
        <v>14842</v>
      </c>
      <c r="AJ684" t="s">
        <v>14842</v>
      </c>
      <c r="AK684" t="s">
        <v>14843</v>
      </c>
      <c r="AL684">
        <v>77.9</v>
      </c>
      <c r="AM684">
        <v>8.2</v>
      </c>
      <c r="AN684">
        <v>2011</v>
      </c>
      <c r="AO684" t="s">
        <v>174</v>
      </c>
      <c r="AP684" t="s">
        <v>14842</v>
      </c>
      <c r="AQ684" t="s">
        <v>14842</v>
      </c>
      <c r="AR684" t="s">
        <v>14844</v>
      </c>
      <c r="AS684">
        <v>92.6</v>
      </c>
      <c r="AU684">
        <v>2013</v>
      </c>
      <c r="AV684" t="s">
        <v>170</v>
      </c>
      <c r="BC684" t="s">
        <v>174</v>
      </c>
      <c r="BD684" t="s">
        <v>2036</v>
      </c>
      <c r="BE684" t="s">
        <v>14845</v>
      </c>
      <c r="BF684" t="s">
        <v>14846</v>
      </c>
      <c r="BG684">
        <v>76.76</v>
      </c>
      <c r="BI684">
        <v>2016</v>
      </c>
      <c r="BJ684">
        <v>19</v>
      </c>
      <c r="BK684" t="s">
        <v>14847</v>
      </c>
      <c r="BL684">
        <v>17</v>
      </c>
      <c r="BN684" t="s">
        <v>174</v>
      </c>
      <c r="BO684" t="s">
        <v>14848</v>
      </c>
      <c r="BP684" t="s">
        <v>14848</v>
      </c>
      <c r="BQ684" t="s">
        <v>14849</v>
      </c>
      <c r="BR684">
        <v>80</v>
      </c>
      <c r="BS684">
        <v>8</v>
      </c>
      <c r="BT684">
        <v>2018</v>
      </c>
      <c r="BU684">
        <v>31</v>
      </c>
      <c r="BV684" t="s">
        <v>14850</v>
      </c>
      <c r="BW684">
        <v>17</v>
      </c>
      <c r="BY684" t="s">
        <v>170</v>
      </c>
      <c r="CF684" t="s">
        <v>174</v>
      </c>
      <c r="CG684" t="s">
        <v>1704</v>
      </c>
      <c r="CH684" t="s">
        <v>14848</v>
      </c>
      <c r="CI684" t="s">
        <v>193</v>
      </c>
      <c r="CJ684">
        <v>2025</v>
      </c>
      <c r="CL684" t="s">
        <v>174</v>
      </c>
      <c r="CM684" t="s">
        <v>14851</v>
      </c>
      <c r="CN684" t="s">
        <v>174</v>
      </c>
      <c r="CO684" t="s">
        <v>14852</v>
      </c>
      <c r="CP684" t="s">
        <v>14853</v>
      </c>
      <c r="CQ684" t="s">
        <v>174</v>
      </c>
      <c r="CR684">
        <v>11</v>
      </c>
      <c r="CS684">
        <v>5</v>
      </c>
      <c r="CT684">
        <v>17</v>
      </c>
      <c r="CU684" t="s">
        <v>14854</v>
      </c>
      <c r="CV684" t="s">
        <v>170</v>
      </c>
      <c r="CZ684" t="s">
        <v>170</v>
      </c>
      <c r="DC684" t="s">
        <v>14855</v>
      </c>
      <c r="DD684" t="s">
        <v>174</v>
      </c>
      <c r="DE684" t="s">
        <v>14856</v>
      </c>
      <c r="DF684" t="s">
        <v>170</v>
      </c>
      <c r="DL684" t="s">
        <v>170</v>
      </c>
      <c r="DN684" t="s">
        <v>170</v>
      </c>
      <c r="DP684" t="s">
        <v>14857</v>
      </c>
      <c r="DQ684" t="str">
        <f>HYPERLINK("https://nconnect.nicmar.ac.in/storage/profile/69a44d7f9f5ec.png","Download")</f>
        <v>0</v>
      </c>
      <c r="DR684" t="str">
        <f>HYPERLINK("https://nconnect.nicmar.ac.in/pdf/829_resume_1772379313.pdf/Y2FyZWVy","View Resume")</f>
        <v>0</v>
      </c>
      <c r="DS684" t="s">
        <v>5757</v>
      </c>
      <c r="DT684" t="s">
        <v>14858</v>
      </c>
      <c r="DU684" t="s">
        <v>14859</v>
      </c>
      <c r="DV684" t="s">
        <v>819</v>
      </c>
      <c r="DW684" t="s">
        <v>207</v>
      </c>
      <c r="DX684" t="s">
        <v>1726</v>
      </c>
      <c r="DY684" t="s">
        <v>3458</v>
      </c>
      <c r="DZ684" t="s">
        <v>470</v>
      </c>
      <c r="EA684" t="s">
        <v>14860</v>
      </c>
      <c r="EB684" t="s">
        <v>211</v>
      </c>
      <c r="EC684" t="s">
        <v>819</v>
      </c>
      <c r="ED684" t="s">
        <v>246</v>
      </c>
      <c r="EE684" t="s">
        <v>3458</v>
      </c>
      <c r="EF684" t="s">
        <v>209</v>
      </c>
      <c r="EG684" t="s">
        <v>10077</v>
      </c>
    </row>
    <row r="685" spans="1:158">
      <c r="A685" t="s">
        <v>210</v>
      </c>
      <c r="B685" t="s">
        <v>211</v>
      </c>
      <c r="C685" t="s">
        <v>212</v>
      </c>
      <c r="D685" t="s">
        <v>213</v>
      </c>
      <c r="E685" t="s">
        <v>14861</v>
      </c>
      <c r="F685" t="s">
        <v>14862</v>
      </c>
      <c r="G685">
        <v>9942514919</v>
      </c>
      <c r="H685" t="s">
        <v>164</v>
      </c>
      <c r="I685" t="s">
        <v>14863</v>
      </c>
      <c r="J685" t="s">
        <v>166</v>
      </c>
      <c r="K685" t="s">
        <v>1105</v>
      </c>
      <c r="L685" t="s">
        <v>14864</v>
      </c>
      <c r="M685" t="s">
        <v>14865</v>
      </c>
      <c r="N685" t="s">
        <v>170</v>
      </c>
      <c r="AI685" t="s">
        <v>14866</v>
      </c>
      <c r="AJ685" t="s">
        <v>14867</v>
      </c>
      <c r="AK685" t="s">
        <v>763</v>
      </c>
      <c r="AL685">
        <v>72</v>
      </c>
      <c r="AN685">
        <v>2005</v>
      </c>
      <c r="AO685" t="s">
        <v>170</v>
      </c>
      <c r="AV685" t="s">
        <v>174</v>
      </c>
      <c r="AW685" t="s">
        <v>486</v>
      </c>
      <c r="AX685" t="s">
        <v>14868</v>
      </c>
      <c r="AY685" t="s">
        <v>10712</v>
      </c>
      <c r="AZ685">
        <v>90</v>
      </c>
      <c r="BB685">
        <v>2008</v>
      </c>
      <c r="BC685" t="s">
        <v>174</v>
      </c>
      <c r="BD685" t="s">
        <v>1519</v>
      </c>
      <c r="BE685" t="s">
        <v>14869</v>
      </c>
      <c r="BF685" t="s">
        <v>10712</v>
      </c>
      <c r="BG685">
        <v>78</v>
      </c>
      <c r="BI685">
        <v>2011</v>
      </c>
      <c r="BJ685">
        <v>2</v>
      </c>
      <c r="BL685">
        <v>7</v>
      </c>
      <c r="BN685" t="s">
        <v>174</v>
      </c>
      <c r="BO685" t="s">
        <v>1519</v>
      </c>
      <c r="BP685" t="s">
        <v>14870</v>
      </c>
      <c r="BQ685" t="s">
        <v>213</v>
      </c>
      <c r="BR685">
        <v>78</v>
      </c>
      <c r="BS685">
        <v>7.78</v>
      </c>
      <c r="BT685">
        <v>2014</v>
      </c>
      <c r="BU685">
        <v>14</v>
      </c>
      <c r="BW685">
        <v>7</v>
      </c>
      <c r="BY685" t="s">
        <v>170</v>
      </c>
      <c r="CF685" t="s">
        <v>174</v>
      </c>
      <c r="CG685" t="s">
        <v>213</v>
      </c>
      <c r="CH685" t="s">
        <v>14871</v>
      </c>
      <c r="CI685" t="s">
        <v>193</v>
      </c>
      <c r="CJ685">
        <v>2024</v>
      </c>
      <c r="CL685" t="s">
        <v>174</v>
      </c>
      <c r="CM685" t="s">
        <v>14872</v>
      </c>
      <c r="CN685" t="s">
        <v>174</v>
      </c>
      <c r="CO685" t="s">
        <v>14873</v>
      </c>
      <c r="CP685" t="s">
        <v>14874</v>
      </c>
      <c r="CQ685" t="s">
        <v>174</v>
      </c>
      <c r="CR685">
        <v>8</v>
      </c>
      <c r="CS685">
        <v>1</v>
      </c>
      <c r="CT685">
        <v>7</v>
      </c>
      <c r="CU685" t="s">
        <v>14875</v>
      </c>
      <c r="CV685" t="s">
        <v>174</v>
      </c>
      <c r="CW685" t="s">
        <v>14876</v>
      </c>
      <c r="CX685" t="s">
        <v>373</v>
      </c>
      <c r="CZ685" t="s">
        <v>174</v>
      </c>
      <c r="DA685" t="s">
        <v>14877</v>
      </c>
      <c r="DB685" t="s">
        <v>14878</v>
      </c>
      <c r="DC685" t="s">
        <v>14879</v>
      </c>
      <c r="DD685" t="s">
        <v>174</v>
      </c>
      <c r="DE685" t="s">
        <v>14880</v>
      </c>
      <c r="DF685" t="s">
        <v>170</v>
      </c>
      <c r="DL685" t="s">
        <v>174</v>
      </c>
      <c r="DM685" t="s">
        <v>14881</v>
      </c>
      <c r="DN685" t="s">
        <v>174</v>
      </c>
      <c r="DO685" t="s">
        <v>14882</v>
      </c>
      <c r="DP685" t="s">
        <v>14883</v>
      </c>
      <c r="DQ685" t="s">
        <v>202</v>
      </c>
      <c r="DR685" t="str">
        <f>HYPERLINK("https://nconnect.nicmar.ac.in/pdf/733_resume_1772379929.pdf/Y2FyZWVy","View Resume")</f>
        <v>0</v>
      </c>
      <c r="DS685" t="s">
        <v>2689</v>
      </c>
      <c r="DT685" t="s">
        <v>14884</v>
      </c>
      <c r="DU685" t="s">
        <v>211</v>
      </c>
      <c r="DV685" t="s">
        <v>14885</v>
      </c>
      <c r="DW685" t="s">
        <v>246</v>
      </c>
      <c r="DX685" t="s">
        <v>1725</v>
      </c>
      <c r="DY685" t="s">
        <v>1983</v>
      </c>
      <c r="DZ685" t="s">
        <v>355</v>
      </c>
      <c r="EA685" t="s">
        <v>14886</v>
      </c>
      <c r="EB685" t="s">
        <v>14887</v>
      </c>
      <c r="EC685" t="s">
        <v>14885</v>
      </c>
      <c r="ED685" t="s">
        <v>246</v>
      </c>
      <c r="EE685" t="s">
        <v>428</v>
      </c>
      <c r="EF685" t="s">
        <v>989</v>
      </c>
      <c r="EG685" t="s">
        <v>575</v>
      </c>
      <c r="EH685" t="s">
        <v>14888</v>
      </c>
      <c r="EI685" t="s">
        <v>211</v>
      </c>
      <c r="EJ685" t="s">
        <v>14885</v>
      </c>
      <c r="EK685" t="s">
        <v>246</v>
      </c>
      <c r="EL685" t="s">
        <v>4746</v>
      </c>
      <c r="EM685" t="s">
        <v>428</v>
      </c>
      <c r="EN685" t="s">
        <v>945</v>
      </c>
      <c r="EO685" t="s">
        <v>14889</v>
      </c>
      <c r="EP685" t="s">
        <v>211</v>
      </c>
      <c r="EQ685" t="s">
        <v>14885</v>
      </c>
      <c r="ER685" t="s">
        <v>246</v>
      </c>
      <c r="ES685" t="s">
        <v>7410</v>
      </c>
      <c r="ET685" t="s">
        <v>1025</v>
      </c>
      <c r="EU685" t="s">
        <v>430</v>
      </c>
      <c r="EV685" t="s">
        <v>462</v>
      </c>
      <c r="EW685" t="s">
        <v>2526</v>
      </c>
      <c r="EX685" t="s">
        <v>463</v>
      </c>
      <c r="EY685" t="s">
        <v>246</v>
      </c>
      <c r="EZ685" t="s">
        <v>995</v>
      </c>
      <c r="FA685" t="s">
        <v>209</v>
      </c>
      <c r="FB685" t="s">
        <v>1027</v>
      </c>
    </row>
    <row r="686" spans="1:158">
      <c r="A686" t="s">
        <v>295</v>
      </c>
      <c r="B686" t="s">
        <v>211</v>
      </c>
      <c r="C686" t="s">
        <v>267</v>
      </c>
      <c r="D686" t="s">
        <v>296</v>
      </c>
      <c r="E686" t="s">
        <v>14890</v>
      </c>
      <c r="F686" t="s">
        <v>14891</v>
      </c>
      <c r="G686">
        <v>9970836707</v>
      </c>
      <c r="H686" t="s">
        <v>164</v>
      </c>
      <c r="I686" t="s">
        <v>14892</v>
      </c>
      <c r="J686" t="s">
        <v>166</v>
      </c>
      <c r="K686" t="s">
        <v>831</v>
      </c>
      <c r="L686" t="s">
        <v>14893</v>
      </c>
      <c r="M686" t="s">
        <v>14894</v>
      </c>
      <c r="N686" t="s">
        <v>174</v>
      </c>
      <c r="O686" t="s">
        <v>14895</v>
      </c>
      <c r="P686" t="s">
        <v>14896</v>
      </c>
      <c r="AI686" t="s">
        <v>14897</v>
      </c>
      <c r="AJ686" t="s">
        <v>14898</v>
      </c>
      <c r="AK686" t="s">
        <v>378</v>
      </c>
      <c r="AL686">
        <v>81.47</v>
      </c>
      <c r="AN686">
        <v>2004</v>
      </c>
      <c r="AO686" t="s">
        <v>174</v>
      </c>
      <c r="AP686" t="s">
        <v>4842</v>
      </c>
      <c r="AQ686" t="s">
        <v>14899</v>
      </c>
      <c r="AR686" t="s">
        <v>7001</v>
      </c>
      <c r="AS686">
        <v>57.5</v>
      </c>
      <c r="AU686">
        <v>2006</v>
      </c>
      <c r="AV686" t="s">
        <v>170</v>
      </c>
      <c r="BC686" t="s">
        <v>174</v>
      </c>
      <c r="BD686" t="s">
        <v>4953</v>
      </c>
      <c r="BE686" t="s">
        <v>14900</v>
      </c>
      <c r="BF686" t="s">
        <v>1668</v>
      </c>
      <c r="BG686">
        <v>58</v>
      </c>
      <c r="BI686">
        <v>2011</v>
      </c>
      <c r="BJ686">
        <v>19</v>
      </c>
      <c r="BK686" t="s">
        <v>14901</v>
      </c>
      <c r="BL686">
        <v>34</v>
      </c>
      <c r="BN686" t="s">
        <v>174</v>
      </c>
      <c r="BO686" t="s">
        <v>4362</v>
      </c>
      <c r="BP686" t="s">
        <v>14902</v>
      </c>
      <c r="BQ686" t="s">
        <v>296</v>
      </c>
      <c r="BR686">
        <v>70.3</v>
      </c>
      <c r="BT686">
        <v>2015</v>
      </c>
      <c r="BU686">
        <v>31</v>
      </c>
      <c r="BV686" t="s">
        <v>529</v>
      </c>
      <c r="BW686">
        <v>33</v>
      </c>
      <c r="BY686" t="s">
        <v>174</v>
      </c>
      <c r="BZ686" t="s">
        <v>14903</v>
      </c>
      <c r="CA686" t="s">
        <v>14903</v>
      </c>
      <c r="CB686" t="s">
        <v>1337</v>
      </c>
      <c r="CC686">
        <v>56</v>
      </c>
      <c r="CE686">
        <v>2015</v>
      </c>
      <c r="CF686" t="s">
        <v>174</v>
      </c>
      <c r="CG686" t="s">
        <v>4326</v>
      </c>
      <c r="CH686" t="s">
        <v>553</v>
      </c>
      <c r="CI686" t="s">
        <v>193</v>
      </c>
      <c r="CJ686">
        <v>2024</v>
      </c>
      <c r="CL686" t="s">
        <v>170</v>
      </c>
      <c r="CN686" t="s">
        <v>174</v>
      </c>
      <c r="CO686" t="s">
        <v>14904</v>
      </c>
      <c r="CP686" t="s">
        <v>14905</v>
      </c>
      <c r="CQ686" t="s">
        <v>174</v>
      </c>
      <c r="CR686">
        <v>1</v>
      </c>
      <c r="CS686">
        <v>1</v>
      </c>
      <c r="CT686">
        <v>19</v>
      </c>
      <c r="CU686" t="s">
        <v>14906</v>
      </c>
      <c r="CV686" t="s">
        <v>170</v>
      </c>
      <c r="CZ686" t="s">
        <v>170</v>
      </c>
      <c r="DB686" t="s">
        <v>14907</v>
      </c>
      <c r="DC686" t="s">
        <v>14908</v>
      </c>
      <c r="DD686" t="s">
        <v>174</v>
      </c>
      <c r="DE686" t="s">
        <v>14909</v>
      </c>
      <c r="DF686" t="s">
        <v>174</v>
      </c>
      <c r="DG686" t="s">
        <v>14910</v>
      </c>
      <c r="DH686" t="s">
        <v>14911</v>
      </c>
      <c r="DI686" t="s">
        <v>14912</v>
      </c>
      <c r="DJ686" t="s">
        <v>14913</v>
      </c>
      <c r="DK686">
        <v>10</v>
      </c>
      <c r="DL686" t="s">
        <v>174</v>
      </c>
      <c r="DM686" t="s">
        <v>14914</v>
      </c>
      <c r="DN686" t="s">
        <v>174</v>
      </c>
      <c r="DO686" t="s">
        <v>14915</v>
      </c>
      <c r="DP686" t="s">
        <v>14916</v>
      </c>
      <c r="DQ686" t="str">
        <f>HYPERLINK("https://nconnect.nicmar.ac.in/storage/profile/69a44f0609571.png","Download")</f>
        <v>0</v>
      </c>
      <c r="DR686" t="str">
        <f>HYPERLINK("https://nconnect.nicmar.ac.in/pdf/830_resume_1772381752.pdf/Y2FyZWVy","View Resume")</f>
        <v>0</v>
      </c>
      <c r="DS686" t="s">
        <v>3453</v>
      </c>
      <c r="DT686" t="s">
        <v>14917</v>
      </c>
      <c r="DU686" t="s">
        <v>14918</v>
      </c>
      <c r="DV686" t="s">
        <v>5015</v>
      </c>
      <c r="DW686" t="s">
        <v>246</v>
      </c>
      <c r="DX686" t="s">
        <v>5041</v>
      </c>
      <c r="DY686" t="s">
        <v>3870</v>
      </c>
      <c r="DZ686" t="s">
        <v>380</v>
      </c>
      <c r="EA686" t="s">
        <v>2850</v>
      </c>
      <c r="EB686" t="s">
        <v>211</v>
      </c>
      <c r="EC686" t="s">
        <v>819</v>
      </c>
      <c r="ED686" t="s">
        <v>246</v>
      </c>
      <c r="EE686" t="s">
        <v>1686</v>
      </c>
      <c r="EF686" t="s">
        <v>209</v>
      </c>
      <c r="EG686" t="s">
        <v>990</v>
      </c>
      <c r="EH686" t="s">
        <v>14919</v>
      </c>
      <c r="EI686" t="s">
        <v>211</v>
      </c>
      <c r="EJ686" t="s">
        <v>819</v>
      </c>
      <c r="EK686" t="s">
        <v>246</v>
      </c>
      <c r="EL686" t="s">
        <v>570</v>
      </c>
      <c r="EM686" t="s">
        <v>3389</v>
      </c>
      <c r="EN686" t="s">
        <v>12402</v>
      </c>
      <c r="EO686" t="s">
        <v>14920</v>
      </c>
      <c r="EP686" t="s">
        <v>211</v>
      </c>
      <c r="EQ686" t="s">
        <v>819</v>
      </c>
      <c r="ER686" t="s">
        <v>246</v>
      </c>
      <c r="ES686" t="s">
        <v>988</v>
      </c>
      <c r="ET686" t="s">
        <v>384</v>
      </c>
      <c r="EU686" t="s">
        <v>575</v>
      </c>
      <c r="EV686" t="s">
        <v>14921</v>
      </c>
      <c r="EW686" t="s">
        <v>211</v>
      </c>
      <c r="EX686" t="s">
        <v>819</v>
      </c>
      <c r="EY686" t="s">
        <v>246</v>
      </c>
      <c r="EZ686" t="s">
        <v>7285</v>
      </c>
      <c r="FA686" t="s">
        <v>429</v>
      </c>
      <c r="FB686" t="s">
        <v>1383</v>
      </c>
    </row>
    <row r="687" spans="1:158">
      <c r="A687" t="s">
        <v>507</v>
      </c>
      <c r="B687" t="s">
        <v>508</v>
      </c>
      <c r="C687" t="s">
        <v>267</v>
      </c>
      <c r="D687" t="s">
        <v>509</v>
      </c>
      <c r="E687" t="s">
        <v>14922</v>
      </c>
      <c r="F687" t="s">
        <v>14923</v>
      </c>
      <c r="G687">
        <v>9898384187</v>
      </c>
      <c r="H687" t="s">
        <v>271</v>
      </c>
      <c r="I687" t="s">
        <v>14924</v>
      </c>
      <c r="J687" t="s">
        <v>166</v>
      </c>
      <c r="K687" t="s">
        <v>2378</v>
      </c>
      <c r="L687" t="s">
        <v>14925</v>
      </c>
      <c r="M687" t="s">
        <v>14926</v>
      </c>
      <c r="N687" t="s">
        <v>170</v>
      </c>
      <c r="AI687" t="s">
        <v>14927</v>
      </c>
      <c r="AJ687" t="s">
        <v>14928</v>
      </c>
      <c r="AK687" t="s">
        <v>14929</v>
      </c>
      <c r="AL687">
        <v>62</v>
      </c>
      <c r="AN687">
        <v>2002</v>
      </c>
      <c r="AO687" t="s">
        <v>174</v>
      </c>
      <c r="AP687" t="s">
        <v>14930</v>
      </c>
      <c r="AQ687" t="s">
        <v>14931</v>
      </c>
      <c r="AR687" t="s">
        <v>14932</v>
      </c>
      <c r="AS687">
        <v>75</v>
      </c>
      <c r="AU687">
        <v>2005</v>
      </c>
      <c r="AV687" t="s">
        <v>170</v>
      </c>
      <c r="BC687" t="s">
        <v>174</v>
      </c>
      <c r="BD687" t="s">
        <v>14933</v>
      </c>
      <c r="BE687" t="s">
        <v>14934</v>
      </c>
      <c r="BF687" t="s">
        <v>14935</v>
      </c>
      <c r="BG687">
        <v>62</v>
      </c>
      <c r="BI687">
        <v>2008</v>
      </c>
      <c r="BJ687">
        <v>19</v>
      </c>
      <c r="BK687" t="s">
        <v>808</v>
      </c>
      <c r="BL687">
        <v>23</v>
      </c>
      <c r="BN687" t="s">
        <v>174</v>
      </c>
      <c r="BO687" t="s">
        <v>11399</v>
      </c>
      <c r="BP687" t="s">
        <v>14936</v>
      </c>
      <c r="BQ687" t="s">
        <v>528</v>
      </c>
      <c r="BR687">
        <v>60.21</v>
      </c>
      <c r="BT687">
        <v>2010</v>
      </c>
      <c r="BU687">
        <v>31</v>
      </c>
      <c r="BV687" t="s">
        <v>529</v>
      </c>
      <c r="BW687">
        <v>23</v>
      </c>
      <c r="BY687" t="s">
        <v>170</v>
      </c>
      <c r="CF687" t="s">
        <v>174</v>
      </c>
      <c r="CG687" t="s">
        <v>14937</v>
      </c>
      <c r="CH687" t="s">
        <v>14938</v>
      </c>
      <c r="CI687" t="s">
        <v>193</v>
      </c>
      <c r="CJ687">
        <v>2023</v>
      </c>
      <c r="CL687" t="s">
        <v>174</v>
      </c>
      <c r="CM687" t="s">
        <v>14939</v>
      </c>
      <c r="CN687" t="s">
        <v>174</v>
      </c>
      <c r="CO687" t="s">
        <v>14940</v>
      </c>
      <c r="CP687" t="s">
        <v>722</v>
      </c>
      <c r="CQ687" t="s">
        <v>174</v>
      </c>
      <c r="CR687" t="s">
        <v>2453</v>
      </c>
      <c r="CS687" t="s">
        <v>12769</v>
      </c>
      <c r="CT687">
        <v>4</v>
      </c>
      <c r="CV687" t="s">
        <v>170</v>
      </c>
      <c r="CZ687" t="s">
        <v>170</v>
      </c>
      <c r="DB687" t="s">
        <v>14941</v>
      </c>
      <c r="DC687" t="s">
        <v>14942</v>
      </c>
      <c r="DD687" t="s">
        <v>174</v>
      </c>
      <c r="DE687" t="s">
        <v>14943</v>
      </c>
      <c r="DF687" t="s">
        <v>174</v>
      </c>
      <c r="DG687" t="s">
        <v>14944</v>
      </c>
      <c r="DH687" t="s">
        <v>14945</v>
      </c>
      <c r="DI687" t="s">
        <v>14946</v>
      </c>
      <c r="DJ687" t="s">
        <v>378</v>
      </c>
      <c r="DK687">
        <v>8</v>
      </c>
      <c r="DL687" t="s">
        <v>174</v>
      </c>
      <c r="DM687" t="s">
        <v>14947</v>
      </c>
      <c r="DN687" t="s">
        <v>170</v>
      </c>
      <c r="DP687" t="s">
        <v>14948</v>
      </c>
      <c r="DQ687" t="str">
        <f>HYPERLINK("https://nconnect.nicmar.ac.in/storage/profile/699b2f3a3b623.png","Download")</f>
        <v>0</v>
      </c>
      <c r="DR687" t="str">
        <f>HYPERLINK("https://nconnect.nicmar.ac.in/pdf/510_resume_1771777185.pdf/Y2FyZWVy","View Resume")</f>
        <v>0</v>
      </c>
      <c r="DS687" t="s">
        <v>1091</v>
      </c>
      <c r="DT687" t="s">
        <v>10182</v>
      </c>
      <c r="DU687" t="s">
        <v>211</v>
      </c>
      <c r="DV687" t="s">
        <v>6799</v>
      </c>
      <c r="DW687" t="s">
        <v>246</v>
      </c>
      <c r="DX687" t="s">
        <v>1028</v>
      </c>
      <c r="DY687" t="s">
        <v>209</v>
      </c>
      <c r="DZ687" t="s">
        <v>3514</v>
      </c>
      <c r="EA687" t="s">
        <v>10182</v>
      </c>
      <c r="EB687" t="s">
        <v>211</v>
      </c>
      <c r="EC687" t="s">
        <v>6799</v>
      </c>
      <c r="ED687" t="s">
        <v>246</v>
      </c>
      <c r="EE687" t="s">
        <v>1099</v>
      </c>
      <c r="EF687" t="s">
        <v>1023</v>
      </c>
      <c r="EG687" t="s">
        <v>2137</v>
      </c>
      <c r="EH687" t="s">
        <v>14949</v>
      </c>
      <c r="EI687" t="s">
        <v>211</v>
      </c>
      <c r="EJ687" t="s">
        <v>14950</v>
      </c>
      <c r="EK687" t="s">
        <v>246</v>
      </c>
      <c r="EL687" t="s">
        <v>3452</v>
      </c>
      <c r="EM687" t="s">
        <v>258</v>
      </c>
      <c r="EN687" t="s">
        <v>349</v>
      </c>
    </row>
    <row r="688" spans="1:158">
      <c r="A688" t="s">
        <v>794</v>
      </c>
      <c r="B688" t="s">
        <v>211</v>
      </c>
      <c r="C688" t="s">
        <v>267</v>
      </c>
      <c r="D688" t="s">
        <v>509</v>
      </c>
      <c r="E688" t="s">
        <v>14951</v>
      </c>
      <c r="F688" t="s">
        <v>14952</v>
      </c>
      <c r="G688">
        <v>7400292922</v>
      </c>
      <c r="H688" t="s">
        <v>164</v>
      </c>
      <c r="I688" t="s">
        <v>14953</v>
      </c>
      <c r="J688" t="s">
        <v>217</v>
      </c>
      <c r="K688" t="s">
        <v>2378</v>
      </c>
      <c r="L688" t="s">
        <v>14954</v>
      </c>
      <c r="M688" t="s">
        <v>14955</v>
      </c>
      <c r="N688" t="s">
        <v>170</v>
      </c>
      <c r="AI688" t="s">
        <v>14956</v>
      </c>
      <c r="AJ688" t="s">
        <v>10902</v>
      </c>
      <c r="AK688" t="s">
        <v>14957</v>
      </c>
      <c r="AL688">
        <v>66</v>
      </c>
      <c r="AN688">
        <v>2012</v>
      </c>
      <c r="AO688" t="s">
        <v>174</v>
      </c>
      <c r="AP688" t="s">
        <v>14958</v>
      </c>
      <c r="AQ688" t="s">
        <v>14959</v>
      </c>
      <c r="AR688" t="s">
        <v>1335</v>
      </c>
      <c r="AS688">
        <v>56</v>
      </c>
      <c r="AU688">
        <v>2014</v>
      </c>
      <c r="AV688" t="s">
        <v>170</v>
      </c>
      <c r="BC688" t="s">
        <v>174</v>
      </c>
      <c r="BD688" t="s">
        <v>14960</v>
      </c>
      <c r="BE688" t="s">
        <v>14961</v>
      </c>
      <c r="BF688" t="s">
        <v>1335</v>
      </c>
      <c r="BG688">
        <v>53</v>
      </c>
      <c r="BI688">
        <v>2017</v>
      </c>
      <c r="BJ688">
        <v>19</v>
      </c>
      <c r="BK688" t="s">
        <v>808</v>
      </c>
      <c r="BL688">
        <v>53</v>
      </c>
      <c r="BM688" t="s">
        <v>1335</v>
      </c>
      <c r="BN688" t="s">
        <v>174</v>
      </c>
      <c r="BO688" t="s">
        <v>14962</v>
      </c>
      <c r="BP688" t="s">
        <v>14963</v>
      </c>
      <c r="BQ688" t="s">
        <v>14964</v>
      </c>
      <c r="BR688">
        <v>67</v>
      </c>
      <c r="BT688">
        <v>2019</v>
      </c>
      <c r="BU688">
        <v>31</v>
      </c>
      <c r="BV688" t="s">
        <v>1042</v>
      </c>
      <c r="BW688">
        <v>53</v>
      </c>
      <c r="BX688" t="s">
        <v>14964</v>
      </c>
      <c r="BY688" t="s">
        <v>174</v>
      </c>
      <c r="BZ688" t="s">
        <v>14965</v>
      </c>
      <c r="CA688" t="s">
        <v>14965</v>
      </c>
      <c r="CB688" t="s">
        <v>528</v>
      </c>
      <c r="CC688">
        <v>67</v>
      </c>
      <c r="CE688">
        <v>2024</v>
      </c>
      <c r="CF688" t="s">
        <v>174</v>
      </c>
      <c r="CG688" t="s">
        <v>14966</v>
      </c>
      <c r="CH688" t="s">
        <v>14967</v>
      </c>
      <c r="CI688" t="s">
        <v>373</v>
      </c>
      <c r="CK688" t="s">
        <v>170</v>
      </c>
      <c r="CL688" t="s">
        <v>170</v>
      </c>
      <c r="CN688" t="s">
        <v>170</v>
      </c>
      <c r="CP688" t="s">
        <v>14968</v>
      </c>
      <c r="CQ688" t="s">
        <v>170</v>
      </c>
      <c r="CV688" t="s">
        <v>170</v>
      </c>
      <c r="CZ688" t="s">
        <v>170</v>
      </c>
      <c r="DC688" t="s">
        <v>14969</v>
      </c>
      <c r="DD688" t="s">
        <v>174</v>
      </c>
      <c r="DE688" t="s">
        <v>14970</v>
      </c>
      <c r="DF688" t="s">
        <v>170</v>
      </c>
      <c r="DL688" t="s">
        <v>170</v>
      </c>
      <c r="DN688" t="s">
        <v>170</v>
      </c>
      <c r="DP688" t="s">
        <v>14971</v>
      </c>
      <c r="DQ688" t="s">
        <v>202</v>
      </c>
      <c r="DR688" t="str">
        <f>HYPERLINK("https://nconnect.nicmar.ac.in/pdf/831_resume_1772382718.pdf/Y2FyZWVy","View Resume")</f>
        <v>0</v>
      </c>
      <c r="DS688" t="s">
        <v>6880</v>
      </c>
      <c r="DT688" t="s">
        <v>14972</v>
      </c>
      <c r="DU688" t="s">
        <v>211</v>
      </c>
      <c r="DV688" t="s">
        <v>14973</v>
      </c>
      <c r="DW688" t="s">
        <v>246</v>
      </c>
      <c r="DX688" t="s">
        <v>3625</v>
      </c>
      <c r="DY688" t="s">
        <v>209</v>
      </c>
      <c r="DZ688" t="s">
        <v>380</v>
      </c>
      <c r="EA688" t="s">
        <v>14974</v>
      </c>
      <c r="EB688" t="s">
        <v>211</v>
      </c>
      <c r="EC688" t="s">
        <v>14975</v>
      </c>
      <c r="ED688" t="s">
        <v>246</v>
      </c>
      <c r="EE688" t="s">
        <v>824</v>
      </c>
      <c r="EF688" t="s">
        <v>2758</v>
      </c>
      <c r="EG688" t="s">
        <v>4013</v>
      </c>
      <c r="EH688" t="s">
        <v>14976</v>
      </c>
      <c r="EI688" t="s">
        <v>341</v>
      </c>
      <c r="EJ688" t="s">
        <v>14977</v>
      </c>
      <c r="EK688" t="s">
        <v>207</v>
      </c>
      <c r="EL688" t="s">
        <v>1463</v>
      </c>
      <c r="EM688" t="s">
        <v>1548</v>
      </c>
      <c r="EN688" t="s">
        <v>502</v>
      </c>
    </row>
    <row r="689" spans="1:158">
      <c r="A689" t="s">
        <v>3203</v>
      </c>
      <c r="B689" t="s">
        <v>211</v>
      </c>
      <c r="C689" t="s">
        <v>160</v>
      </c>
      <c r="D689" t="s">
        <v>3204</v>
      </c>
      <c r="E689" t="s">
        <v>14978</v>
      </c>
      <c r="F689" t="s">
        <v>14979</v>
      </c>
      <c r="G689">
        <v>8817088370</v>
      </c>
      <c r="H689" t="s">
        <v>164</v>
      </c>
      <c r="I689" t="s">
        <v>14980</v>
      </c>
      <c r="J689" t="s">
        <v>217</v>
      </c>
      <c r="K689" t="s">
        <v>831</v>
      </c>
      <c r="L689" t="s">
        <v>14981</v>
      </c>
      <c r="M689" t="s">
        <v>14982</v>
      </c>
      <c r="N689" t="s">
        <v>170</v>
      </c>
      <c r="AI689" t="s">
        <v>14983</v>
      </c>
      <c r="AJ689" t="s">
        <v>14984</v>
      </c>
      <c r="AK689" t="s">
        <v>14985</v>
      </c>
      <c r="AL689">
        <v>81.33</v>
      </c>
      <c r="AN689">
        <v>2010</v>
      </c>
      <c r="AO689" t="s">
        <v>174</v>
      </c>
      <c r="AP689" t="s">
        <v>14983</v>
      </c>
      <c r="AQ689" t="s">
        <v>14984</v>
      </c>
      <c r="AR689" t="s">
        <v>14986</v>
      </c>
      <c r="AS689">
        <v>78.8</v>
      </c>
      <c r="AU689">
        <v>2012</v>
      </c>
      <c r="AV689" t="s">
        <v>170</v>
      </c>
      <c r="BC689" t="s">
        <v>174</v>
      </c>
      <c r="BD689" t="s">
        <v>14987</v>
      </c>
      <c r="BE689" t="s">
        <v>4517</v>
      </c>
      <c r="BF689" t="s">
        <v>486</v>
      </c>
      <c r="BG689">
        <v>86.35</v>
      </c>
      <c r="BH689">
        <v>9.09</v>
      </c>
      <c r="BI689">
        <v>2016</v>
      </c>
      <c r="BJ689">
        <v>1</v>
      </c>
      <c r="BL689">
        <v>9</v>
      </c>
      <c r="BN689" t="s">
        <v>174</v>
      </c>
      <c r="BO689" t="s">
        <v>14988</v>
      </c>
      <c r="BP689" t="s">
        <v>14988</v>
      </c>
      <c r="BQ689" t="s">
        <v>3614</v>
      </c>
      <c r="BR689">
        <v>100</v>
      </c>
      <c r="BS689">
        <v>10</v>
      </c>
      <c r="BT689">
        <v>2021</v>
      </c>
      <c r="BU689">
        <v>16</v>
      </c>
      <c r="BW689">
        <v>49</v>
      </c>
      <c r="BY689" t="s">
        <v>170</v>
      </c>
      <c r="BZ689" t="s">
        <v>14989</v>
      </c>
      <c r="CA689" t="s">
        <v>14989</v>
      </c>
      <c r="CB689" t="s">
        <v>3614</v>
      </c>
      <c r="CC689">
        <v>0</v>
      </c>
      <c r="CF689" t="s">
        <v>174</v>
      </c>
      <c r="CG689" t="s">
        <v>14990</v>
      </c>
      <c r="CH689" t="s">
        <v>2973</v>
      </c>
      <c r="CI689" t="s">
        <v>193</v>
      </c>
      <c r="CJ689">
        <v>2025</v>
      </c>
      <c r="CL689" t="s">
        <v>170</v>
      </c>
      <c r="CN689" t="s">
        <v>174</v>
      </c>
      <c r="CO689" t="s">
        <v>14991</v>
      </c>
      <c r="CP689" t="s">
        <v>14992</v>
      </c>
      <c r="CQ689" t="s">
        <v>174</v>
      </c>
      <c r="CR689">
        <v>10</v>
      </c>
      <c r="CS689">
        <v>0</v>
      </c>
      <c r="CT689">
        <v>2</v>
      </c>
      <c r="CU689" t="s">
        <v>14993</v>
      </c>
      <c r="CV689" t="s">
        <v>170</v>
      </c>
      <c r="CZ689" t="s">
        <v>170</v>
      </c>
      <c r="DB689" t="s">
        <v>14994</v>
      </c>
      <c r="DC689" t="s">
        <v>326</v>
      </c>
      <c r="DD689" t="s">
        <v>170</v>
      </c>
      <c r="DF689" t="s">
        <v>170</v>
      </c>
      <c r="DL689" t="s">
        <v>174</v>
      </c>
      <c r="DM689" t="s">
        <v>14995</v>
      </c>
      <c r="DN689" t="s">
        <v>170</v>
      </c>
      <c r="DP689" t="s">
        <v>14996</v>
      </c>
      <c r="DQ689" t="str">
        <f>HYPERLINK("https://nconnect.nicmar.ac.in/storage/profile/69a27caa240f8.png","Download")</f>
        <v>0</v>
      </c>
      <c r="DR689" t="str">
        <f>HYPERLINK("https://nconnect.nicmar.ac.in/pdf/818_resume_1772385251.pdf/Y2FyZWVy","View Resume")</f>
        <v>0</v>
      </c>
      <c r="DS689" t="s">
        <v>461</v>
      </c>
      <c r="DT689" t="s">
        <v>5617</v>
      </c>
      <c r="DU689" t="s">
        <v>10967</v>
      </c>
      <c r="DV689" t="s">
        <v>1752</v>
      </c>
      <c r="DW689" t="s">
        <v>246</v>
      </c>
      <c r="DX689" t="s">
        <v>1199</v>
      </c>
      <c r="DY689" t="s">
        <v>209</v>
      </c>
      <c r="DZ689" t="s">
        <v>292</v>
      </c>
      <c r="EA689" t="s">
        <v>2973</v>
      </c>
      <c r="EB689" t="s">
        <v>14997</v>
      </c>
      <c r="EC689" t="s">
        <v>2982</v>
      </c>
      <c r="ED689" t="s">
        <v>246</v>
      </c>
      <c r="EE689" t="s">
        <v>996</v>
      </c>
      <c r="EF689" t="s">
        <v>941</v>
      </c>
      <c r="EG689" t="s">
        <v>466</v>
      </c>
      <c r="EH689" t="s">
        <v>2973</v>
      </c>
      <c r="EI689" t="s">
        <v>950</v>
      </c>
      <c r="EJ689" t="s">
        <v>2982</v>
      </c>
      <c r="EK689" t="s">
        <v>246</v>
      </c>
      <c r="EL689" t="s">
        <v>469</v>
      </c>
      <c r="EM689" t="s">
        <v>469</v>
      </c>
      <c r="EN689" t="s">
        <v>292</v>
      </c>
    </row>
    <row r="690" spans="1:158">
      <c r="A690" t="s">
        <v>794</v>
      </c>
      <c r="B690" t="s">
        <v>211</v>
      </c>
      <c r="C690" t="s">
        <v>267</v>
      </c>
      <c r="D690" t="s">
        <v>509</v>
      </c>
      <c r="E690" t="s">
        <v>14998</v>
      </c>
      <c r="F690" t="s">
        <v>14999</v>
      </c>
      <c r="G690">
        <v>9152013504</v>
      </c>
      <c r="H690" t="s">
        <v>164</v>
      </c>
      <c r="I690" t="s">
        <v>15000</v>
      </c>
      <c r="J690" t="s">
        <v>217</v>
      </c>
      <c r="K690" t="s">
        <v>798</v>
      </c>
      <c r="L690" t="s">
        <v>15001</v>
      </c>
      <c r="M690" t="s">
        <v>15002</v>
      </c>
      <c r="N690" t="s">
        <v>174</v>
      </c>
      <c r="O690" t="s">
        <v>15003</v>
      </c>
      <c r="P690" t="s">
        <v>15004</v>
      </c>
      <c r="AI690" t="s">
        <v>15005</v>
      </c>
      <c r="AJ690" t="s">
        <v>15006</v>
      </c>
      <c r="AK690" t="s">
        <v>15007</v>
      </c>
      <c r="AL690">
        <v>69.6</v>
      </c>
      <c r="AN690">
        <v>2009</v>
      </c>
      <c r="AO690" t="s">
        <v>174</v>
      </c>
      <c r="AP690" t="s">
        <v>15008</v>
      </c>
      <c r="AQ690" t="s">
        <v>15009</v>
      </c>
      <c r="AR690" t="s">
        <v>599</v>
      </c>
      <c r="AS690">
        <v>86.4</v>
      </c>
      <c r="AU690">
        <v>2011</v>
      </c>
      <c r="AV690" t="s">
        <v>170</v>
      </c>
      <c r="BC690" t="s">
        <v>174</v>
      </c>
      <c r="BD690" t="s">
        <v>15010</v>
      </c>
      <c r="BE690" t="s">
        <v>15011</v>
      </c>
      <c r="BF690" t="s">
        <v>599</v>
      </c>
      <c r="BG690">
        <v>67.89</v>
      </c>
      <c r="BI690">
        <v>2014</v>
      </c>
      <c r="BJ690">
        <v>19</v>
      </c>
      <c r="BK690" t="s">
        <v>15012</v>
      </c>
      <c r="BL690">
        <v>52</v>
      </c>
      <c r="BN690" t="s">
        <v>174</v>
      </c>
      <c r="BO690" t="s">
        <v>15010</v>
      </c>
      <c r="BP690" t="s">
        <v>15013</v>
      </c>
      <c r="BQ690" t="s">
        <v>15014</v>
      </c>
      <c r="BR690">
        <v>66.7</v>
      </c>
      <c r="BS690">
        <v>6.67</v>
      </c>
      <c r="BT690">
        <v>2017</v>
      </c>
      <c r="BU690">
        <v>31</v>
      </c>
      <c r="BV690" t="s">
        <v>529</v>
      </c>
      <c r="BW690">
        <v>23</v>
      </c>
      <c r="BY690" t="s">
        <v>170</v>
      </c>
      <c r="CF690" t="s">
        <v>174</v>
      </c>
      <c r="CG690" t="s">
        <v>2716</v>
      </c>
      <c r="CH690" t="s">
        <v>15010</v>
      </c>
      <c r="CI690" t="s">
        <v>193</v>
      </c>
      <c r="CJ690">
        <v>2024</v>
      </c>
      <c r="CL690" t="s">
        <v>174</v>
      </c>
      <c r="CM690" t="s">
        <v>15015</v>
      </c>
      <c r="CN690" t="s">
        <v>174</v>
      </c>
      <c r="CO690" t="s">
        <v>15016</v>
      </c>
      <c r="CP690" t="s">
        <v>15017</v>
      </c>
      <c r="CQ690" t="s">
        <v>174</v>
      </c>
      <c r="CR690">
        <v>0</v>
      </c>
      <c r="CS690">
        <v>1</v>
      </c>
      <c r="CT690">
        <v>12</v>
      </c>
      <c r="CU690" t="s">
        <v>15018</v>
      </c>
      <c r="CV690" t="s">
        <v>170</v>
      </c>
      <c r="CZ690" t="s">
        <v>170</v>
      </c>
      <c r="DB690" t="s">
        <v>15019</v>
      </c>
      <c r="DC690" t="s">
        <v>15020</v>
      </c>
      <c r="DD690" t="s">
        <v>170</v>
      </c>
      <c r="DF690" t="s">
        <v>174</v>
      </c>
      <c r="DG690">
        <v>3</v>
      </c>
      <c r="DH690">
        <v>1</v>
      </c>
      <c r="DI690">
        <v>1</v>
      </c>
      <c r="DJ690">
        <v>4</v>
      </c>
      <c r="DK690">
        <v>6</v>
      </c>
      <c r="DL690" t="s">
        <v>174</v>
      </c>
      <c r="DM690" t="s">
        <v>15021</v>
      </c>
      <c r="DN690" t="s">
        <v>170</v>
      </c>
      <c r="DP690" t="s">
        <v>15022</v>
      </c>
      <c r="DQ690" t="str">
        <f>HYPERLINK("https://nconnect.nicmar.ac.in/storage/profile/69a3adbedca34.png","Download")</f>
        <v>0</v>
      </c>
      <c r="DR690" t="str">
        <f>HYPERLINK("https://nconnect.nicmar.ac.in/pdf/832_resume_1772388377.pdf/Y2FyZWVy","View Resume")</f>
        <v>0</v>
      </c>
      <c r="DS690" t="s">
        <v>865</v>
      </c>
      <c r="DT690" t="s">
        <v>15023</v>
      </c>
      <c r="DU690" t="s">
        <v>255</v>
      </c>
      <c r="DV690" t="s">
        <v>15024</v>
      </c>
      <c r="DW690" t="s">
        <v>246</v>
      </c>
      <c r="DX690" t="s">
        <v>419</v>
      </c>
      <c r="DY690" t="s">
        <v>3389</v>
      </c>
      <c r="DZ690" t="s">
        <v>945</v>
      </c>
      <c r="EA690" t="s">
        <v>15025</v>
      </c>
      <c r="EB690" t="s">
        <v>211</v>
      </c>
      <c r="EC690" t="s">
        <v>2284</v>
      </c>
      <c r="ED690" t="s">
        <v>246</v>
      </c>
      <c r="EE690" t="s">
        <v>3389</v>
      </c>
      <c r="EF690" t="s">
        <v>209</v>
      </c>
      <c r="EG690" t="s">
        <v>1388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2026-03-01T23:55:32+05:30</dcterms:created>
  <dcterms:modified xsi:type="dcterms:W3CDTF">2026-03-01T23:55:32+05:30</dcterms:modified>
  <dc:title>Untitled Spreadsheet</dc:title>
  <dc:description/>
  <dc:subject/>
  <cp:keywords/>
  <cp:category/>
</cp:coreProperties>
</file>