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<sst xmlns="http://schemas.openxmlformats.org/spreadsheetml/2006/main" uniqueCount="15026">
  <si>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</si>
  <si>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</si>
  <si>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</si>
  <si>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</si>
  <si>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</si>
  <si>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</si>
  <si>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</si>
  <si>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</si>
  <si>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</si>
  <si>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</si>
  <si>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</si>
  <si>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</si>
  <si>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</si>
  <si>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</si>
  <si>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</si>
  <si>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</si>
  <si>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</si>
  <si>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</si>
  <si>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</si>
  <si>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</si>
  <si>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</si>
  <si>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</si>
  <si>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</si>
  <si>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</si>
  <si>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</si>
  <si>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</si>
  <si>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</si>
  <si>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</si>
  <si>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</si>
  <si>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</si>
  <si>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</si>
  <si>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</si>
  <si>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</si>
  <si>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</si>
  <si>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</si>
  <si>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</si>
  <si>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</si>
  <si>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</si>
  <si>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</si>
  <si>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</si>
  <si>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</si>
  <si>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</si>
  <si>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</si>
  <si>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</si>
  <si>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</si>
  <si>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</si>
  <si>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</si>
  <si>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</si>
  <si>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</si>
  <si>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</si>
  <si>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</si>
  <si>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</si>
  <si>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</si>
  <si>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</si>
  <si>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</si>
  <si>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</si>
  <si>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</si>
  <si>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</si>
  <si>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</si>
  <si>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</si>
  <si>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</si>
  <si>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</si>
  <si>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</si>
  <si>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</si>
  <si>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</si>
  <si>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</si>
  <si>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</si>
  <si>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</si>
  <si>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</si>
  <si>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</si>
  <si>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</si>
  <si>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</si>
  <si>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</si>
  <si>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</si>
  <si>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</si>
  <si>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</si>
  <si>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</si>
  <si>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</si>
  <si>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</si>
  <si>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</si>
  <si>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</si>
  <si>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</si>
  <si>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</si>
  <si>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</si>
  <si>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</si>
  <si>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</si>
  <si>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</si>
  <si>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</si>
  <si>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</si>
  <si>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</si>
  <si>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</si>
  <si>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</si>
  <si>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</si>
  <si>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</si>
  <si>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</si>
  <si>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</si>
  <si>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</si>
  <si>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</si>
  <si>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</si>
  <si>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</si>
  <si>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</si>
  <si>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</si>
  <si>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</si>
  <si>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</si>
  <si>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</si>
  <si>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</si>
  <si>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</si>
  <si>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</si>
  <si>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</si>
  <si>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</si>
  <si>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</si>
  <si>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</si>
  <si>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</si>
  <si>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</si>
  <si>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</si>
  <si>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</si>
  <si>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</si>
  <si>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</si>
  <si>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</si>
  <si>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</si>
  <si>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</si>
  <si>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</si>
  <si>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</si>
  <si>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</si>
  <si>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</si>
  <si>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</si>
  <si>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</si>
  <si>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</si>
  <si>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</si>
  <si>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</si>
  <si>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</si>
  <si>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</si>
  <si>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</si>
  <si>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</si>
  <si>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</si>
  <si>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</si>
  <si>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</si>
  <si>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</si>
  <si>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</si>
  <si>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</si>
  <si>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</si>
  <si>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</si>
  <si>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</si>
  <si>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</si>
  <si>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</si>
  <si>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</si>
  <si>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</si>
  <si>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</si>
  <si>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</si>
  <si>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</si>
  <si>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</si>
  <si>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</si>
  <si>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</si>
  <si>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</si>
  <si>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</si>
  <si>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</si>
  <si>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</si>
  <si>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</si>
  <si>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</si>
  <si>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</si>
  <si>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</si>
  <si>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</si>
  <si>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</si>
  <si>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</si>
  <si>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</si>
  <si>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</si>
  <si>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</si>
  <si>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</si>
  <si>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</si>
  <si>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</si>
  <si>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</si>
  <si>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</si>
  <si>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</si>
  <si>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</si>
  <si>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</si>
  <si>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</si>
  <si>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</si>
  <si>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</si>
  <si>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</si>
  <si>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</si>
  <si>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</si>
  <si>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</si>
  <si>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</si>
  <si>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</si>
  <si>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</si>
  <si>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</si>
  <si>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</si>
  <si>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</si>
  <si>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</si>
  <si>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</si>
  <si>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</si>
  <si>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</si>
  <si>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</si>
  <si>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</si>
  <si>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</si>
  <si>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</si>
  <si>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</si>
  <si>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</si>
  <si>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</si>
  <si>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</si>
  <si>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</si>
  <si>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</si>
  <si>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</si>
  <si>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</si>
  <si>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</si>
  <si>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</si>
  <si>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</si>
  <si>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</si>
  <si>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</si>
  <si>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</si>
  <si>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</si>
  <si>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</si>
  <si>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</si>
  <si>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</si>
  <si>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</si>
  <si>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</si>
  <si>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</si>
  <si>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</si>
  <si>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</si>
  <si>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</si>
  <si>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</si>
  <si>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</si>
  <si>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</si>
  <si>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</si>
  <si>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</si>
  <si>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</si>
  <si>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</si>
  <si>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</si>
  <si>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</si>
  <si>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</si>
  <si>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</si>
  <si>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</si>
  <si>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</si>
  <si>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</si>
  <si>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</si>
  <si>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</si>
  <si>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</si>
  <si>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</si>
  <si>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</si>
  <si>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</si>
  <si>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</si>
  <si>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</si>
  <si>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</si>
  <si>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</si>
  <si>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</si>
  <si>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</si>
  <si>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</si>
  <si>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</si>
  <si>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0Y 11M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</si>
  <si>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</si>
  <si>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</si>
  <si>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</si>
  <si>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</si>
  <si>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</si>
  <si>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</si>
  <si>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</si>
  <si>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</si>
  <si>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</si>
  <si>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</si>
  <si>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</si>
  <si>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</si>
  <si>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</si>
  <si>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</si>
  <si>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</si>
  <si>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</si>
  <si>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</si>
  <si>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</si>
  <si>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</si>
  <si>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</si>
  <si>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</si>
  <si>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</si>
  <si>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</si>
  <si>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</si>
  <si>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</si>
  <si>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</si>
  <si>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</si>
  <si>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</si>
  <si>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</si>
  <si>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</si>
  <si>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</si>
  <si>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</si>
  <si>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</si>
  <si>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</si>
  <si>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</si>
  <si>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</si>
  <si>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</si>
  <si>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</si>
  <si>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</si>
  <si>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</si>
  <si>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</si>
  <si>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</si>
  <si>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</si>
  <si>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</si>
  <si>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</si>
  <si>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</si>
  <si>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</si>
  <si>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</si>
  <si>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</si>
  <si>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</si>
  <si>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</si>
  <si>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</si>
  <si>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</si>
  <si>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</si>
  <si>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</si>
  <si>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</si>
  <si>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</si>
  <si>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</si>
  <si>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</si>
  <si>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</si>
  <si>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</si>
  <si>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</si>
  <si>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</si>
  <si>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</si>
  <si>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</si>
  <si>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</si>
  <si>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</si>
  <si>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</si>
  <si>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</si>
  <si>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</si>
  <si>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</si>
  <si>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</si>
  <si>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</si>
  <si>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</si>
  <si>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</si>
  <si>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</si>
  <si>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</si>
  <si>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</si>
  <si>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</si>
  <si>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</si>
  <si>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</si>
  <si>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</si>
  <si>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</si>
  <si>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</si>
  <si>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</si>
  <si>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</si>
  <si>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</si>
  <si>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</si>
  <si>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</si>
  <si>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</si>
  <si>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</si>
  <si>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</si>
  <si>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</si>
  <si>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</si>
  <si>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</si>
  <si>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</si>
  <si>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</si>
  <si>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</si>
  <si>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</si>
  <si>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</si>
  <si>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</si>
  <si>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</si>
  <si>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</si>
  <si>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</si>
  <si>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</si>
  <si>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</si>
  <si>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</si>
  <si>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</si>
  <si>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</si>
  <si>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</si>
  <si>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</si>
  <si>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</si>
  <si>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</si>
  <si>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</si>
  <si>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</si>
  <si>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</si>
  <si>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</si>
  <si>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</si>
  <si>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</si>
  <si>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</si>
  <si>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</si>
  <si>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</si>
  <si>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</si>
  <si>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</si>
  <si>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</si>
  <si>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</si>
  <si>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</si>
  <si>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</si>
  <si>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</si>
  <si>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</si>
  <si>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</si>
  <si>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1Y 0M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</si>
  <si>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</si>
  <si>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</si>
  <si>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</si>
  <si>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</si>
  <si>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</si>
  <si>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</si>
  <si>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</si>
  <si>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</si>
  <si>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</si>
  <si>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</si>
  <si>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</si>
  <si>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</si>
  <si>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</si>
  <si>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</si>
  <si>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</si>
  <si>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</si>
  <si>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</si>
  <si>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</si>
  <si>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</si>
  <si>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</si>
  <si>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</si>
  <si>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</si>
  <si>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</si>
  <si>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</si>
  <si>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</si>
  <si>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</si>
  <si>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</si>
  <si>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</si>
  <si>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</si>
  <si>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</si>
  <si>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</si>
  <si>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</si>
  <si>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</si>
  <si>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</si>
  <si>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</si>
  <si>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</si>
  <si>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</si>
  <si>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</si>
  <si>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</si>
  <si>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</si>
  <si>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</si>
  <si>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</si>
  <si>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</si>
  <si>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</si>
  <si>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</si>
  <si>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</si>
  <si>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</si>
  <si>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</si>
  <si>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</si>
  <si>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</si>
  <si>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</si>
  <si>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</si>
  <si>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</si>
  <si>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</si>
  <si>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</si>
  <si>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</si>
  <si>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</si>
  <si>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</si>
  <si>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</si>
  <si>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</si>
  <si>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</si>
  <si>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</si>
  <si>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</si>
  <si>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</si>
  <si>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</si>
  <si>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</si>
  <si>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</si>
  <si>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</si>
  <si>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</si>
  <si>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</si>
  <si>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</si>
  <si>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</si>
  <si>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</si>
  <si>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</si>
  <si>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</si>
  <si>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</si>
  <si>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</si>
  <si>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</si>
  <si>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</si>
  <si>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</si>
  <si>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</si>
  <si>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</si>
  <si>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</si>
  <si>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</si>
  <si>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</si>
  <si>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</si>
  <si>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</si>
  <si>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</si>
  <si>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</si>
  <si>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0Y 1M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</si>
  <si>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</si>
  <si>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</si>
  <si>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</si>
  <si>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</si>
  <si>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</si>
  <si>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</si>
  <si>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</si>
  <si>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</si>
  <si>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</si>
  <si>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</si>
  <si>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</si>
  <si>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</si>
  <si>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</si>
  <si>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</si>
  <si>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</si>
  <si>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</si>
  <si>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</si>
  <si>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</si>
  <si>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</si>
  <si>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</si>
  <si>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</si>
  <si>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</si>
  <si>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</si>
  <si>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</si>
  <si>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</si>
  <si>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</si>
  <si>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</si>
  <si>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</si>
  <si>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</si>
  <si>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</si>
  <si>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</si>
  <si>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</si>
  <si>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</si>
  <si>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</si>
  <si>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</si>
  <si>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</si>
  <si>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</si>
  <si>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</si>
  <si>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</si>
  <si>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</si>
  <si>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</si>
  <si>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</si>
  <si>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</si>
  <si>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</si>
  <si>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</si>
  <si>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</si>
  <si>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</si>
  <si>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</si>
  <si>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</si>
  <si>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</si>
  <si>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</si>
  <si>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</si>
  <si>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</si>
  <si>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</si>
  <si>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</si>
  <si>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</si>
  <si>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</si>
  <si>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</si>
  <si>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</si>
  <si>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</si>
  <si>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</si>
  <si>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</si>
  <si>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</si>
  <si>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</si>
  <si>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</si>
  <si>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</si>
  <si>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</si>
  <si>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</si>
  <si>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</si>
  <si>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</si>
  <si>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</si>
  <si>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</si>
  <si>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</si>
  <si>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</si>
  <si>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</si>
  <si>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</si>
  <si>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</si>
  <si>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</si>
  <si>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</si>
  <si>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</si>
  <si>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</si>
  <si>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</si>
  <si>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</si>
  <si>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</si>
  <si>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</si>
  <si>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</si>
  <si>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</si>
  <si>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</si>
  <si>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</si>
  <si>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</si>
  <si>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</si>
  <si>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</si>
  <si>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</si>
  <si>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</si>
  <si>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</si>
  <si>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</si>
  <si>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</si>
  <si>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</si>
  <si>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</si>
  <si>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</si>
  <si>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</si>
  <si>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</si>
  <si>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</si>
  <si>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</si>
  <si>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</si>
  <si>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</si>
  <si>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</si>
  <si>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</si>
  <si>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</si>
  <si>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</si>
  <si>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</si>
  <si>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</si>
  <si>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</si>
  <si>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</si>
  <si>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</si>
  <si>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</si>
  <si>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</si>
  <si>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</si>
  <si>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</si>
  <si>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</si>
  <si>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</si>
  <si>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</si>
  <si>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</si>
  <si>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</si>
  <si>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</si>
  <si>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</si>
  <si>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</si>
  <si>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</si>
  <si>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</si>
  <si>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</si>
  <si>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</si>
  <si>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</si>
  <si>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</si>
  <si>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</si>
  <si>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</si>
  <si>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</si>
  <si>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</si>
  <si>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</si>
  <si>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</si>
  <si>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</si>
  <si>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</si>
  <si>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</si>
  <si>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</si>
  <si>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</si>
  <si>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</si>
  <si>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</si>
  <si>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</si>
  <si>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</si>
  <si>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</si>
  <si>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</si>
  <si>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</si>
  <si>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</si>
  <si>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</si>
  <si>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</si>
  <si>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</si>
  <si>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</si>
  <si>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</si>
  <si>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</si>
  <si>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</si>
  <si>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</si>
  <si>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</si>
  <si>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</si>
  <si>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</si>
  <si>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</si>
  <si>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</si>
  <si>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</si>
  <si>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</si>
  <si>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</si>
  <si>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</si>
  <si>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</si>
  <si>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</si>
  <si>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</si>
  <si>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</si>
  <si>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</si>
  <si>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</si>
  <si>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</si>
  <si>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</si>
  <si>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</si>
  <si>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</si>
  <si>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</si>
  <si>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</si>
  <si>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</si>
  <si>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</si>
  <si>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</si>
  <si>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</si>
  <si>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</si>
  <si>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</si>
  <si>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</si>
  <si>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</si>
  <si>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</si>
  <si>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</si>
  <si>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</si>
  <si>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</si>
  <si>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</si>
  <si>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</si>
  <si>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</si>
  <si>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</si>
  <si>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</si>
  <si>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</si>
  <si>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</si>
  <si>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</si>
  <si>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</si>
  <si>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</si>
  <si>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</si>
  <si>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</si>
  <si>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</si>
  <si>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</si>
  <si>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</si>
  <si>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</si>
  <si>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</si>
  <si>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</si>
  <si>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</si>
  <si>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</si>
  <si>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</si>
  <si>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</si>
  <si>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</si>
  <si>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</si>
  <si>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</si>
  <si>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</si>
  <si>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</si>
  <si>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</si>
  <si>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</si>
  <si>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</si>
  <si>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</si>
  <si>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</si>
  <si>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</si>
  <si>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</si>
  <si>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</si>
  <si>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</si>
  <si>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</si>
  <si>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</si>
  <si>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</si>
  <si>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</si>
  <si>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</si>
  <si>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</si>
  <si>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</si>
  <si>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</si>
  <si>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</si>
  <si>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</si>
  <si>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</si>
  <si>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</si>
  <si>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</si>
  <si>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</si>
  <si>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</si>
  <si>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</si>
  <si>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</si>
  <si>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</si>
  <si>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</si>
  <si>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</si>
  <si>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</si>
  <si>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</si>
  <si>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</si>
  <si>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</si>
  <si>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</si>
  <si>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</si>
  <si>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</si>
  <si>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</si>
  <si>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</si>
  <si>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</si>
  <si>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</si>
  <si>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</si>
  <si>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</si>
  <si>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</si>
  <si>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</si>
  <si>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</si>
  <si>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</si>
  <si>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</si>
  <si>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</si>
  <si>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</si>
  <si>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</si>
  <si>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</si>
  <si>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</si>
  <si>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</si>
  <si>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</si>
  <si>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</si>
  <si>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</si>
  <si>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</si>
  <si>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</si>
  <si>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</si>
  <si>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</si>
  <si>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</si>
  <si>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</si>
  <si>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</si>
  <si>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</si>
  <si>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</si>
  <si>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</si>
  <si>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</si>
  <si>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</si>
  <si>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</si>
  <si>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</si>
  <si>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</si>
  <si>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</si>
  <si>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</si>
  <si>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</si>
  <si>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</si>
  <si>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</si>
  <si>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</si>
  <si>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</si>
  <si>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</si>
  <si>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</si>
  <si>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</si>
  <si>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</si>
  <si>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</si>
  <si>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</si>
  <si>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</si>
  <si>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</si>
  <si>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</si>
  <si>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</si>
  <si>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</si>
  <si>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</si>
  <si>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</si>
  <si>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</si>
  <si>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</si>
  <si>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</si>
  <si>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</si>
  <si>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8M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</si>
  <si>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</si>
  <si>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</si>
  <si>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</si>
  <si>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</si>
  <si>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</si>
  <si>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</si>
  <si>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</si>
  <si>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</si>
  <si>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</si>
  <si>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</si>
  <si>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</si>
  <si>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</si>
  <si>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</si>
  <si>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</si>
  <si>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</si>
  <si>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</si>
  <si>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</si>
  <si>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</si>
  <si>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</si>
  <si>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</si>
  <si>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</si>
  <si>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</si>
  <si>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</si>
  <si>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</si>
  <si>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</si>
  <si>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</si>
  <si>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</si>
  <si>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</si>
  <si>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</si>
  <si>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</si>
  <si>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8M</t>
  </si>
  <si>
    <t>Sri Balaji University,Pune</t>
  </si>
  <si>
    <t>Pune</t>
  </si>
  <si>
    <t xml:space="preserve">Dr.D.Y.Patil Institute of Management and Entrepreneur Development </t>
  </si>
  <si>
    <t>May 2024</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</si>
  <si>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</si>
  <si>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</si>
  <si>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</si>
  <si>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</si>
  <si>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</si>
  <si>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</si>
  <si>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</si>
  <si>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</si>
  <si>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</si>
  <si>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</si>
  <si>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</si>
  <si>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</si>
  <si>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</si>
  <si>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</si>
  <si>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</si>
  <si>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</si>
  <si>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</si>
  <si>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</si>
  <si>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</si>
  <si>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</si>
  <si>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</si>
  <si>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</si>
  <si>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</si>
  <si>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</si>
  <si>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</si>
  <si>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</si>
  <si>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</si>
  <si>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</si>
  <si>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</si>
  <si>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</si>
  <si>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</si>
  <si>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</si>
  <si>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</si>
  <si>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</si>
  <si>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</si>
  <si>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</si>
  <si>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</si>
  <si>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</si>
  <si>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</si>
  <si>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</si>
  <si>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</si>
  <si>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</si>
  <si>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</si>
  <si>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</si>
  <si>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</si>
  <si>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</si>
  <si>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</si>
  <si>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</si>
  <si>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</si>
  <si>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</si>
  <si>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</si>
  <si>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</si>
  <si>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</si>
  <si>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</si>
  <si>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</si>
  <si>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</si>
  <si>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</si>
  <si>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</si>
  <si>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</si>
  <si>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</si>
  <si>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</si>
  <si>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</si>
  <si>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</si>
  <si>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</si>
  <si>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</si>
  <si>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</si>
  <si>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</si>
  <si>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</si>
  <si>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</si>
  <si>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</si>
  <si>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</si>
  <si>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</si>
  <si>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</si>
  <si>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</si>
  <si>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</si>
  <si>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</si>
  <si>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</si>
  <si>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</si>
  <si>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</si>
  <si>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</si>
  <si>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</si>
  <si>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</si>
  <si>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</si>
  <si>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</si>
  <si>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</si>
  <si>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</si>
  <si>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</si>
  <si>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</si>
  <si>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</si>
  <si>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</si>
  <si>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</si>
  <si>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</si>
  <si>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</si>
  <si>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</si>
  <si>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</si>
  <si>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</si>
  <si>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</si>
  <si>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</si>
  <si>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</si>
  <si>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</si>
  <si>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</si>
  <si>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</si>
  <si>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</si>
  <si>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</si>
  <si>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</si>
  <si>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</si>
  <si>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</si>
  <si>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</si>
  <si>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</si>
  <si>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</si>
  <si>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</si>
  <si>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</si>
  <si>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</si>
  <si>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</si>
  <si>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</si>
  <si>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</si>
  <si>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</si>
  <si>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</si>
  <si>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</si>
  <si>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</si>
  <si>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</si>
  <si>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</si>
  <si>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</si>
  <si>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</si>
  <si>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</si>
  <si>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</si>
  <si>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</si>
  <si>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</si>
  <si>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</si>
  <si>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</si>
  <si>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</si>
  <si>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</si>
  <si>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</si>
  <si>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</si>
  <si>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</si>
  <si>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</si>
  <si>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</si>
  <si>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</si>
  <si>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</si>
  <si>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</si>
  <si>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</si>
  <si>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</si>
  <si>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</si>
  <si>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</si>
  <si>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</si>
  <si>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</si>
  <si>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</si>
  <si>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</si>
  <si>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</si>
  <si>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</si>
  <si>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</si>
  <si>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</si>
  <si>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</si>
  <si>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</si>
  <si>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</si>
  <si>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</si>
  <si>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6Y 10M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</si>
  <si>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</si>
  <si>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</si>
  <si>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</si>
  <si>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</si>
  <si>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</si>
  <si>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</si>
  <si>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</si>
  <si>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</si>
  <si>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</si>
  <si>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</si>
  <si>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</si>
  <si>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</si>
  <si>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</si>
  <si>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</si>
  <si>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</si>
  <si>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</si>
  <si>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</si>
  <si>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</si>
  <si>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</si>
  <si>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</si>
  <si>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</si>
  <si>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</si>
  <si>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</si>
  <si>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</si>
  <si>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</si>
  <si>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</si>
  <si>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</si>
  <si>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</si>
  <si>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</si>
  <si>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</si>
  <si>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</si>
  <si>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</si>
  <si>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</si>
  <si>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</si>
  <si>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</si>
  <si>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</si>
  <si>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</si>
  <si>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</si>
  <si>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</si>
  <si>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</si>
  <si>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</si>
  <si>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</si>
  <si>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</si>
  <si>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</si>
  <si>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</si>
  <si>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</si>
  <si>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</si>
  <si>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</si>
  <si>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</si>
  <si>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</si>
  <si>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</si>
  <si>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</si>
  <si>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</si>
  <si>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</si>
  <si>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</si>
  <si>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</si>
  <si>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</si>
  <si>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</si>
  <si>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</si>
  <si>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</si>
  <si>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</si>
  <si>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</si>
  <si>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</si>
  <si>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</si>
  <si>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</si>
  <si>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</si>
  <si>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</si>
  <si>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</si>
  <si>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</si>
  <si>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</si>
  <si>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</si>
  <si>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</si>
  <si>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</si>
  <si>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</si>
  <si>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</si>
  <si>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</si>
  <si>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</si>
  <si>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</si>
  <si>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</si>
  <si>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</si>
  <si>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</si>
  <si>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</si>
  <si>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</si>
  <si>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</si>
  <si>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</si>
  <si>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</si>
  <si>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</si>
  <si>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</si>
  <si>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</si>
  <si>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</si>
  <si>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</si>
  <si>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</si>
  <si>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</si>
  <si>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</si>
  <si>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</si>
  <si>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</si>
  <si>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</si>
  <si>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</si>
  <si>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</si>
  <si>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</si>
  <si>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</si>
  <si>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</si>
  <si>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</si>
  <si>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</si>
  <si>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</si>
  <si>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</si>
  <si>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</si>
  <si>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</si>
  <si>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</si>
  <si>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</si>
  <si>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</si>
  <si>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</si>
  <si>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</si>
  <si>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</si>
  <si>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</si>
  <si>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</si>
  <si>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</si>
  <si>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</si>
  <si>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</si>
  <si>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</si>
  <si>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</si>
  <si>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</si>
  <si>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</si>
  <si>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</si>
  <si>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</si>
  <si>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</si>
  <si>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</si>
  <si>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</si>
  <si>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</si>
  <si>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</si>
  <si>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</si>
  <si>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</si>
  <si>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</si>
  <si>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</si>
  <si>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</si>
  <si>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</si>
  <si>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</si>
  <si>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</si>
  <si>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</si>
  <si>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</si>
  <si>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</si>
  <si>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</si>
  <si>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</si>
  <si>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</si>
  <si>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</si>
  <si>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</si>
  <si>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</si>
  <si>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</si>
  <si>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</si>
  <si>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</si>
  <si>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</si>
  <si>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</si>
  <si>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</si>
  <si>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</si>
  <si>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</si>
  <si>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</si>
  <si>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</si>
  <si>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</si>
  <si>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</si>
  <si>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</si>
  <si>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</si>
  <si>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</si>
  <si>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</si>
  <si>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</si>
  <si>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</si>
  <si>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</si>
  <si>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</si>
  <si>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</si>
  <si>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</si>
  <si>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</si>
  <si>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</si>
  <si>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</si>
  <si>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</si>
  <si>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</si>
  <si>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</si>
  <si>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</si>
  <si>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</si>
  <si>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</si>
  <si>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</si>
  <si>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</si>
  <si>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</si>
  <si>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</si>
  <si>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</si>
  <si>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</si>
  <si>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</si>
  <si>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</si>
  <si>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</si>
  <si>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</si>
  <si>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</si>
  <si>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</si>
  <si>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</si>
  <si>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</si>
  <si>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</si>
  <si>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</si>
  <si>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</si>
  <si>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</si>
  <si>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</si>
  <si>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</si>
  <si>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</si>
  <si>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</si>
  <si>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</si>
  <si>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</si>
  <si>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</si>
  <si>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</si>
  <si>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</si>
  <si>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</si>
  <si>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</si>
  <si>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</si>
  <si>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</si>
  <si>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</si>
  <si>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</si>
  <si>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</si>
  <si>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</si>
  <si>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</si>
  <si>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</si>
  <si>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</si>
  <si>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</si>
  <si>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</si>
  <si>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</si>
  <si>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</si>
  <si>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</si>
  <si>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</si>
  <si>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</si>
  <si>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</si>
  <si>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</si>
  <si>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</si>
  <si>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</si>
  <si>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</si>
  <si>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</si>
  <si>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</si>
  <si>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</si>
  <si>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</si>
  <si>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</si>
  <si>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</si>
  <si>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</si>
  <si>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</si>
  <si>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</si>
  <si>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</si>
  <si>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</si>
  <si>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</si>
  <si>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</si>
  <si>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</si>
  <si>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</si>
  <si>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</si>
  <si>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</si>
  <si>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</si>
  <si>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</si>
  <si>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</si>
  <si>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</si>
  <si>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</si>
  <si>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</si>
  <si>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</si>
  <si>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</si>
  <si>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</si>
  <si>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</si>
  <si>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</si>
  <si>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</si>
  <si>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</si>
  <si>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</si>
  <si>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</si>
  <si>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</si>
  <si>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</si>
  <si>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</si>
  <si>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</si>
  <si>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</si>
  <si>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</si>
  <si>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</si>
  <si>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</si>
  <si>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</si>
  <si>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</si>
  <si>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</si>
  <si>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</si>
  <si>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</si>
  <si>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</si>
  <si>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</si>
  <si>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</si>
  <si>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</si>
  <si>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</si>
  <si>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</si>
  <si>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</si>
  <si>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</si>
  <si>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</si>
  <si>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</si>
  <si>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</si>
  <si>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</si>
  <si>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</si>
  <si>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</si>
  <si>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</si>
  <si>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</si>
  <si>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</si>
  <si>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</si>
  <si>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</si>
  <si>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</si>
  <si>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</si>
  <si>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</si>
  <si>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</si>
  <si>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</si>
  <si>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</si>
  <si>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</si>
  <si>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</si>
  <si>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</si>
  <si>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</si>
  <si>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</si>
  <si>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</si>
  <si>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</si>
  <si>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</si>
  <si>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</si>
  <si>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</si>
  <si>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</si>
  <si>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</si>
  <si>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</si>
  <si>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</si>
  <si>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</si>
  <si>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</si>
  <si>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</si>
  <si>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</si>
  <si>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</si>
  <si>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</si>
  <si>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</si>
  <si>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</si>
  <si>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</si>
  <si>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</si>
  <si>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</si>
  <si>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</si>
  <si>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</si>
  <si>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</si>
  <si>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</si>
  <si>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</si>
  <si>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</si>
  <si>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</si>
  <si>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</si>
  <si>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</si>
  <si>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</si>
  <si>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</si>
  <si>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</si>
  <si>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</si>
  <si>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</si>
  <si>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</si>
  <si>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</si>
  <si>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</si>
  <si>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</si>
  <si>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</si>
  <si>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</si>
  <si>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</si>
  <si>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</si>
  <si>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</si>
  <si>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</si>
  <si>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</si>
  <si>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</si>
  <si>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</si>
  <si>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</si>
  <si>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</si>
  <si>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</si>
  <si>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</si>
  <si>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</si>
  <si>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</si>
  <si>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</si>
  <si>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</si>
  <si>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</si>
  <si>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</si>
  <si>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</si>
  <si>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</si>
  <si>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</si>
  <si>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</si>
  <si>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</si>
  <si>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</si>
  <si>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</si>
  <si>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</si>
  <si>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</si>
  <si>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</si>
  <si>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</si>
  <si>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</si>
  <si>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</si>
  <si>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</si>
  <si>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</si>
  <si>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</si>
  <si>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</si>
  <si>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</si>
  <si>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</si>
  <si>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</si>
  <si>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</si>
  <si>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</si>
  <si>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</si>
  <si>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</si>
  <si>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</si>
  <si>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</si>
  <si>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</si>
  <si>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</si>
  <si>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</si>
  <si>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</si>
  <si>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</si>
  <si>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</si>
  <si>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</si>
  <si>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</si>
  <si>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</si>
  <si>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</si>
  <si>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</si>
  <si>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</si>
  <si>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</si>
  <si>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</si>
  <si>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</si>
  <si>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</si>
  <si>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</si>
  <si>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</si>
  <si>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</si>
  <si>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</si>
  <si>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</si>
  <si>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</si>
  <si>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</si>
  <si>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</si>
  <si>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</si>
  <si>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</si>
  <si>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</si>
  <si>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</si>
  <si>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</si>
  <si>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</si>
  <si>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</si>
  <si>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</si>
  <si>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</si>
  <si>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</si>
  <si>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</si>
  <si>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</si>
  <si>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</si>
  <si>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</si>
  <si>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</si>
  <si>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</si>
  <si>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</si>
  <si>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</si>
  <si>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</si>
  <si>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</si>
  <si>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</si>
  <si>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</si>
  <si>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</si>
  <si>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</si>
  <si>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</si>
  <si>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</si>
  <si>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</si>
  <si>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</si>
  <si>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</si>
  <si>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</si>
  <si>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</si>
  <si>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</si>
  <si>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</si>
  <si>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</si>
  <si>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</si>
  <si>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</si>
  <si>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</si>
  <si>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</si>
  <si>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</si>
  <si>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</si>
  <si>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</si>
  <si>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</si>
  <si>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</si>
  <si>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</si>
  <si>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</si>
  <si>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</si>
  <si>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</si>
  <si>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</si>
  <si>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</si>
  <si>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</si>
  <si>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</si>
  <si>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</si>
  <si>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</si>
  <si>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</si>
  <si>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</si>
  <si>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</si>
  <si>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</si>
  <si>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</si>
  <si>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</si>
  <si>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</si>
  <si>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</si>
  <si>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</si>
  <si>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</si>
  <si>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</si>
  <si>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</si>
  <si>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</si>
  <si>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</si>
  <si>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</si>
  <si>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</si>
  <si>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</si>
  <si>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</si>
  <si>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</si>
  <si>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</si>
  <si>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</si>
  <si>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</si>
  <si>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</si>
  <si>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</si>
  <si>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</si>
  <si>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</si>
  <si>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</si>
  <si>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</si>
  <si>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</si>
  <si>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</si>
  <si>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</si>
  <si>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</si>
  <si>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</si>
  <si>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</si>
  <si>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</si>
  <si>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</si>
  <si>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</si>
  <si>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</si>
  <si>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</si>
  <si>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</si>
  <si>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</si>
  <si>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</si>
  <si>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</si>
  <si>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</si>
  <si>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</si>
  <si>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</si>
  <si>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</si>
  <si>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</si>
  <si>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</si>
  <si>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</si>
  <si>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</si>
  <si>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</si>
  <si>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</si>
  <si>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2M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</si>
  <si>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</si>
  <si>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</si>
  <si>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</si>
  <si>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</si>
  <si>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</si>
  <si>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</si>
  <si>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</si>
  <si>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</si>
  <si>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</si>
  <si>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3Y 9M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</si>
  <si>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</si>
  <si>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</si>
  <si>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</si>
  <si>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</si>
  <si>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</si>
  <si>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</si>
  <si>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</si>
  <si>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</si>
  <si>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</si>
  <si>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</si>
  <si>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</si>
  <si>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</si>
  <si>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</si>
  <si>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</si>
  <si>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</si>
  <si>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</si>
  <si>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</si>
  <si>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</si>
  <si>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</si>
  <si>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</si>
  <si>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</si>
  <si>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</si>
  <si>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</si>
  <si>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</si>
  <si>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</si>
  <si>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</si>
  <si>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</si>
  <si>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</si>
  <si>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</si>
  <si>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</si>
  <si>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</si>
  <si>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</si>
  <si>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</si>
  <si>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</si>
  <si>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</si>
  <si>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</si>
  <si>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</si>
  <si>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</si>
  <si>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</si>
  <si>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</si>
  <si>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</si>
  <si>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</si>
  <si>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</si>
  <si>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</si>
  <si>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</si>
  <si>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</si>
  <si>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</si>
  <si>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</si>
  <si>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</si>
  <si>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</si>
  <si>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</si>
  <si>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</si>
  <si>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</si>
  <si>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</si>
  <si>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</si>
  <si>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</si>
  <si>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</si>
  <si>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</si>
  <si>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</si>
  <si>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</si>
  <si>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</si>
  <si>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</si>
  <si>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</si>
  <si>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</si>
  <si>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</si>
  <si>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</si>
  <si>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</si>
  <si>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</si>
  <si>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</si>
  <si>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</si>
  <si>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</si>
  <si>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</si>
  <si>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</si>
  <si>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</si>
  <si>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</si>
  <si>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</si>
  <si>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</si>
  <si>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</si>
  <si>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</si>
  <si>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</si>
  <si>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</si>
  <si>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</si>
  <si>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</si>
  <si>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</si>
  <si>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</si>
  <si>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</si>
  <si>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</si>
  <si>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</si>
  <si>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</si>
  <si>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</si>
  <si>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</si>
  <si>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</si>
  <si>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</si>
  <si>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</si>
  <si>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</si>
  <si>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</si>
  <si>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</si>
  <si>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</si>
  <si>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</si>
  <si>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</si>
  <si>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</si>
  <si>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</si>
  <si>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</si>
  <si>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</si>
  <si>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</si>
  <si>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</si>
  <si>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</si>
  <si>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</si>
  <si>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</si>
  <si>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</si>
  <si>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</si>
  <si>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</si>
  <si>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</si>
  <si>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</si>
  <si>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</si>
  <si>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</si>
  <si>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</si>
  <si>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</si>
  <si>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</si>
  <si>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</si>
  <si>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</si>
  <si>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</si>
  <si>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</si>
  <si>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</si>
  <si>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</si>
  <si>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</si>
  <si>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</si>
  <si>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</si>
  <si>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</si>
  <si>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</si>
  <si>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</si>
  <si>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</si>
  <si>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</si>
  <si>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</si>
  <si>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</si>
  <si>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</si>
  <si>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</si>
  <si>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</si>
  <si>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</si>
  <si>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</si>
  <si>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</si>
  <si>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</si>
  <si>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</si>
  <si>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</si>
  <si>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</si>
  <si>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</si>
  <si>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</si>
  <si>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</si>
  <si>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</si>
  <si>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</si>
  <si>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</si>
  <si>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</si>
  <si>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</si>
  <si>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</si>
  <si>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</si>
  <si>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</si>
  <si>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</si>
  <si>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</si>
  <si>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</si>
  <si>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</si>
  <si>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</si>
  <si>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</si>
  <si>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</si>
  <si>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</si>
  <si>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</si>
  <si>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</si>
  <si>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</si>
  <si>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</si>
  <si>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</si>
  <si>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</si>
  <si>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</si>
  <si>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</si>
  <si>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</si>
  <si>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</si>
  <si>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</si>
  <si>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</si>
  <si>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</si>
  <si>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</si>
  <si>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</si>
  <si>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</si>
  <si>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</si>
  <si>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</si>
  <si>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</si>
  <si>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</si>
  <si>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</si>
  <si>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</si>
  <si>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</si>
  <si>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</si>
  <si>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</si>
  <si>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</si>
  <si>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</si>
  <si>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</si>
  <si>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</si>
  <si>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</si>
  <si>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</si>
  <si>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</si>
  <si>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</si>
  <si>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</si>
  <si>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</si>
  <si>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</si>
  <si>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</si>
  <si>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</si>
  <si>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</si>
  <si>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</si>
  <si>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</si>
  <si>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</si>
  <si>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</si>
  <si>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</si>
  <si>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</si>
  <si>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</si>
  <si>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</si>
  <si>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</si>
  <si>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</si>
  <si>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</si>
  <si>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</si>
  <si>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</si>
  <si>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</si>
  <si>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</si>
  <si>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</si>
  <si>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</si>
  <si>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</si>
  <si>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</si>
  <si>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</si>
  <si>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</si>
  <si>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</si>
  <si>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</si>
  <si>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</si>
  <si>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</si>
  <si>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</si>
  <si>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</si>
  <si>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</si>
  <si>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</si>
  <si>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</si>
  <si>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</si>
  <si>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</si>
  <si>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</si>
  <si>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</si>
  <si>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</si>
  <si>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</si>
  <si>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</si>
  <si>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</si>
  <si>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</si>
  <si>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</si>
  <si>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</si>
  <si>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</si>
  <si>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</si>
  <si>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</si>
  <si>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</si>
  <si>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</si>
  <si>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</si>
  <si>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</si>
  <si>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</si>
  <si>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</si>
  <si>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</si>
  <si>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</si>
  <si>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</si>
  <si>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</si>
  <si>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</si>
  <si>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</si>
  <si>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</si>
  <si>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</si>
  <si>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</si>
  <si>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</si>
  <si>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</si>
  <si>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</si>
  <si>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</si>
  <si>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</si>
  <si>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</si>
  <si>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</si>
  <si>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</si>
  <si>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</si>
  <si>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</si>
  <si>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</si>
  <si>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</si>
  <si>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</si>
  <si>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</si>
  <si>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</si>
  <si>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</si>
  <si>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</si>
  <si>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</si>
  <si>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</si>
  <si>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</si>
  <si>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</si>
  <si>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</si>
  <si>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</si>
  <si>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</si>
  <si>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</si>
  <si>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</si>
  <si>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</si>
  <si>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</si>
  <si>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</si>
  <si>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</si>
  <si>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</si>
  <si>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</si>
  <si>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</si>
  <si>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</si>
  <si>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</si>
  <si>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</si>
  <si>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</si>
  <si>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</si>
  <si>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</si>
  <si>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</si>
  <si>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</si>
  <si>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</si>
  <si>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</si>
  <si>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</si>
  <si>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</si>
  <si>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</si>
  <si>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</si>
  <si>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</si>
  <si>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</si>
  <si>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</si>
  <si>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</si>
  <si>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</si>
  <si>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</si>
  <si>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</si>
  <si>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</si>
  <si>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</si>
  <si>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</si>
  <si>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</si>
  <si>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</si>
  <si>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</si>
  <si>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</si>
  <si>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</si>
  <si>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</si>
  <si>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</si>
  <si>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</si>
  <si>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</si>
  <si>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</si>
  <si>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</si>
  <si>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</si>
  <si>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</si>
  <si>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</si>
  <si>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</si>
  <si>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</si>
  <si>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</si>
  <si>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</si>
  <si>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</si>
  <si>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</si>
  <si>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</si>
  <si>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</si>
  <si>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</si>
  <si>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</si>
  <si>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</si>
  <si>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</si>
  <si>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</si>
  <si>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</si>
  <si>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</si>
  <si>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</si>
  <si>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</si>
  <si>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</si>
  <si>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</si>
  <si>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</si>
  <si>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</si>
  <si>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</si>
  <si>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</si>
  <si>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</si>
  <si>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</si>
  <si>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</si>
  <si>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</si>
  <si>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</si>
  <si>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</si>
  <si>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</si>
  <si>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</si>
  <si>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</si>
  <si>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</si>
  <si>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</si>
  <si>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</si>
  <si>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</si>
  <si>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</si>
  <si>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</si>
  <si>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</si>
  <si>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</si>
  <si>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</si>
  <si>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</si>
  <si>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</si>
  <si>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</si>
  <si>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</si>
  <si>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</si>
  <si>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</si>
  <si>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</si>
  <si>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</si>
  <si>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</si>
  <si>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</si>
  <si>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</si>
  <si>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</si>
  <si>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</si>
  <si>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</si>
  <si>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</si>
  <si>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</si>
  <si>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</si>
  <si>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</si>
  <si>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</si>
  <si>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</si>
  <si>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</si>
  <si>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</si>
  <si>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</si>
  <si>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</si>
  <si>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</si>
  <si>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</si>
  <si>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</si>
  <si>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</si>
  <si>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</si>
  <si>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</si>
  <si>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</si>
  <si>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</si>
  <si>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</si>
  <si>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</si>
  <si>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</si>
  <si>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</si>
  <si>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</si>
  <si>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</si>
  <si>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</si>
  <si>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</si>
  <si>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</si>
  <si>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</si>
  <si>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</si>
  <si>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</si>
  <si>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</si>
  <si>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</si>
  <si>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</si>
  <si>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</si>
  <si>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</si>
  <si>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</si>
  <si>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</si>
  <si>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</si>
  <si>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</si>
  <si>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</si>
  <si>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</si>
  <si>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</si>
  <si>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</si>
  <si>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</si>
  <si>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</si>
  <si>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</si>
  <si>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</si>
  <si>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</si>
  <si>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</si>
  <si>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</si>
  <si>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</si>
  <si>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</si>
  <si>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</si>
  <si>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</si>
  <si>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</si>
  <si>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</si>
  <si>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</si>
  <si>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</si>
  <si>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</si>
  <si>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</si>
  <si>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</si>
  <si>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</si>
  <si>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</si>
  <si>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</si>
  <si>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</si>
  <si>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</si>
  <si>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</si>
  <si>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</si>
  <si>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</si>
  <si>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</si>
  <si>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</si>
  <si>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</si>
  <si>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</si>
  <si>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</si>
  <si>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</si>
  <si>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</si>
  <si>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</si>
  <si>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</si>
  <si>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</si>
  <si>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</si>
  <si>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</si>
  <si>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</si>
  <si>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</si>
  <si>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</si>
  <si>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</si>
  <si>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</si>
  <si>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7M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</si>
  <si>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</si>
  <si>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</si>
  <si>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</si>
  <si>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</si>
  <si>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</si>
  <si>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</si>
  <si>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</si>
  <si>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</si>
  <si>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</si>
  <si>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</si>
  <si>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</si>
  <si>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</si>
  <si>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</si>
  <si>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</si>
  <si>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</si>
  <si>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</si>
  <si>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</si>
  <si>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</si>
  <si>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</si>
  <si>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</si>
  <si>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</si>
  <si>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</si>
  <si>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</si>
  <si>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</si>
  <si>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</si>
  <si>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</si>
  <si>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</si>
  <si>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</si>
  <si>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</si>
  <si>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</si>
  <si>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</si>
  <si>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</si>
  <si>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</si>
  <si>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</si>
  <si>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</si>
  <si>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</si>
  <si>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</si>
  <si>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</si>
  <si>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</si>
  <si>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</si>
  <si>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</si>
  <si>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</si>
  <si>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</si>
  <si>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</si>
  <si>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</si>
  <si>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</si>
  <si>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</si>
  <si>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</si>
  <si>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</si>
  <si>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</si>
  <si>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</si>
  <si>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</si>
  <si>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</si>
  <si>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</si>
  <si>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</si>
  <si>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</si>
  <si>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</si>
  <si>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</si>
  <si>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</si>
  <si>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</si>
  <si>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</si>
  <si>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</si>
  <si>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</si>
  <si>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</si>
  <si>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</si>
  <si>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</si>
  <si>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</si>
  <si>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</si>
  <si>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</si>
  <si>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</si>
  <si>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</si>
  <si>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</si>
  <si>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</si>
  <si>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</si>
  <si>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</si>
  <si>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</si>
  <si>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</si>
  <si>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</si>
  <si>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</si>
  <si>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</si>
  <si>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</si>
  <si>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</si>
  <si>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</si>
  <si>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</si>
  <si>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</si>
  <si>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</si>
  <si>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</si>
  <si>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</si>
  <si>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</si>
  <si>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</si>
  <si>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</si>
  <si>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</si>
  <si>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</si>
  <si>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</si>
  <si>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</si>
  <si>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</si>
  <si>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</si>
  <si>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</si>
  <si>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</si>
  <si>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</si>
  <si>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</si>
  <si>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</si>
  <si>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</si>
  <si>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</si>
  <si>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</si>
  <si>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</si>
  <si>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</si>
  <si>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</si>
  <si>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</si>
  <si>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</si>
  <si>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</si>
  <si>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</si>
  <si>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</si>
  <si>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</si>
  <si>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</si>
  <si>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</si>
  <si>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</si>
  <si>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</si>
  <si>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</si>
  <si>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</si>
  <si>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</si>
  <si>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</si>
  <si>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</si>
  <si>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</si>
  <si>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</si>
  <si>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</si>
  <si>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</si>
  <si>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</si>
  <si>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</si>
  <si>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</si>
  <si>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</si>
  <si>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</si>
  <si>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</si>
  <si>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</si>
  <si>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</si>
  <si>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</si>
  <si>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</si>
  <si>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</si>
  <si>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</si>
  <si>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</si>
  <si>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</si>
  <si>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</si>
  <si>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</si>
  <si>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</si>
  <si>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</si>
  <si>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</si>
  <si>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</si>
  <si>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</si>
  <si>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</si>
  <si>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</si>
  <si>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</si>
  <si>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</si>
  <si>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</si>
  <si>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</si>
  <si>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</si>
  <si>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</si>
  <si>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</si>
  <si>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</si>
  <si>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</si>
  <si>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</si>
  <si>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</si>
  <si>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</si>
  <si>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</si>
  <si>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</si>
  <si>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</si>
  <si>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</si>
  <si>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</si>
  <si>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</si>
  <si>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</si>
  <si>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</si>
  <si>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</si>
  <si>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</si>
  <si>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</si>
  <si>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</si>
  <si>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</si>
  <si>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</si>
  <si>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</si>
  <si>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</si>
  <si>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</si>
  <si>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</si>
  <si>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</si>
  <si>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</si>
  <si>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</si>
  <si>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</si>
  <si>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</si>
  <si>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</si>
  <si>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</si>
  <si>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</si>
  <si>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</si>
  <si>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</si>
  <si>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</si>
  <si>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</si>
  <si>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</si>
  <si>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</si>
  <si>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</si>
  <si>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</si>
  <si>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</si>
  <si>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</si>
  <si>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</si>
  <si>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</si>
  <si>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</si>
  <si>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</si>
  <si>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</si>
  <si>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</si>
  <si>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</si>
  <si>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</si>
  <si>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</si>
  <si>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</si>
  <si>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</si>
  <si>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</si>
  <si>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</si>
  <si>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</si>
  <si>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</si>
  <si>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</si>
  <si>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4M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</si>
  <si>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</si>
  <si>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</si>
  <si>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</si>
  <si>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</si>
  <si>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</si>
  <si>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</si>
  <si>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</si>
  <si>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</si>
  <si>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</si>
  <si>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</si>
  <si>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</si>
  <si>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</si>
  <si>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</si>
  <si>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</si>
  <si>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</si>
  <si>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</si>
  <si>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</si>
  <si>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</si>
  <si>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</si>
  <si>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</si>
  <si>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</si>
  <si>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</si>
  <si>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</si>
  <si>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</si>
  <si>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</si>
  <si>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</si>
  <si>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</si>
  <si>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</si>
  <si>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</si>
  <si>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</si>
  <si>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</si>
  <si>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</si>
  <si>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</si>
  <si>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</si>
  <si>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</si>
  <si>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</si>
  <si>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</si>
  <si>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</si>
  <si>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</si>
  <si>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</si>
  <si>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</si>
  <si>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</si>
  <si>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</si>
  <si>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</si>
  <si>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</si>
  <si>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</si>
  <si>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</si>
  <si>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</si>
  <si>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</si>
  <si>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</si>
  <si>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</si>
  <si>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</si>
  <si>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</si>
  <si>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</si>
  <si>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</si>
  <si>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</si>
  <si>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</si>
  <si>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</si>
  <si>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</si>
  <si>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</si>
  <si>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</si>
  <si>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</si>
  <si>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</si>
  <si>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</si>
  <si>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</si>
  <si>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</si>
  <si>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</si>
  <si>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</si>
  <si>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</si>
  <si>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</si>
  <si>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</si>
  <si>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</si>
  <si>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</si>
  <si>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</si>
  <si>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</si>
  <si>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</si>
  <si>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</si>
  <si>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</si>
  <si>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</si>
  <si>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</si>
  <si>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</si>
  <si>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</si>
  <si>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</si>
  <si>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</si>
  <si>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</si>
  <si>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</si>
  <si>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</si>
  <si>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</si>
  <si>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</si>
  <si>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</si>
  <si>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</si>
  <si>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</si>
  <si>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</si>
  <si>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</si>
  <si>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</si>
  <si>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</si>
  <si>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</si>
  <si>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</si>
  <si>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</si>
  <si>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</si>
  <si>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</si>
  <si>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</si>
  <si>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</si>
  <si>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</si>
  <si>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</si>
  <si>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</si>
  <si>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</si>
  <si>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</si>
  <si>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</si>
  <si>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</si>
  <si>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</si>
  <si>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</si>
  <si>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</si>
  <si>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</si>
  <si>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</si>
  <si>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</si>
  <si>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</si>
  <si>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</si>
  <si>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</si>
  <si>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</si>
  <si>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</si>
  <si>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</si>
  <si>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</si>
  <si>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</si>
  <si>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</si>
  <si>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</si>
  <si>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</si>
  <si>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</si>
  <si>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</si>
  <si>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</si>
  <si>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</si>
  <si>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</si>
  <si>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</si>
  <si>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</si>
  <si>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</si>
  <si>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</si>
  <si>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</si>
  <si>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</si>
  <si>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</si>
  <si>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</si>
  <si>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</si>
  <si>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</si>
  <si>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</si>
  <si>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</si>
  <si>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</si>
  <si>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</si>
  <si>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</si>
  <si>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</si>
  <si>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</si>
  <si>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</si>
  <si>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</si>
  <si>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</si>
  <si>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</si>
  <si>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</si>
  <si>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</si>
  <si>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</si>
  <si>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</si>
  <si>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</si>
  <si>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</si>
  <si>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</si>
  <si>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</si>
  <si>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</si>
  <si>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</si>
  <si>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</si>
  <si>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</si>
  <si>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</si>
  <si>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</si>
  <si>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</si>
  <si>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</si>
  <si>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</si>
  <si>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</si>
  <si>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</si>
  <si>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</si>
  <si>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</si>
  <si>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</si>
  <si>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</si>
  <si>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</si>
  <si>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</si>
  <si>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</si>
  <si>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</si>
  <si>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</si>
  <si>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</si>
  <si>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</si>
  <si>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</si>
  <si>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</si>
  <si>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</si>
  <si>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</si>
  <si>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</si>
  <si>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</si>
  <si>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</si>
  <si>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</si>
  <si>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</si>
  <si>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</si>
  <si>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</si>
  <si>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</si>
  <si>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</si>
  <si>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</si>
  <si>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</si>
  <si>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</si>
  <si>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</si>
  <si>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</si>
  <si>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</si>
  <si>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</si>
  <si>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</si>
  <si>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</si>
  <si>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</si>
  <si>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</si>
  <si>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</si>
  <si>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</si>
  <si>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</si>
  <si>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</si>
  <si>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</si>
  <si>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</si>
  <si>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</si>
  <si>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</si>
  <si>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</si>
  <si>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</si>
  <si>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</si>
  <si>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</si>
  <si>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</si>
  <si>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</si>
  <si>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</si>
  <si>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</si>
  <si>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</si>
  <si>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</si>
  <si>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</si>
  <si>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</si>
  <si>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</si>
  <si>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</si>
  <si>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</si>
  <si>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</si>
  <si>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</si>
  <si>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</si>
  <si>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</si>
  <si>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</si>
  <si>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</si>
  <si>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</si>
  <si>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</si>
  <si>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</si>
  <si>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</si>
  <si>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</si>
  <si>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</si>
  <si>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</si>
  <si>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</si>
  <si>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</si>
  <si>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</si>
  <si>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</si>
  <si>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</si>
  <si>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</si>
  <si>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</si>
  <si>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</si>
  <si>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</si>
  <si>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</si>
  <si>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</si>
  <si>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</si>
  <si>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</si>
  <si>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</si>
  <si>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</si>
  <si>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</si>
  <si>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</si>
  <si>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</si>
  <si>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</si>
  <si>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</si>
  <si>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</si>
  <si>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</si>
  <si>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</si>
  <si>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</si>
  <si>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</si>
  <si>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</si>
  <si>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</si>
  <si>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</si>
  <si>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</si>
  <si>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</si>
  <si>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</si>
  <si>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</si>
  <si>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</si>
  <si>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</si>
  <si>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</si>
  <si>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</si>
  <si>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</si>
  <si>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</si>
  <si>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</si>
  <si>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</si>
  <si>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</si>
  <si>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</si>
  <si>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</si>
  <si>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</si>
  <si>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</si>
  <si>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</si>
  <si>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</si>
  <si>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</si>
  <si>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</si>
  <si>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</si>
  <si>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</si>
  <si>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</si>
  <si>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</si>
  <si>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</si>
  <si>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</si>
  <si>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</si>
  <si>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</si>
  <si>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</si>
  <si>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</si>
  <si>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</si>
  <si>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</si>
  <si>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</si>
  <si>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</si>
  <si>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</si>
  <si>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</si>
  <si>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</si>
  <si>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</si>
  <si>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</si>
  <si>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</si>
  <si>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</si>
  <si>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</si>
  <si>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</si>
  <si>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</si>
  <si>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</si>
  <si>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</si>
  <si>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</si>
  <si>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</si>
  <si>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</si>
  <si>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</si>
  <si>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</si>
  <si>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</si>
  <si>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</si>
  <si>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</si>
  <si>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</si>
  <si>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</si>
  <si>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</si>
  <si>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</si>
  <si>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</si>
  <si>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</si>
  <si>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</si>
  <si>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</si>
  <si>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</si>
  <si>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</si>
  <si>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</si>
  <si>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</si>
  <si>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</si>
  <si>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</si>
  <si>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</si>
  <si>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</si>
  <si>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</si>
  <si>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</si>
  <si>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</si>
  <si>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</si>
  <si>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</si>
  <si>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</si>
  <si>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</si>
  <si>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</si>
  <si>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</si>
  <si>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</si>
  <si>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</si>
  <si>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</si>
  <si>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</si>
  <si>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</si>
  <si>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</si>
  <si>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</si>
  <si>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</si>
  <si>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</si>
  <si>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</si>
  <si>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</si>
  <si>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</si>
  <si>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</si>
  <si>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</si>
  <si>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</si>
  <si>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</si>
  <si>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</si>
  <si>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</si>
  <si>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</si>
  <si>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</si>
  <si>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</si>
  <si>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</si>
  <si>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</si>
  <si>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</si>
  <si>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</si>
  <si>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</si>
  <si>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</si>
  <si>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</si>
  <si>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</si>
  <si>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</si>
  <si>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</si>
  <si>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</si>
  <si>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</si>
  <si>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</si>
  <si>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</si>
  <si>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</si>
  <si>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</si>
  <si>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</si>
  <si>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</si>
  <si>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</si>
  <si>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</si>
  <si>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</si>
  <si>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</si>
  <si>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</si>
  <si>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</si>
  <si>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</si>
  <si>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</si>
  <si>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</si>
  <si>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</si>
  <si>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</si>
  <si>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</si>
  <si>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</si>
  <si>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</si>
  <si>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</si>
  <si>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</si>
  <si>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</si>
  <si>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</si>
  <si>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</si>
  <si>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</si>
  <si>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</si>
  <si>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</si>
  <si>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</si>
  <si>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</si>
  <si>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</si>
  <si>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</si>
  <si>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</si>
  <si>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</si>
  <si>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</si>
  <si>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</si>
  <si>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</si>
  <si>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</si>
  <si>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</si>
  <si>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</si>
  <si>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</si>
  <si>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</si>
  <si>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</si>
  <si>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</si>
  <si>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</si>
  <si>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</si>
  <si>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</si>
  <si>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</si>
  <si>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</si>
  <si>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</si>
  <si>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</si>
  <si>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</si>
  <si>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</si>
  <si>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</si>
  <si>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</si>
  <si>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</si>
  <si>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</si>
  <si>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</si>
  <si>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</si>
  <si>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</si>
  <si>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</si>
  <si>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</si>
  <si>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</si>
  <si>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</si>
  <si>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</si>
  <si>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</si>
  <si>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</si>
  <si>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</si>
  <si>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</si>
  <si>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</si>
  <si>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</si>
  <si>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</si>
  <si>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</si>
  <si>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</si>
  <si>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</si>
  <si>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</si>
  <si>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</si>
  <si>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</si>
  <si>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</si>
  <si>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</si>
  <si>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</si>
  <si>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</si>
  <si>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</si>
  <si>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</si>
  <si>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</si>
  <si>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</si>
  <si>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</si>
  <si>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</si>
  <si>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</si>
  <si>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</si>
  <si>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</si>
  <si>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</si>
  <si>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</si>
  <si>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</si>
  <si>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</si>
  <si>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</si>
  <si>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</si>
  <si>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</si>
  <si>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</si>
  <si>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</si>
  <si>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</si>
  <si>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</si>
  <si>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</si>
  <si>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</si>
  <si>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</si>
  <si>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</si>
  <si>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</si>
  <si>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</si>
  <si>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</si>
  <si>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</si>
  <si>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</si>
  <si>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</si>
  <si>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</si>
  <si>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</si>
  <si>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</si>
  <si>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</si>
  <si>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</si>
  <si>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</si>
  <si>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</si>
  <si>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</si>
  <si>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</si>
  <si>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</si>
  <si>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</si>
  <si>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</si>
  <si>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</si>
  <si>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</si>
  <si>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</si>
  <si>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</si>
  <si>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</si>
  <si>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</si>
  <si>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</si>
  <si>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</si>
  <si>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</si>
  <si>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</si>
  <si>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</si>
  <si>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</si>
  <si>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</si>
  <si>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</si>
  <si>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</si>
  <si>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</si>
  <si>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</si>
  <si>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</si>
  <si>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</si>
  <si>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</si>
  <si>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</si>
  <si>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</si>
  <si>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</si>
  <si>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</si>
  <si>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</si>
  <si>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</si>
  <si>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</si>
  <si>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</si>
  <si>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</si>
  <si>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</si>
  <si>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</si>
  <si>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</si>
  <si>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</si>
  <si>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</si>
  <si>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</si>
  <si>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</si>
  <si>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</si>
  <si>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</si>
  <si>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</si>
  <si>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</si>
  <si>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</si>
  <si>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</si>
  <si>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</si>
  <si>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</si>
  <si>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</si>
  <si>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</si>
  <si>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</si>
  <si>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</si>
  <si>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</si>
  <si>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</si>
  <si>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</si>
  <si>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</si>
  <si>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</si>
  <si>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</si>
  <si>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</si>
  <si>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</si>
  <si>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</si>
  <si>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</si>
  <si>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</si>
  <si>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</si>
  <si>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</si>
  <si>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</si>
  <si>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</si>
  <si>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</si>
  <si>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</si>
  <si>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</si>
  <si>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</si>
  <si>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</si>
  <si>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</si>
  <si>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</si>
  <si>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</si>
  <si>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</si>
  <si>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</si>
  <si>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</si>
  <si>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</si>
  <si>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</si>
  <si>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</si>
  <si>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</si>
  <si>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</si>
  <si>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</si>
  <si>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</si>
  <si>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</si>
  <si>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</si>
  <si>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</si>
  <si>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</si>
  <si>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</si>
  <si>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</si>
  <si>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</si>
  <si>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</si>
  <si>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</si>
  <si>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</si>
  <si>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</si>
  <si>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</si>
  <si>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</si>
  <si>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</si>
  <si>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</si>
  <si>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</si>
  <si>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</si>
  <si>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</si>
  <si>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</si>
  <si>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</si>
  <si>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</si>
  <si>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</si>
  <si>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</si>
  <si>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</si>
  <si>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</si>
  <si>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</si>
  <si>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</si>
  <si>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</si>
  <si>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</si>
  <si>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</si>
  <si>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</si>
  <si>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</si>
  <si>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</si>
  <si>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</si>
  <si>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</si>
  <si>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</si>
  <si>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</si>
  <si>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</si>
  <si>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</si>
  <si>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</si>
  <si>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</si>
  <si>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</si>
  <si>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</si>
  <si>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</si>
  <si>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</si>
  <si>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</si>
  <si>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</si>
  <si>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</si>
  <si>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</si>
  <si>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</si>
  <si>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</si>
  <si>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</si>
  <si>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</si>
  <si>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</si>
  <si>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</si>
  <si>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</si>
  <si>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</si>
  <si>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</si>
  <si>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</si>
  <si>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</si>
  <si>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</si>
  <si>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</si>
  <si>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</si>
  <si>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</si>
  <si>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</si>
  <si>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</si>
  <si>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</si>
  <si>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</si>
  <si>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</si>
  <si>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</si>
  <si>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</si>
  <si>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</si>
  <si>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</si>
  <si>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</si>
  <si>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</si>
  <si>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</si>
  <si>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</si>
  <si>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</si>
  <si>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</si>
  <si>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</si>
  <si>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</si>
  <si>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</si>
  <si>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</si>
  <si>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</si>
  <si>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</si>
  <si>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</si>
  <si>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</si>
  <si>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</si>
  <si>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</si>
  <si>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</si>
  <si>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</si>
  <si>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</si>
  <si>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</si>
  <si>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</si>
  <si>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</si>
  <si>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</si>
  <si>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</si>
  <si>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</si>
  <si>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</si>
  <si>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</si>
  <si>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</si>
  <si>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</si>
  <si>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</si>
  <si>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</si>
  <si>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</si>
  <si>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</si>
  <si>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</si>
  <si>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</si>
  <si>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</si>
  <si>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</si>
  <si>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</si>
  <si>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</si>
  <si>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</si>
  <si>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</si>
  <si>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</si>
  <si>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</si>
  <si>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</si>
  <si>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</si>
  <si>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</si>
  <si>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</si>
  <si>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</si>
  <si>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</si>
  <si>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</si>
  <si>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</si>
  <si>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</si>
  <si>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</si>
  <si>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</si>
  <si>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</si>
  <si>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</si>
  <si>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</si>
  <si>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</si>
  <si>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</si>
  <si>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</si>
  <si>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</si>
  <si>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</si>
  <si>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</si>
  <si>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</si>
  <si>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</si>
  <si>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</si>
  <si>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</si>
  <si>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</si>
  <si>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</si>
  <si>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</si>
  <si>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</si>
  <si>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</si>
  <si>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</si>
  <si>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</si>
  <si>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</si>
  <si>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</si>
  <si>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</si>
  <si>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</si>
  <si>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</si>
  <si>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</si>
  <si>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</si>
  <si>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</si>
  <si>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</si>
  <si>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</si>
  <si>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</si>
  <si>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</si>
  <si>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</si>
  <si>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</si>
  <si>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</si>
  <si>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</si>
  <si>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</si>
  <si>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</si>
  <si>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</si>
  <si>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</si>
  <si>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</si>
  <si>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</si>
  <si>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</si>
  <si>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8Y 3M</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</si>
  <si>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</si>
  <si>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</si>
  <si>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</si>
  <si>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</si>
  <si>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</si>
  <si>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</si>
  <si>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</si>
  <si>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</si>
  <si>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</si>
  <si>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</si>
  <si>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</si>
  <si>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</si>
  <si>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</si>
  <si>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</si>
  <si>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</si>
  <si>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</si>
  <si>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</si>
  <si>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</si>
  <si>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</si>
  <si>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</si>
  <si>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</si>
  <si>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</si>
  <si>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</si>
  <si>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</si>
  <si>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</si>
  <si>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</si>
  <si>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</si>
  <si>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</si>
  <si>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</si>
  <si>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</si>
  <si>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</si>
  <si>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</si>
  <si>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</si>
  <si>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</si>
  <si>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</si>
  <si>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</si>
  <si>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</si>
  <si>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</si>
  <si>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</si>
  <si>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</si>
  <si>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</si>
  <si>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</si>
  <si>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</si>
  <si>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</si>
  <si>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</si>
  <si>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</si>
  <si>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</si>
  <si>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</si>
  <si>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</si>
  <si>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</si>
  <si>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</si>
  <si>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</si>
  <si>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</si>
  <si>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</si>
  <si>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</si>
  <si>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</si>
  <si>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</si>
  <si>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</si>
  <si>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</si>
  <si>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</si>
  <si>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</si>
  <si>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</si>
  <si>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</si>
  <si>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</si>
  <si>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</si>
  <si>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</si>
  <si>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</si>
  <si>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</si>
  <si>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</si>
  <si>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</si>
  <si>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</si>
  <si>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</si>
  <si>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</si>
  <si>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</si>
  <si>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</si>
  <si>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</si>
  <si>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</si>
  <si>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</si>
  <si>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</si>
  <si>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</si>
  <si>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</si>
  <si>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</si>
  <si>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</si>
  <si>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</si>
  <si>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</si>
  <si>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</si>
  <si>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</si>
  <si>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</si>
  <si>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</si>
  <si>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</si>
  <si>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</si>
  <si>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</si>
  <si>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</si>
  <si>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</si>
  <si>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</si>
  <si>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</si>
  <si>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</si>
  <si>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</si>
  <si>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</si>
  <si>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</si>
  <si>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</si>
  <si>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</si>
  <si>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</si>
  <si>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</si>
  <si>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</si>
  <si>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</si>
  <si>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</si>
  <si>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</si>
  <si>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</si>
  <si>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</si>
  <si>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</si>
  <si>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</si>
  <si>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</si>
  <si>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</si>
  <si>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</si>
  <si>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</si>
  <si>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</si>
  <si>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</si>
  <si>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</si>
  <si>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</si>
  <si>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</si>
  <si>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</si>
  <si>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</si>
  <si>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</si>
  <si>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</si>
  <si>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</si>
  <si>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</si>
  <si>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</si>
  <si>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</si>
  <si>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</si>
  <si>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</si>
  <si>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</si>
  <si>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</si>
  <si>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</si>
  <si>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</si>
  <si>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</si>
  <si>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</si>
  <si>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</si>
  <si>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</si>
  <si>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</si>
  <si>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</si>
  <si>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</si>
  <si>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</si>
  <si>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</si>
  <si>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</si>
  <si>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</si>
  <si>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</si>
  <si>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</si>
  <si>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</si>
  <si>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</si>
  <si>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</si>
  <si>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</si>
  <si>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</si>
  <si>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</si>
  <si>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</si>
  <si>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</si>
  <si>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</si>
  <si>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</si>
  <si>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</si>
  <si>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</si>
  <si>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</si>
  <si>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</si>
  <si>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</si>
  <si>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</si>
  <si>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</si>
  <si>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</si>
  <si>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</si>
  <si>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</si>
  <si>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</si>
  <si>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</si>
  <si>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</si>
  <si>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</si>
  <si>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</si>
  <si>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</si>
  <si>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</si>
  <si>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</si>
  <si>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</si>
  <si>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</si>
  <si>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</si>
  <si>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</si>
  <si>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</si>
  <si>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</si>
  <si>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</si>
  <si>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</si>
  <si>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</si>
  <si>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</si>
  <si>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</si>
  <si>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</si>
  <si>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</si>
  <si>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</si>
  <si>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</si>
  <si>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</si>
  <si>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</si>
  <si>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</si>
  <si>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</si>
  <si>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</si>
  <si>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</si>
  <si>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</si>
  <si>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</si>
  <si>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</si>
  <si>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</si>
  <si>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</si>
  <si>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</si>
  <si>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</si>
  <si>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</si>
  <si>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</si>
  <si>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</si>
  <si>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</si>
  <si>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</si>
  <si>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</si>
  <si>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</si>
  <si>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</si>
  <si>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</si>
  <si>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</si>
  <si>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</si>
  <si>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</si>
  <si>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</si>
  <si>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</si>
  <si>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</si>
  <si>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</si>
  <si>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</si>
  <si>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</si>
  <si>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</si>
  <si>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</si>
  <si>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</si>
  <si>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</si>
  <si>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</si>
  <si>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</si>
  <si>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</si>
  <si>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</si>
  <si>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</si>
  <si>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</si>
  <si>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</si>
  <si>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</si>
  <si>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</si>
  <si>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</si>
  <si>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</si>
  <si>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</si>
  <si>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</si>
  <si>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</si>
  <si>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</si>
  <si>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</si>
  <si>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</si>
  <si>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</si>
  <si>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</si>
  <si>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</si>
  <si>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</si>
  <si>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</si>
  <si>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</si>
  <si>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</si>
  <si>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</si>
  <si>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</si>
  <si>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</si>
  <si>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</si>
  <si>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</si>
  <si>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</si>
  <si>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</si>
  <si>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</si>
  <si>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</si>
  <si>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</si>
  <si>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</si>
  <si>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</si>
  <si>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</si>
  <si>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</si>
  <si>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</si>
  <si>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</si>
  <si>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</si>
  <si>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</si>
  <si>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</si>
  <si>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7M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</si>
  <si>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</si>
  <si>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</si>
  <si>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</si>
  <si>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</si>
  <si>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</si>
  <si>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</si>
  <si>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</si>
  <si>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</si>
  <si>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</si>
  <si>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</si>
  <si>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</si>
  <si>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</si>
  <si>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</si>
  <si>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</si>
  <si>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</si>
  <si>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</si>
  <si>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</si>
  <si>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</si>
  <si>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</si>
  <si>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</si>
  <si>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</si>
  <si>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</si>
  <si>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</si>
  <si>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</si>
  <si>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</si>
  <si>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</si>
  <si>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</si>
  <si>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</si>
  <si>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</si>
  <si>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</si>
  <si>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</si>
  <si>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</si>
  <si>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</si>
  <si>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</si>
  <si>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</si>
  <si>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</si>
  <si>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</si>
  <si>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</si>
  <si>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</si>
  <si>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</si>
  <si>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</si>
  <si>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</si>
  <si>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</si>
  <si>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</si>
  <si>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</si>
  <si>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</si>
  <si>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</si>
  <si>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</si>
  <si>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</si>
  <si>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</si>
  <si>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</si>
  <si>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</si>
  <si>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</si>
  <si>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</si>
  <si>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</si>
  <si>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</si>
  <si>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</si>
  <si>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</si>
  <si>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</si>
  <si>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</si>
  <si>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</si>
  <si>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</si>
  <si>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</si>
  <si>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</si>
  <si>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</si>
  <si>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</si>
  <si>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</si>
  <si>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</si>
  <si>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</si>
  <si>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</si>
  <si>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</si>
  <si>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</si>
  <si>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</si>
  <si>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</si>
  <si>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</si>
  <si>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</si>
  <si>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</si>
  <si>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</si>
  <si>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</si>
  <si>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</si>
  <si>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</si>
  <si>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</si>
  <si>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</si>
  <si>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</si>
  <si>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</si>
  <si>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</si>
  <si>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</si>
  <si>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</si>
  <si>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</si>
  <si>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</si>
  <si>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</si>
  <si>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</si>
  <si>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</si>
  <si>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</si>
  <si>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</si>
  <si>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</si>
  <si>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</si>
  <si>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</si>
  <si>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</si>
  <si>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</si>
  <si>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</si>
  <si>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</si>
  <si>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</si>
  <si>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</si>
  <si>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</si>
  <si>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</si>
  <si>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</si>
  <si>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</si>
  <si>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</si>
  <si>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</si>
  <si>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</si>
  <si>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</si>
  <si>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</si>
  <si>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</si>
  <si>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</si>
  <si>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</si>
  <si>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</si>
  <si>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</si>
  <si>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</si>
  <si>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</si>
  <si>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</si>
  <si>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</si>
  <si>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</si>
  <si>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</si>
  <si>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</si>
  <si>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</si>
  <si>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</si>
  <si>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</si>
  <si>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</si>
  <si>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</si>
  <si>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</si>
  <si>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</si>
  <si>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</si>
  <si>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</si>
  <si>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</si>
  <si>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</si>
  <si>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</si>
  <si>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</si>
  <si>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</si>
  <si>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</si>
  <si>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</si>
  <si>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</si>
  <si>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</si>
  <si>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</si>
  <si>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</si>
  <si>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</si>
  <si>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</si>
  <si>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</si>
  <si>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</si>
  <si>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</si>
  <si>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</si>
  <si>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</si>
  <si>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</si>
  <si>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</si>
  <si>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</si>
  <si>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</si>
  <si>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</si>
  <si>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</si>
  <si>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</si>
  <si>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</si>
  <si>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</si>
  <si>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</si>
  <si>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</si>
  <si>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</si>
  <si>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</si>
  <si>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</si>
  <si>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</si>
  <si>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</si>
  <si>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</si>
  <si>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</si>
  <si>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</si>
  <si>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</si>
  <si>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</si>
  <si>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</si>
  <si>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</si>
  <si>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</si>
  <si>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</si>
  <si>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</si>
  <si>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</si>
  <si>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</si>
  <si>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</si>
  <si>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</si>
  <si>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</si>
  <si>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</si>
  <si>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</si>
  <si>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</si>
  <si>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</si>
  <si>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</si>
  <si>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</si>
  <si>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</si>
  <si>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</si>
  <si>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</si>
  <si>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</si>
  <si>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</si>
  <si>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</si>
  <si>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</si>
  <si>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</si>
  <si>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</si>
  <si>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</si>
  <si>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</si>
  <si>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</si>
  <si>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</si>
  <si>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</si>
  <si>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</si>
  <si>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</si>
  <si>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</si>
  <si>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</si>
  <si>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</si>
  <si>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</si>
  <si>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</si>
  <si>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</si>
  <si>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</si>
  <si>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</si>
  <si>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</si>
  <si>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</si>
  <si>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</si>
  <si>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</si>
  <si>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</si>
  <si>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</si>
  <si>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</si>
  <si>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</si>
  <si>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</si>
  <si>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</si>
  <si>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</si>
  <si>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</si>
  <si>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</si>
  <si>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</si>
  <si>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</si>
  <si>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</si>
  <si>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</si>
  <si>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</si>
  <si>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</si>
  <si>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</si>
  <si>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</si>
  <si>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</si>
  <si>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</si>
  <si>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</si>
  <si>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</si>
  <si>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</si>
  <si>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</si>
  <si>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</si>
  <si>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</si>
  <si>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</si>
  <si>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</si>
  <si>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</si>
  <si>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</si>
  <si>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</si>
  <si>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</si>
  <si>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</si>
  <si>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</si>
  <si>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</si>
  <si>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</si>
  <si>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</si>
  <si>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</si>
  <si>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</si>
  <si>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</si>
  <si>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</si>
  <si>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</si>
  <si>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</si>
  <si>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</si>
  <si>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</si>
  <si>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</si>
  <si>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</si>
  <si>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</si>
  <si>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</si>
  <si>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</si>
  <si>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</si>
  <si>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</si>
  <si>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</si>
  <si>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</si>
  <si>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</si>
  <si>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</si>
  <si>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</si>
  <si>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</si>
  <si>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</si>
  <si>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</si>
  <si>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</si>
  <si>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</si>
  <si>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</si>
  <si>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</si>
  <si>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</si>
  <si>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</si>
  <si>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</si>
  <si>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</si>
  <si>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</si>
  <si>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</si>
  <si>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</si>
  <si>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</si>
  <si>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</si>
  <si>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</si>
  <si>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</si>
  <si>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</si>
  <si>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</si>
  <si>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</si>
  <si>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</si>
  <si>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</si>
  <si>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</si>
  <si>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</si>
  <si>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</si>
  <si>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</si>
  <si>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</si>
  <si>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</si>
  <si>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</si>
  <si>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</si>
  <si>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</si>
  <si>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</si>
  <si>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</si>
  <si>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</si>
  <si>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</si>
  <si>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</si>
  <si>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</si>
  <si>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</si>
  <si>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</si>
  <si>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</si>
  <si>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</si>
  <si>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</si>
  <si>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</si>
  <si>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</si>
  <si>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</si>
  <si>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</si>
  <si>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</si>
  <si>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</si>
  <si>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</si>
  <si>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</si>
  <si>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</si>
  <si>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</si>
  <si>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</si>
  <si>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</si>
  <si>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</si>
  <si>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</si>
  <si>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</si>
  <si>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</si>
  <si>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</si>
  <si>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</si>
  <si>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</si>
  <si>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</si>
  <si>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</si>
  <si>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</si>
  <si>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</si>
  <si>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</si>
  <si>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</si>
  <si>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</si>
  <si>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</si>
  <si>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</si>
  <si>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</si>
  <si>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</si>
  <si>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</si>
  <si>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</si>
  <si>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</si>
  <si>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</si>
  <si>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</si>
  <si>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</si>
  <si>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</si>
  <si>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</si>
  <si>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</si>
  <si>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</si>
  <si>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</si>
  <si>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</si>
  <si>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</si>
  <si>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</si>
  <si>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</si>
  <si>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</si>
  <si>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</si>
  <si>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</si>
  <si>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</si>
  <si>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</si>
  <si>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</si>
  <si>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</si>
  <si>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</si>
  <si>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</si>
  <si>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</si>
  <si>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</si>
  <si>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</si>
  <si>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</si>
  <si>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</si>
  <si>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</si>
  <si>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</si>
  <si>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</si>
  <si>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</si>
  <si>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</si>
  <si>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</si>
  <si>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</si>
  <si>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</si>
  <si>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</si>
  <si>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</si>
  <si>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</si>
  <si>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</si>
  <si>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</si>
  <si>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</si>
  <si>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</si>
  <si>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</si>
  <si>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</si>
  <si>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</si>
  <si>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</si>
  <si>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</si>
  <si>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</si>
  <si>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</si>
  <si>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</si>
  <si>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</si>
  <si>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</si>
  <si>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</si>
  <si>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</si>
  <si>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</si>
  <si>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</si>
  <si>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</si>
  <si>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</si>
  <si>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</si>
  <si>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</si>
  <si>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</si>
  <si>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</si>
  <si>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</si>
  <si>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</si>
  <si>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</si>
  <si>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</si>
  <si>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</si>
  <si>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</si>
  <si>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</si>
  <si>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</si>
  <si>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</si>
  <si>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</si>
  <si>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</si>
  <si>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</si>
  <si>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</si>
  <si>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</si>
  <si>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</si>
  <si>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</si>
  <si>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</si>
  <si>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</si>
  <si>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</si>
  <si>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</si>
  <si>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</si>
  <si>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</si>
  <si>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</si>
  <si>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</si>
  <si>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</si>
  <si>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</si>
  <si>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</si>
  <si>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</si>
  <si>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</si>
  <si>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</si>
  <si>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</si>
  <si>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</si>
  <si>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</si>
  <si>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</si>
  <si>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</si>
  <si>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</si>
  <si>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</si>
  <si>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</si>
  <si>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</si>
  <si>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</si>
  <si>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</si>
  <si>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</si>
  <si>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</si>
  <si>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</si>
  <si>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</si>
  <si>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</si>
  <si>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</si>
  <si>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</si>
  <si>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</si>
  <si>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</si>
  <si>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</si>
  <si>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</si>
  <si>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</si>
  <si>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</si>
  <si>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</si>
  <si>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</si>
  <si>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</si>
  <si>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</si>
  <si>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</si>
  <si>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</si>
  <si>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</si>
  <si>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</si>
  <si>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</si>
  <si>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</si>
  <si>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</si>
  <si>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</si>
  <si>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</si>
  <si>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</si>
  <si>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</si>
  <si>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</si>
  <si>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</si>
  <si>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</si>
  <si>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</si>
  <si>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</si>
  <si>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</si>
  <si>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</si>
  <si>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</si>
  <si>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</si>
  <si>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</si>
  <si>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</si>
  <si>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</si>
  <si>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</si>
  <si>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</si>
  <si>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</si>
  <si>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</si>
  <si>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</si>
  <si>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</si>
  <si>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</si>
  <si>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</si>
  <si>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</si>
  <si>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</si>
  <si>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</si>
  <si>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</si>
  <si>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</si>
  <si>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</si>
  <si>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</si>
  <si>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</si>
  <si>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</si>
  <si>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</si>
  <si>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</si>
  <si>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</si>
  <si>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</si>
  <si>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</si>
  <si>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</si>
  <si>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</si>
  <si>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</si>
  <si>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</si>
  <si>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</si>
  <si>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</si>
  <si>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</si>
  <si>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</si>
  <si>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</si>
  <si>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</si>
  <si>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</si>
  <si>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</si>
  <si>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</si>
  <si>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</si>
  <si>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</si>
  <si>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</si>
  <si>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</si>
  <si>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</si>
  <si>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</si>
  <si>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</si>
  <si>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</si>
  <si>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</si>
  <si>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</si>
  <si>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</si>
  <si>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</si>
  <si>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</si>
  <si>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</si>
  <si>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</si>
  <si>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</si>
  <si>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</si>
  <si>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</si>
  <si>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</si>
  <si>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</si>
  <si>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</si>
  <si>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</si>
  <si>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</si>
  <si>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</si>
  <si>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</si>
  <si>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</si>
  <si>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</si>
  <si>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</si>
  <si>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</si>
  <si>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</si>
  <si>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</si>
  <si>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</si>
  <si>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</si>
  <si>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</si>
  <si>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</si>
  <si>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</si>
  <si>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</si>
  <si>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</si>
  <si>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</si>
  <si>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</si>
  <si>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</si>
  <si>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</si>
  <si>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</si>
  <si>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</si>
  <si>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</si>
  <si>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</si>
  <si>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</si>
  <si>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</si>
  <si>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</si>
  <si>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</si>
  <si>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</si>
  <si>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</si>
  <si>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</si>
  <si>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</si>
  <si>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</si>
  <si>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</si>
  <si>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</si>
  <si>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</si>
  <si>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</si>
  <si>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</si>
  <si>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</si>
  <si>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</si>
  <si>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</si>
  <si>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</si>
  <si>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</si>
  <si>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</si>
  <si>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</si>
  <si>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</si>
  <si>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</si>
  <si>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</si>
  <si>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</si>
  <si>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</si>
  <si>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</si>
  <si>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</si>
  <si>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</si>
  <si>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</si>
  <si>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</si>
  <si>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</si>
  <si>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</si>
  <si>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</si>
  <si>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</si>
  <si>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</si>
  <si>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</si>
  <si>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</si>
  <si>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</si>
  <si>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</si>
  <si>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</si>
  <si>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</si>
  <si>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</si>
  <si>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</si>
  <si>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</si>
  <si>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</si>
  <si>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</si>
  <si>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</si>
  <si>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</si>
  <si>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</si>
  <si>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</si>
  <si>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</si>
  <si>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</si>
  <si>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</si>
  <si>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</si>
  <si>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</si>
  <si>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</si>
  <si>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</si>
  <si>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</si>
  <si>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</si>
  <si>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</si>
  <si>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</si>
  <si>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</si>
  <si>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</si>
  <si>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</si>
  <si>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</si>
  <si>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</si>
  <si>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</si>
  <si>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</si>
  <si>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</si>
  <si>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</si>
  <si>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</si>
  <si>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</si>
  <si>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</si>
  <si>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</si>
  <si>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</si>
  <si>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</si>
  <si>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</si>
  <si>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</si>
  <si>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</si>
  <si>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</si>
  <si>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</si>
  <si>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</si>
  <si>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</si>
  <si>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</si>
  <si>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</si>
  <si>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</si>
  <si>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</si>
  <si>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</si>
  <si>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</si>
  <si>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</si>
  <si>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</si>
  <si>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</si>
  <si>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</si>
  <si>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</si>
  <si>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</si>
  <si>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</si>
  <si>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</si>
  <si>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</si>
  <si>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</si>
  <si>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</si>
  <si>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</si>
  <si>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</si>
  <si>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</si>
  <si>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</si>
  <si>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</si>
  <si>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</si>
  <si>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</si>
  <si>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</si>
  <si>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</si>
  <si>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</si>
  <si>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</si>
  <si>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</si>
  <si>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</si>
  <si>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</si>
  <si>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</si>
  <si>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</si>
  <si>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</si>
  <si>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</si>
  <si>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</si>
  <si>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</si>
  <si>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</si>
  <si>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</si>
  <si>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</si>
  <si>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</si>
  <si>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</si>
  <si>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</si>
  <si>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</si>
  <si>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</si>
  <si>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</si>
  <si>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</si>
  <si>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</si>
  <si>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</si>
  <si>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</si>
  <si>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</si>
  <si>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</si>
  <si>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</si>
  <si>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</si>
  <si>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</si>
  <si>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</si>
  <si>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</si>
  <si>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</si>
  <si>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</si>
  <si>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</si>
  <si>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</si>
  <si>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</si>
  <si>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</si>
  <si>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</si>
  <si>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</si>
  <si>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</si>
  <si>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</si>
  <si>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</si>
  <si>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</si>
  <si>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</si>
  <si>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</si>
  <si>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</si>
  <si>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</si>
  <si>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</si>
  <si>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</si>
  <si>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</si>
  <si>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</si>
  <si>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</si>
  <si>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</si>
  <si>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</si>
  <si>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</si>
  <si>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</si>
  <si>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</si>
  <si>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</si>
  <si>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</si>
  <si>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</si>
  <si>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</si>
  <si>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</si>
  <si>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</si>
  <si>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</si>
  <si>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</si>
  <si>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</si>
  <si>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</si>
  <si>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</si>
  <si>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</si>
  <si>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</si>
  <si>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</si>
  <si>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</si>
  <si>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</si>
  <si>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</si>
  <si>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</si>
  <si>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</si>
  <si>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</si>
  <si>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</si>
  <si>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</si>
  <si>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</si>
  <si>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</si>
  <si>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</si>
  <si>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</si>
  <si>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</si>
  <si>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</si>
  <si>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</si>
  <si>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</si>
  <si>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</si>
  <si>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</si>
  <si>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</si>
  <si>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</si>
  <si>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</si>
  <si>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</si>
  <si>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</si>
  <si>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</si>
  <si>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</si>
  <si>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</si>
  <si>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</si>
  <si>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</si>
  <si>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</si>
  <si>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</si>
  <si>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</si>
  <si>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</si>
  <si>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</si>
  <si>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</si>
  <si>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</si>
  <si>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</si>
  <si>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</si>
  <si>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</si>
  <si>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</si>
  <si>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</si>
  <si>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</si>
  <si>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</si>
  <si>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</si>
  <si>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</si>
  <si>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</si>
  <si>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</si>
  <si>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</si>
  <si>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</si>
  <si>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</si>
  <si>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</si>
  <si>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</si>
  <si>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</si>
  <si>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</si>
  <si>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</si>
  <si>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</si>
  <si>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</si>
  <si>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</si>
  <si>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</si>
  <si>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</si>
  <si>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</si>
  <si>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</si>
  <si>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</si>
  <si>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</si>
  <si>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</si>
  <si>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</si>
  <si>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</si>
  <si>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</si>
  <si>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</si>
  <si>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</si>
  <si>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</si>
  <si>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</si>
  <si>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</si>
  <si>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</si>
  <si>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</si>
  <si>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</si>
  <si>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</si>
  <si>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</si>
  <si>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</si>
  <si>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</si>
  <si>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</si>
  <si>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</si>
  <si>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</si>
  <si>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</si>
  <si>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</si>
  <si>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</si>
  <si>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</si>
  <si>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</si>
  <si>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</si>
  <si>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</si>
  <si>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</si>
  <si>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</si>
  <si>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</si>
  <si>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</si>
  <si>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</si>
  <si>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</si>
  <si>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</si>
  <si>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</si>
  <si>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</si>
  <si>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</si>
  <si>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</si>
  <si>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</si>
  <si>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</si>
  <si>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</si>
  <si>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</si>
  <si>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</si>
  <si>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</si>
  <si>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</si>
  <si>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</si>
  <si>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</si>
  <si>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</si>
  <si>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</si>
  <si>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</si>
  <si>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</si>
  <si>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</si>
  <si>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</si>
  <si>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</si>
  <si>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</si>
  <si>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</si>
  <si>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</si>
  <si>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</si>
  <si>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</si>
  <si>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</si>
  <si>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</si>
  <si>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</si>
  <si>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</si>
  <si>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</si>
  <si>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</si>
  <si>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</si>
  <si>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</si>
  <si>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</si>
  <si>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</si>
  <si>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</si>
  <si>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</si>
  <si>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</si>
  <si>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</si>
  <si>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</si>
  <si>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</si>
  <si>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</si>
  <si>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</si>
  <si>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</si>
  <si>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</si>
  <si>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</si>
  <si>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</si>
  <si>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</si>
  <si>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</si>
  <si>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</si>
  <si>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</si>
  <si>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</si>
  <si>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</si>
  <si>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</si>
  <si>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</si>
  <si>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</si>
  <si>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</si>
  <si>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</si>
  <si>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</si>
  <si>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</si>
  <si>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</si>
  <si>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</si>
  <si>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</si>
  <si>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</si>
  <si>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</si>
  <si>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</si>
  <si>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</si>
  <si>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</si>
  <si>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</si>
  <si>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</si>
  <si>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</si>
  <si>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</si>
  <si>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</si>
  <si>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</si>
  <si>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</si>
  <si>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</si>
  <si>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</si>
  <si>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</si>
  <si>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</si>
  <si>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</si>
  <si>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</si>
  <si>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</si>
  <si>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</si>
  <si>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</si>
  <si>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</si>
  <si>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</si>
  <si>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</si>
  <si>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ICSE New Delhi</t>
  </si>
  <si>
    <t>ISC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</si>
  <si>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</si>
  <si>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</si>
  <si>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</si>
  <si>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</si>
  <si>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</si>
  <si>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</si>
  <si>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</si>
  <si>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</si>
  <si>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</si>
  <si>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</si>
  <si>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</si>
  <si>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</si>
  <si>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</si>
  <si>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</si>
  <si>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</si>
  <si>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</si>
  <si>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</si>
  <si>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</si>
  <si>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</si>
  <si>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</si>
  <si>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</si>
  <si>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</si>
  <si>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</si>
  <si>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</si>
  <si>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</si>
  <si>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</si>
  <si>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</si>
  <si>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</si>
  <si>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</si>
  <si>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</si>
  <si>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</si>
  <si>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</si>
  <si>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</si>
  <si>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</si>
  <si>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</si>
  <si>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</si>
  <si>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</si>
  <si>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</si>
  <si>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</si>
  <si>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</si>
  <si>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</si>
  <si>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</si>
  <si>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</si>
  <si>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</si>
  <si>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</si>
  <si>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</si>
  <si>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</si>
  <si>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</si>
  <si>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</si>
  <si>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</si>
  <si>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</si>
  <si>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</si>
  <si>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</si>
  <si>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</si>
  <si>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</si>
  <si>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</si>
  <si>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</si>
  <si>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</si>
  <si>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</si>
  <si>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</si>
  <si>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</si>
  <si>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</si>
  <si>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</si>
  <si>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</si>
  <si>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</si>
  <si>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</si>
  <si>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</si>
  <si>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</si>
  <si>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</si>
  <si>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</si>
  <si>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</si>
  <si>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</si>
  <si>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</si>
  <si>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</si>
  <si>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</si>
  <si>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</si>
  <si>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</si>
  <si>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</si>
  <si>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</si>
  <si>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</si>
  <si>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</si>
  <si>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</si>
  <si>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</si>
  <si>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</si>
  <si>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</si>
  <si>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</si>
  <si>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</si>
  <si>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</si>
  <si>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</si>
  <si>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</si>
  <si>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</si>
  <si>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</si>
  <si>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</si>
  <si>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</si>
  <si>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</si>
  <si>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</si>
  <si>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</si>
  <si>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</si>
  <si>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</si>
  <si>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</si>
  <si>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</si>
  <si>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</si>
  <si>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</si>
  <si>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</si>
  <si>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</si>
  <si>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</si>
  <si>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</si>
  <si>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</si>
  <si>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</si>
  <si>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</si>
  <si>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</si>
  <si>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</si>
  <si>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</si>
  <si>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</si>
  <si>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</si>
  <si>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</si>
  <si>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</si>
  <si>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</si>
  <si>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</si>
  <si>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</si>
  <si>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</si>
  <si>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</si>
  <si>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</si>
  <si>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</si>
  <si>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</si>
  <si>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</si>
  <si>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</si>
  <si>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</si>
  <si>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</si>
  <si>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</si>
  <si>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</si>
  <si>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</si>
  <si>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</si>
  <si>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</si>
  <si>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</si>
  <si>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</si>
  <si>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</si>
  <si>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</si>
  <si>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</si>
  <si>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</si>
  <si>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</si>
  <si>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</si>
  <si>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</si>
  <si>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</si>
  <si>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</si>
  <si>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</si>
  <si>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</si>
  <si>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</si>
  <si>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</si>
  <si>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</si>
  <si>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</si>
  <si>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</si>
  <si>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</si>
  <si>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</si>
  <si>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</si>
  <si>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</si>
  <si>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</si>
  <si>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</si>
  <si>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</si>
  <si>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</si>
  <si>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</si>
  <si>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</si>
  <si>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</si>
  <si>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</si>
  <si>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</si>
  <si>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</si>
  <si>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</si>
  <si>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</si>
  <si>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</si>
  <si>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</si>
  <si>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</si>
  <si>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</si>
  <si>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</si>
  <si>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</si>
  <si>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</si>
  <si>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</si>
  <si>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</si>
  <si>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</si>
  <si>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</si>
  <si>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</si>
  <si>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</si>
  <si>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</si>
  <si>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</si>
  <si>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</si>
  <si>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</si>
  <si>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</si>
  <si>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</si>
  <si>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</si>
  <si>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</si>
  <si>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</si>
  <si>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</si>
  <si>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</si>
  <si>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</si>
  <si>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</si>
  <si>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</si>
  <si>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</si>
  <si>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</si>
  <si>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</si>
  <si>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</si>
  <si>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</si>
  <si>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</si>
  <si>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</si>
  <si>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</si>
  <si>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</si>
  <si>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</si>
  <si>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</si>
  <si>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</si>
  <si>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</si>
  <si>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</si>
  <si>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</si>
  <si>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</si>
  <si>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</si>
  <si>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</si>
  <si>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</si>
  <si>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</si>
  <si>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</si>
  <si>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</si>
  <si>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</si>
  <si>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</si>
  <si>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</si>
  <si>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</si>
  <si>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</si>
  <si>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</si>
  <si>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</si>
  <si>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</si>
  <si>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</si>
  <si>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</si>
  <si>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</si>
  <si>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</si>
  <si>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</si>
  <si>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</si>
  <si>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</si>
  <si>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</si>
  <si>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</si>
  <si>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</si>
  <si>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</si>
  <si>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</si>
  <si>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</si>
  <si>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</si>
  <si>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</si>
  <si>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</si>
  <si>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</si>
  <si>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</si>
  <si>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</si>
  <si>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</si>
  <si>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</si>
  <si>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</si>
  <si>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</si>
  <si>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</si>
  <si>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</si>
  <si>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</si>
  <si>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</si>
  <si>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</si>
  <si>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</si>
  <si>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</si>
  <si>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</si>
  <si>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</si>
  <si>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</si>
  <si>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</si>
  <si>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</si>
  <si>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</si>
  <si>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</si>
  <si>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</si>
  <si>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</si>
  <si>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</si>
  <si>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</si>
  <si>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</si>
  <si>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</si>
  <si>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</si>
  <si>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</si>
  <si>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</si>
  <si>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</si>
  <si>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</si>
  <si>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</si>
  <si>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</si>
  <si>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</si>
  <si>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</si>
  <si>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</si>
  <si>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</si>
  <si>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</si>
  <si>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</si>
  <si>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</si>
  <si>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</si>
  <si>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</si>
  <si>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</si>
  <si>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</si>
  <si>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</si>
  <si>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</si>
  <si>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</si>
  <si>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</si>
  <si>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</si>
  <si>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</si>
  <si>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</si>
  <si>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</si>
  <si>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</si>
  <si>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</si>
  <si>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</si>
  <si>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</si>
  <si>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</si>
  <si>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</si>
  <si>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</si>
  <si>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</si>
  <si>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</si>
  <si>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</si>
  <si>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</si>
  <si>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</si>
  <si>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</si>
  <si>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</si>
  <si>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</si>
  <si>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</si>
  <si>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</si>
  <si>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</si>
  <si>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</si>
  <si>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</si>
  <si>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</si>
  <si>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</si>
  <si>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</si>
  <si>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</si>
  <si>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</si>
  <si>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</si>
  <si>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</si>
  <si>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</si>
  <si>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</si>
  <si>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</si>
  <si>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</si>
  <si>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</si>
  <si>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</si>
  <si>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</si>
  <si>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</si>
  <si>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</si>
  <si>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</si>
  <si>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</si>
  <si>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</si>
  <si>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</si>
  <si>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</si>
  <si>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</si>
  <si>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</si>
  <si>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</si>
  <si>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</si>
  <si>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</si>
  <si>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</si>
  <si>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</si>
  <si>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</si>
  <si>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</si>
  <si>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</si>
  <si>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</si>
  <si>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</si>
  <si>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</si>
  <si>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</si>
  <si>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</si>
  <si>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</si>
  <si>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</si>
  <si>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</si>
  <si>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</si>
  <si>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</si>
  <si>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</si>
  <si>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</si>
  <si>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</si>
  <si>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</si>
  <si>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</si>
  <si>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</si>
  <si>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</si>
  <si>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</si>
  <si>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</si>
  <si>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</si>
  <si>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</si>
  <si>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</si>
  <si>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</si>
  <si>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</si>
  <si>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</si>
  <si>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</si>
  <si>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</si>
  <si>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</si>
  <si>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</si>
  <si>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</si>
  <si>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</si>
  <si>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</si>
  <si>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</si>
  <si>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</si>
  <si>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</si>
  <si>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</si>
  <si>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</si>
  <si>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</si>
  <si>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</si>
  <si>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</si>
  <si>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</si>
  <si>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</si>
  <si>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</si>
  <si>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</si>
  <si>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</si>
  <si>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</si>
  <si>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</si>
  <si>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</si>
  <si>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</si>
  <si>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</si>
  <si>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</si>
  <si>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</si>
  <si>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</si>
  <si>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</si>
  <si>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</si>
  <si>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</si>
  <si>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</si>
  <si>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</si>
  <si>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</si>
  <si>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</si>
  <si>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</si>
  <si>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</si>
  <si>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</si>
  <si>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</si>
  <si>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</si>
  <si>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</si>
  <si>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</si>
  <si>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</si>
  <si>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</si>
  <si>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</si>
  <si>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</si>
  <si>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</si>
  <si>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</si>
  <si>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</si>
  <si>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</si>
  <si>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</si>
  <si>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</si>
  <si>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</si>
  <si>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</si>
  <si>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</si>
  <si>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</si>
  <si>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</si>
  <si>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</si>
  <si>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</si>
  <si>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</si>
  <si>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</si>
  <si>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8M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</si>
  <si>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</si>
  <si>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</si>
  <si>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</si>
  <si>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</si>
  <si>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</si>
  <si>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</si>
  <si>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</si>
  <si>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</si>
  <si>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</si>
  <si>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</si>
  <si>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</si>
  <si>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</si>
  <si>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</si>
  <si>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</si>
  <si>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</si>
  <si>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</si>
  <si>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</si>
  <si>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</si>
  <si>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</si>
  <si>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</si>
  <si>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</si>
  <si>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</si>
  <si>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</si>
  <si>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</si>
  <si>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</si>
  <si>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</si>
  <si>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</si>
  <si>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</si>
  <si>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</si>
  <si>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</si>
  <si>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</si>
  <si>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</si>
  <si>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</si>
  <si>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</si>
  <si>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</si>
  <si>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</si>
  <si>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</si>
  <si>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</si>
  <si>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</si>
  <si>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</si>
  <si>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</si>
  <si>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</si>
  <si>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</si>
  <si>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</si>
  <si>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</si>
  <si>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</si>
  <si>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</si>
  <si>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</si>
  <si>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</si>
  <si>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</si>
  <si>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</si>
  <si>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</si>
  <si>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</si>
  <si>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</si>
  <si>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</si>
  <si>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</si>
  <si>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</si>
  <si>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</si>
  <si>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</si>
  <si>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</si>
  <si>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</si>
  <si>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</si>
  <si>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</si>
  <si>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</si>
  <si>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</si>
  <si>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</si>
  <si>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</si>
  <si>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</si>
  <si>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</si>
  <si>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</si>
  <si>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</si>
  <si>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</si>
  <si>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</si>
  <si>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</si>
  <si>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</si>
  <si>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</si>
  <si>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</si>
  <si>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</si>
  <si>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</si>
  <si>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</si>
  <si>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</si>
  <si>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</si>
  <si>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</si>
  <si>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</si>
  <si>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</si>
  <si>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</si>
  <si>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</si>
  <si>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</si>
  <si>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</si>
  <si>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</si>
  <si>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</si>
  <si>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</si>
  <si>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</si>
  <si>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</si>
  <si>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</si>
  <si>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</si>
  <si>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</si>
  <si>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</si>
  <si>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</si>
  <si>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</si>
  <si>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</si>
  <si>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</si>
  <si>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</si>
  <si>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</si>
  <si>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</si>
  <si>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</si>
  <si>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</si>
  <si>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</si>
  <si>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</si>
  <si>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</si>
  <si>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</si>
  <si>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</si>
  <si>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</si>
  <si>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</si>
  <si>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</si>
  <si>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</si>
  <si>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</si>
  <si>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</si>
  <si>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</si>
  <si>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</si>
  <si>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</si>
  <si>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</si>
  <si>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</si>
  <si>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</si>
  <si>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</si>
  <si>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</si>
  <si>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</si>
  <si>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</si>
  <si>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</si>
  <si>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</si>
  <si>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</si>
  <si>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</si>
  <si>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</si>
  <si>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</si>
  <si>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</si>
  <si>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</si>
  <si>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</si>
  <si>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</si>
  <si>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</si>
  <si>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</si>
  <si>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</si>
  <si>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</si>
  <si>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</si>
  <si>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</si>
  <si>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</si>
  <si>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2M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</si>
  <si>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</si>
  <si>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</si>
  <si>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</si>
  <si>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</si>
  <si>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</si>
  <si>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</si>
  <si>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</si>
  <si>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</si>
  <si>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</si>
  <si>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</si>
  <si>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</si>
  <si>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</si>
  <si>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</si>
  <si>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</si>
  <si>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</si>
  <si>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</si>
  <si>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</si>
  <si>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</si>
  <si>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</si>
  <si>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</si>
  <si>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</si>
  <si>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</si>
  <si>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</si>
  <si>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</si>
  <si>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</si>
  <si>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</si>
  <si>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</si>
  <si>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</si>
  <si>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</si>
  <si>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</si>
  <si>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</si>
  <si>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</si>
  <si>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</si>
  <si>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</si>
  <si>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</si>
  <si>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</si>
  <si>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</si>
  <si>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</si>
  <si>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</si>
  <si>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</si>
  <si>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</si>
  <si>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</si>
  <si>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</si>
  <si>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</si>
  <si>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</si>
  <si>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</si>
  <si>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</si>
  <si>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</si>
  <si>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</si>
  <si>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</si>
  <si>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</si>
  <si>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</si>
  <si>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</si>
  <si>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</si>
  <si>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</si>
  <si>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</si>
  <si>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</si>
  <si>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</si>
  <si>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</si>
  <si>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</si>
  <si>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</si>
  <si>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</si>
  <si>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</si>
  <si>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</si>
  <si>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</si>
  <si>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</si>
  <si>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</si>
  <si>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</si>
  <si>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</si>
  <si>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</si>
  <si>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</si>
  <si>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</si>
  <si>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</si>
  <si>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</si>
  <si>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</si>
  <si>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</si>
  <si>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</si>
  <si>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</si>
  <si>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</si>
  <si>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</si>
  <si>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</si>
  <si>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</si>
  <si>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</si>
  <si>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</si>
  <si>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</si>
  <si>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</si>
  <si>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</si>
  <si>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</si>
  <si>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</si>
  <si>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</si>
  <si>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</si>
  <si>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</si>
  <si>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</si>
  <si>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</si>
  <si>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</si>
  <si>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</si>
  <si>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</si>
  <si>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</si>
  <si>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</si>
  <si>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</si>
  <si>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</si>
  <si>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</si>
  <si>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</si>
  <si>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</si>
  <si>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</si>
  <si>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</si>
  <si>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</si>
  <si>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</si>
  <si>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</si>
  <si>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</si>
  <si>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</si>
  <si>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</si>
  <si>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</si>
  <si>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</si>
  <si>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</si>
  <si>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</si>
  <si>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</si>
  <si>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</si>
  <si>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</si>
  <si>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</si>
  <si>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</si>
  <si>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</si>
  <si>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</si>
  <si>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</si>
  <si>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</si>
  <si>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</si>
  <si>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</si>
  <si>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</si>
  <si>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</si>
  <si>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</si>
  <si>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</si>
  <si>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</si>
  <si>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</si>
  <si>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</si>
  <si>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</si>
  <si>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</si>
  <si>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</si>
  <si>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</si>
  <si>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</si>
  <si>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</si>
  <si>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</si>
  <si>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</si>
  <si>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</si>
  <si>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</si>
  <si>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</si>
  <si>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</si>
  <si>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</si>
  <si>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</si>
  <si>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</si>
  <si>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</si>
  <si>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</si>
  <si>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</si>
  <si>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</si>
  <si>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</si>
  <si>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</si>
  <si>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</si>
  <si>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</si>
  <si>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</si>
  <si>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</si>
  <si>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</si>
  <si>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</si>
  <si>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</si>
  <si>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</si>
  <si>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</si>
  <si>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</si>
  <si>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</si>
  <si>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</si>
  <si>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</si>
  <si>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</si>
  <si>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</si>
  <si>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</si>
  <si>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</si>
  <si>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</si>
  <si>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</si>
  <si>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</si>
  <si>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</si>
  <si>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</si>
  <si>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</si>
  <si>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</si>
  <si>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</si>
  <si>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</si>
  <si>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</si>
  <si>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</si>
  <si>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</si>
  <si>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</si>
  <si>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</si>
  <si>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</si>
  <si>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</si>
  <si>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</si>
  <si>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</si>
  <si>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</si>
  <si>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</si>
  <si>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</si>
  <si>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</si>
  <si>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</si>
  <si>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</si>
  <si>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</si>
  <si>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</si>
  <si>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</si>
  <si>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</si>
  <si>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</si>
  <si>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</si>
  <si>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</si>
  <si>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</si>
  <si>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</si>
  <si>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</si>
  <si>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</si>
  <si>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</si>
  <si>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</si>
  <si>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</si>
  <si>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</si>
  <si>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</si>
  <si>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</si>
  <si>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</si>
  <si>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</si>
  <si>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</si>
  <si>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</si>
  <si>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</si>
  <si>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</si>
  <si>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</si>
  <si>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</si>
  <si>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</si>
  <si>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</si>
  <si>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</si>
  <si>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</si>
  <si>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</si>
  <si>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</si>
  <si>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</si>
  <si>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</si>
  <si>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16Y 5M</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</si>
  <si>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</si>
  <si>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</si>
  <si>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</si>
  <si>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</si>
  <si>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</si>
  <si>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</si>
  <si>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</si>
  <si>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</si>
  <si>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</si>
  <si>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</si>
  <si>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</si>
  <si>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</si>
  <si>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</si>
  <si>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</si>
  <si>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</si>
  <si>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</si>
  <si>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</si>
  <si>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</si>
  <si>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</si>
  <si>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</si>
  <si>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</si>
  <si>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</si>
  <si>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</si>
  <si>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</si>
  <si>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</si>
  <si>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</si>
  <si>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</si>
  <si>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2M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</si>
  <si>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</si>
  <si>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</si>
  <si>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</si>
  <si>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</si>
  <si>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</si>
  <si>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</si>
  <si>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</si>
  <si>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</si>
  <si>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</si>
  <si>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</si>
  <si>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</si>
  <si>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</si>
  <si>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</si>
  <si>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</si>
  <si>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</si>
  <si>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</si>
  <si>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</si>
  <si>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</si>
  <si>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</si>
  <si>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</si>
  <si>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</si>
  <si>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</si>
  <si>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</si>
  <si>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</si>
  <si>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</si>
  <si>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</si>
  <si>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</si>
  <si>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</si>
  <si>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</si>
  <si>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</si>
  <si>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</si>
  <si>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</si>
  <si>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</si>
  <si>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1M</t>
  </si>
  <si>
    <t>KITs College of engineering (autonomous), Kolhapur</t>
  </si>
  <si>
    <t>13Y 8M</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</si>
  <si>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</si>
  <si>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</si>
  <si>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</si>
  <si>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</si>
  <si>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</si>
  <si>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</si>
  <si>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</si>
  <si>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</si>
  <si>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</si>
  <si>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</si>
  <si>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</si>
  <si>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</si>
  <si>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</si>
  <si>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</si>
  <si>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</si>
  <si>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</si>
  <si>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</si>
  <si>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</si>
  <si>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</si>
  <si>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</si>
  <si>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</si>
  <si>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</si>
  <si>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</si>
  <si>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</si>
  <si>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</si>
  <si>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</si>
  <si>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</si>
  <si>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</si>
  <si>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</si>
  <si>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</si>
  <si>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</si>
  <si>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</si>
  <si>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</si>
  <si>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10Y 6M</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</si>
  <si>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</si>
  <si>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</si>
  <si>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</si>
  <si>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</si>
  <si>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</si>
  <si>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</si>
  <si>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</si>
  <si>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</si>
  <si>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</si>
  <si>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</si>
  <si>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</si>
  <si>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</si>
  <si>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</si>
  <si>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</si>
  <si>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</si>
  <si>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</si>
  <si>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</si>
  <si>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</si>
  <si>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</si>
  <si>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</si>
  <si>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</si>
  <si>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</si>
  <si>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</si>
  <si>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</si>
  <si>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</si>
  <si>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</si>
  <si>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</si>
  <si>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</si>
  <si>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</si>
  <si>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</si>
  <si>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</si>
  <si>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</si>
  <si>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</si>
  <si>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</si>
  <si>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</si>
  <si>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</si>
  <si>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</si>
  <si>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</si>
  <si>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</si>
  <si>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</si>
  <si>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</si>
  <si>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</si>
  <si>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</si>
  <si>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</si>
  <si>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</si>
  <si>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</si>
  <si>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</si>
  <si>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</si>
  <si>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</si>
  <si>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</si>
  <si>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</si>
  <si>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</si>
  <si>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</si>
  <si>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</si>
  <si>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</si>
  <si>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</si>
  <si>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</si>
  <si>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</si>
  <si>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</si>
  <si>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</si>
  <si>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</si>
  <si>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</si>
  <si>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</si>
  <si>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</si>
  <si>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</si>
  <si>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</si>
  <si>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</si>
  <si>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</si>
  <si>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</si>
  <si>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</si>
  <si>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</si>
  <si>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</si>
  <si>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</si>
  <si>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</si>
  <si>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</si>
  <si>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</si>
  <si>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</si>
  <si>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</si>
  <si>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</si>
  <si>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</si>
  <si>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</si>
  <si>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</si>
  <si>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</si>
  <si>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</si>
  <si>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</si>
  <si>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</si>
  <si>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</si>
  <si>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</si>
  <si>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</si>
  <si>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</si>
  <si>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</si>
  <si>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</si>
  <si>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</si>
  <si>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</si>
  <si>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</si>
  <si>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</si>
  <si>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</si>
  <si>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</si>
  <si>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</si>
  <si>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</si>
  <si>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</si>
  <si>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</si>
  <si>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</si>
  <si>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</si>
  <si>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</si>
  <si>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</si>
  <si>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</si>
  <si>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</si>
  <si>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</si>
  <si>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</si>
  <si>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</si>
  <si>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</si>
  <si>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</si>
  <si>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</si>
  <si>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</si>
  <si>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</si>
  <si>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</si>
  <si>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</si>
  <si>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</si>
  <si>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</si>
  <si>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</si>
  <si>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</si>
  <si>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</si>
  <si>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</si>
  <si>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</si>
  <si>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</si>
  <si>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</si>
  <si>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</si>
  <si>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</si>
  <si>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</si>
  <si>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</si>
  <si>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</si>
  <si>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</si>
  <si>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</si>
  <si>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</si>
  <si>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</si>
  <si>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</si>
  <si>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</si>
  <si>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</si>
  <si>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</si>
  <si>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</si>
  <si>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</si>
  <si>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</si>
  <si>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</si>
  <si>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</si>
  <si>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</si>
  <si>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</si>
  <si>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</si>
  <si>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</si>
  <si>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</si>
  <si>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</si>
  <si>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</si>
  <si>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</si>
  <si>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</si>
  <si>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</si>
  <si>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</si>
  <si>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</si>
  <si>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</si>
  <si>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</si>
  <si>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</si>
  <si>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</si>
  <si>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</si>
  <si>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</si>
  <si>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</si>
  <si>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</si>
  <si>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</si>
  <si>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</si>
  <si>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</si>
  <si>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</si>
  <si>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</si>
  <si>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</si>
  <si>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</si>
  <si>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</si>
  <si>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</si>
  <si>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</si>
  <si>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</si>
  <si>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</si>
  <si>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</si>
  <si>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</si>
  <si>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</si>
  <si>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</si>
  <si>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</si>
  <si>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</si>
  <si>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</si>
  <si>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</si>
  <si>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</si>
  <si>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</si>
  <si>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</si>
  <si>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</si>
  <si>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</si>
  <si>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</si>
  <si>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</si>
  <si>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</si>
  <si>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</si>
  <si>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</si>
  <si>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</si>
  <si>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</si>
  <si>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</si>
  <si>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</si>
  <si>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</si>
  <si>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</si>
  <si>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</si>
  <si>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</si>
  <si>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</si>
  <si>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</si>
  <si>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</si>
  <si>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</si>
  <si>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</si>
  <si>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</si>
  <si>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</si>
  <si>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</si>
  <si>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</si>
  <si>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</si>
  <si>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</si>
  <si>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</si>
  <si>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</si>
  <si>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</si>
  <si>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</si>
  <si>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</si>
  <si>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</si>
  <si>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</si>
  <si>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</si>
  <si>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</si>
  <si>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</si>
  <si>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</si>
  <si>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</si>
  <si>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</si>
  <si>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</si>
  <si>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</si>
  <si>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</si>
  <si>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</si>
  <si>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</si>
  <si>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</si>
  <si>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</si>
  <si>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</si>
  <si>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</si>
  <si>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</si>
  <si>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</si>
  <si>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</si>
  <si>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</si>
  <si>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</si>
  <si>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</si>
  <si>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</si>
  <si>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</si>
  <si>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</si>
  <si>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</si>
  <si>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</si>
  <si>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</si>
  <si>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</si>
  <si>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</si>
  <si>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</si>
  <si>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</si>
  <si>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</si>
  <si>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</si>
  <si>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</si>
  <si>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</si>
  <si>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</si>
  <si>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</si>
  <si>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</si>
  <si>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</si>
  <si>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</si>
  <si>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</si>
  <si>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</si>
  <si>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</si>
  <si>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</si>
  <si>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</si>
  <si>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</si>
  <si>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</si>
  <si>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</si>
  <si>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</si>
  <si>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</si>
  <si>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</si>
  <si>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</si>
  <si>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</si>
  <si>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</si>
  <si>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</si>
  <si>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</si>
  <si>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</si>
  <si>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</si>
  <si>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</si>
  <si>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</si>
  <si>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</si>
  <si>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</si>
  <si>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</si>
  <si>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</si>
  <si>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</si>
  <si>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</si>
  <si>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</si>
  <si>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</si>
  <si>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</si>
  <si>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</si>
  <si>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</si>
  <si>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</si>
  <si>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</si>
  <si>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</si>
  <si>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</si>
  <si>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</si>
  <si>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</si>
  <si>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</si>
  <si>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</si>
  <si>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</si>
  <si>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</si>
  <si>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</si>
  <si>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</si>
  <si>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</si>
  <si>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</si>
  <si>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</si>
  <si>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</si>
  <si>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</si>
  <si>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</si>
  <si>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</si>
  <si>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</si>
  <si>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</si>
  <si>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</si>
  <si>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</si>
  <si>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</si>
  <si>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</si>
  <si>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</si>
  <si>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</si>
  <si>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</si>
  <si>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</si>
  <si>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</si>
  <si>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</si>
  <si>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</si>
  <si>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</si>
  <si>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</si>
  <si>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</si>
  <si>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</si>
  <si>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</si>
  <si>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</si>
  <si>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</si>
  <si>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</si>
  <si>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</si>
  <si>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</si>
  <si>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</si>
  <si>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</si>
  <si>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</si>
  <si>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</si>
  <si>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</si>
  <si>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</si>
  <si>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</si>
  <si>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</si>
  <si>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</si>
  <si>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</si>
  <si>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</si>
  <si>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</si>
  <si>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</si>
  <si>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</si>
  <si>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</si>
  <si>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</si>
  <si>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</si>
  <si>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</si>
  <si>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</si>
  <si>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</si>
  <si>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</si>
  <si>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</si>
  <si>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</si>
  <si>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</si>
  <si>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</si>
  <si>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</si>
  <si>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</si>
  <si>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</si>
  <si>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</si>
  <si>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</si>
  <si>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</si>
  <si>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</si>
  <si>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</si>
  <si>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</si>
  <si>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</si>
  <si>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</si>
  <si>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</si>
  <si>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</si>
  <si>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</si>
  <si>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</si>
  <si>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</si>
  <si>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</si>
  <si>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</si>
  <si>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</si>
  <si>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</si>
  <si>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</si>
  <si>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</si>
  <si>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</si>
  <si>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</si>
  <si>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</si>
  <si>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</si>
  <si>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</si>
  <si>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</si>
  <si>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</si>
  <si>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</si>
  <si>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</si>
  <si>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</si>
  <si>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</si>
  <si>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</si>
  <si>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</si>
  <si>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</si>
  <si>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</si>
  <si>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</si>
  <si>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</si>
  <si>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</si>
  <si>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</si>
  <si>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</si>
  <si>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</si>
  <si>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</si>
  <si>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</si>
  <si>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</si>
  <si>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</si>
  <si>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</si>
  <si>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</si>
  <si>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</si>
  <si>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</si>
  <si>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</si>
  <si>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</si>
  <si>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</si>
  <si>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</si>
  <si>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</si>
  <si>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</si>
  <si>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</si>
  <si>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</si>
  <si>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</si>
  <si>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</si>
  <si>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</si>
  <si>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</si>
  <si>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</si>
  <si>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</si>
  <si>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</si>
  <si>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</si>
  <si>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</si>
  <si>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</si>
  <si>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</si>
  <si>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</si>
  <si>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</si>
  <si>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</si>
  <si>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</si>
  <si>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</si>
  <si>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</si>
  <si>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</si>
  <si>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</si>
  <si>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</si>
  <si>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</si>
  <si>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</si>
  <si>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</si>
  <si>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</si>
  <si>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</si>
  <si>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</si>
  <si>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</si>
  <si>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</si>
  <si>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</si>
  <si>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</si>
  <si>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</si>
  <si>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</si>
  <si>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</si>
  <si>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</si>
  <si>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</si>
  <si>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</si>
  <si>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</si>
  <si>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</si>
  <si>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</si>
  <si>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</si>
  <si>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</si>
  <si>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</si>
  <si>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</si>
  <si>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</si>
  <si>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</si>
  <si>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</si>
  <si>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</si>
  <si>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</si>
  <si>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</si>
  <si>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</si>
  <si>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</si>
  <si>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</si>
  <si>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</si>
  <si>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</si>
  <si>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</si>
  <si>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</si>
  <si>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</si>
  <si>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</si>
  <si>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</si>
  <si>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</si>
  <si>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</si>
  <si>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</si>
  <si>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</si>
  <si>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</si>
  <si>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</si>
  <si>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</si>
  <si>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</si>
  <si>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</si>
  <si>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</si>
  <si>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</si>
  <si>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</si>
  <si>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</si>
  <si>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</si>
  <si>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</si>
  <si>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</si>
  <si>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</si>
  <si>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</si>
  <si>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</si>
  <si>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</si>
  <si>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</si>
  <si>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</si>
  <si>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</si>
  <si>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</si>
  <si>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</si>
  <si>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</si>
  <si>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</si>
  <si>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</si>
  <si>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</si>
  <si>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</si>
  <si>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</si>
  <si>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</si>
  <si>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</si>
  <si>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</si>
  <si>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</si>
  <si>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</si>
  <si>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</si>
  <si>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</si>
  <si>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</si>
  <si>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</si>
  <si>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</si>
  <si>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</si>
  <si>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</si>
  <si>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</si>
  <si>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</si>
  <si>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</si>
  <si>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</si>
  <si>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</si>
  <si>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</si>
  <si>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</si>
  <si>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</si>
  <si>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</si>
  <si>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</si>
  <si>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</si>
  <si>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</si>
  <si>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</si>
  <si>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</si>
  <si>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</si>
  <si>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</si>
  <si>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</si>
  <si>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</si>
  <si>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</si>
  <si>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</si>
  <si>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</si>
  <si>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</si>
  <si>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</si>
  <si>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</si>
  <si>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</si>
  <si>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</si>
  <si>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</si>
  <si>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</si>
  <si>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</si>
  <si>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</si>
  <si>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</si>
  <si>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</si>
  <si>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</si>
  <si>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</si>
  <si>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</si>
  <si>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</si>
  <si>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</si>
  <si>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</si>
  <si>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</si>
  <si>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</si>
  <si>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</si>
  <si>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</si>
  <si>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</si>
  <si>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</si>
  <si>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</si>
  <si>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</si>
  <si>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</si>
  <si>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</si>
  <si>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</si>
  <si>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</si>
  <si>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</si>
  <si>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</si>
  <si>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</si>
  <si>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</si>
  <si>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</si>
  <si>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</si>
  <si>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</si>
  <si>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</si>
  <si>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</si>
  <si>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</si>
  <si>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</si>
  <si>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</si>
  <si>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</si>
  <si>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</si>
  <si>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</si>
  <si>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</si>
  <si>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</si>
  <si>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</si>
  <si>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</si>
  <si>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</si>
  <si>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</si>
  <si>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</si>
  <si>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</si>
  <si>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</si>
  <si>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</si>
  <si>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</si>
  <si>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</si>
  <si>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</si>
  <si>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</si>
  <si>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</si>
  <si>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</si>
  <si>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</si>
  <si>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</si>
  <si>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</si>
  <si>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</si>
  <si>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</si>
  <si>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</si>
  <si>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</si>
  <si>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</si>
  <si>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</si>
  <si>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</si>
  <si>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</si>
  <si>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</si>
  <si>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</si>
  <si>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</si>
  <si>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</si>
  <si>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</si>
  <si>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</si>
  <si>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</si>
  <si>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</si>
  <si>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</si>
  <si>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</si>
  <si>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</si>
  <si>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</si>
  <si>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</si>
  <si>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</si>
  <si>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</si>
  <si>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</si>
  <si>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</si>
  <si>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</si>
  <si>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</si>
  <si>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</si>
  <si>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</si>
  <si>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</si>
  <si>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</si>
  <si>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</si>
  <si>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</si>
  <si>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</si>
  <si>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</si>
  <si>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</si>
  <si>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</si>
  <si>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</si>
  <si>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</si>
  <si>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</si>
  <si>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</si>
  <si>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</si>
  <si>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</si>
  <si>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</si>
  <si>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</si>
  <si>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</si>
  <si>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</si>
  <si>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</si>
  <si>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</si>
  <si>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</si>
  <si>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</si>
  <si>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</si>
  <si>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</si>
  <si>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</si>
  <si>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</si>
  <si>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</si>
  <si>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</si>
  <si>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</si>
  <si>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</si>
  <si>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</si>
  <si>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</si>
  <si>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</si>
  <si>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</si>
  <si>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</si>
  <si>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</si>
  <si>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</si>
  <si>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</si>
  <si>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</si>
  <si>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</si>
  <si>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</si>
  <si>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</si>
  <si>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</si>
  <si>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</si>
  <si>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</si>
  <si>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</si>
  <si>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</si>
  <si>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</si>
  <si>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</si>
  <si>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</si>
  <si>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</si>
  <si>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</si>
  <si>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</si>
  <si>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</si>
  <si>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</si>
  <si>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</si>
  <si>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</si>
  <si>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</si>
  <si>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</si>
  <si>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</si>
  <si>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</si>
  <si>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</si>
  <si>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</si>
  <si>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</si>
  <si>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</si>
  <si>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</si>
  <si>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</si>
  <si>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</si>
  <si>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</si>
  <si>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</si>
  <si>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</si>
  <si>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</si>
  <si>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</si>
  <si>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</si>
  <si>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</si>
  <si>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</si>
  <si>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</si>
  <si>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</si>
  <si>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</si>
  <si>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</si>
  <si>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</si>
  <si>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</si>
  <si>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</si>
  <si>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</si>
  <si>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</si>
  <si>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</si>
  <si>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</si>
  <si>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</si>
  <si>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</si>
  <si>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</si>
  <si>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</si>
  <si>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</si>
  <si>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</si>
  <si>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</si>
  <si>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</si>
  <si>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</si>
  <si>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</si>
  <si>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</si>
  <si>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</si>
  <si>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</si>
  <si>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</si>
  <si>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</si>
  <si>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</si>
  <si>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</si>
  <si>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</si>
  <si>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</si>
  <si>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</si>
  <si>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</si>
  <si>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</si>
  <si>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</si>
  <si>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</si>
  <si>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</si>
  <si>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</si>
  <si>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</si>
  <si>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</si>
  <si>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</si>
  <si>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</si>
  <si>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</si>
  <si>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</si>
  <si>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</si>
  <si>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</si>
  <si>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</si>
  <si>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</si>
  <si>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</si>
  <si>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</si>
  <si>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</si>
  <si>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</si>
  <si>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</si>
  <si>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</si>
  <si>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</si>
  <si>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</si>
  <si>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</si>
  <si>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</si>
  <si>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</si>
  <si>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</si>
  <si>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</si>
  <si>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</si>
  <si>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</si>
  <si>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</si>
  <si>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</si>
  <si>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</si>
  <si>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</si>
  <si>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</si>
  <si>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</si>
  <si>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</si>
  <si>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</si>
  <si>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</si>
  <si>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</si>
  <si>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</si>
  <si>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</si>
  <si>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</si>
  <si>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</si>
  <si>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</si>
  <si>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</si>
  <si>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</si>
  <si>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</si>
  <si>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</si>
  <si>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</si>
  <si>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</si>
  <si>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</si>
  <si>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</si>
  <si>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</si>
  <si>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</si>
  <si>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</si>
  <si>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</si>
  <si>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</si>
  <si>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</si>
  <si>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</si>
  <si>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</si>
  <si>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</si>
  <si>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</si>
  <si>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</si>
  <si>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</si>
  <si>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</si>
  <si>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</si>
  <si>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</si>
  <si>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</si>
  <si>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</si>
  <si>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</si>
  <si>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</si>
  <si>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</si>
  <si>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</si>
  <si>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</si>
  <si>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</si>
  <si>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</si>
  <si>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</si>
  <si>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</si>
  <si>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</si>
  <si>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</si>
  <si>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</si>
  <si>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</si>
  <si>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</si>
  <si>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</si>
  <si>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</si>
  <si>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</si>
  <si>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</si>
  <si>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</si>
  <si>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</si>
  <si>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</si>
  <si>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</si>
  <si>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</si>
  <si>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</si>
  <si>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</si>
  <si>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</si>
  <si>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</si>
  <si>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</si>
  <si>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</si>
  <si>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</si>
  <si>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</si>
  <si>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</si>
  <si>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</si>
  <si>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</si>
  <si>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</si>
  <si>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</si>
  <si>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</si>
  <si>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</si>
  <si>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</si>
  <si>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</si>
  <si>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</si>
  <si>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</si>
  <si>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</si>
  <si>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</si>
  <si>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</si>
  <si>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</si>
  <si>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</si>
  <si>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</si>
  <si>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</si>
  <si>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</si>
  <si>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</si>
  <si>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</si>
  <si>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</si>
  <si>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</si>
  <si>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</si>
  <si>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</si>
  <si>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</si>
  <si>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</si>
  <si>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</si>
  <si>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</si>
  <si>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</si>
  <si>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</si>
  <si>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</si>
  <si>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</si>
  <si>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</si>
  <si>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</si>
  <si>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</si>
  <si>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</si>
  <si>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</si>
  <si>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</si>
  <si>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</si>
  <si>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</si>
  <si>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</si>
  <si>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</si>
  <si>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</si>
  <si>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</si>
  <si>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</si>
  <si>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</si>
  <si>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</si>
  <si>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</si>
  <si>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</si>
  <si>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</si>
  <si>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</si>
  <si>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</si>
  <si>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</si>
  <si>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</si>
  <si>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</si>
  <si>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</si>
  <si>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</si>
  <si>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</si>
  <si>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</si>
  <si>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</si>
  <si>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</si>
  <si>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</si>
  <si>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</si>
  <si>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</si>
  <si>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</si>
  <si>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</si>
  <si>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</si>
  <si>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</si>
  <si>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</si>
  <si>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</si>
  <si>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</si>
  <si>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</si>
  <si>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</si>
  <si>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</si>
  <si>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</si>
  <si>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</si>
  <si>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</si>
  <si>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</si>
  <si>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</si>
  <si>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</si>
  <si>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</si>
  <si>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</si>
  <si>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</si>
  <si>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</si>
  <si>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</si>
  <si>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</si>
  <si>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</si>
  <si>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</si>
  <si>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</si>
  <si>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</si>
  <si>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</si>
  <si>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</si>
  <si>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</si>
  <si>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</si>
  <si>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</si>
  <si>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12Y 11M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</si>
  <si>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</si>
  <si>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</si>
  <si>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</si>
  <si>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</si>
  <si>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</si>
  <si>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</si>
  <si>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</si>
  <si>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</si>
  <si>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</si>
  <si>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</si>
  <si>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</si>
  <si>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</si>
  <si>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</si>
  <si>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</si>
  <si>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</si>
  <si>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</si>
  <si>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</si>
  <si>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</si>
  <si>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</si>
  <si>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</si>
  <si>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</si>
  <si>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</si>
  <si>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</si>
  <si>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</si>
  <si>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</si>
  <si>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</si>
  <si>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</si>
  <si>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</si>
  <si>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</si>
  <si>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</si>
  <si>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</si>
  <si>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</si>
  <si>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</si>
  <si>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</si>
  <si>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</si>
  <si>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</si>
  <si>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</si>
  <si>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</si>
  <si>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</si>
  <si>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</si>
  <si>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</si>
  <si>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</si>
  <si>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</si>
  <si>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</si>
  <si>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</si>
  <si>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</si>
  <si>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</si>
  <si>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</si>
  <si>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</si>
  <si>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</si>
  <si>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</si>
  <si>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</si>
  <si>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</si>
  <si>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</si>
  <si>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</si>
  <si>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</si>
  <si>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</si>
  <si>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</si>
  <si>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</si>
  <si>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</si>
  <si>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</si>
  <si>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</si>
  <si>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</si>
  <si>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</si>
  <si>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</si>
  <si>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</si>
  <si>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</si>
  <si>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</si>
  <si>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</si>
  <si>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</si>
  <si>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</si>
  <si>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</si>
  <si>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</si>
  <si>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</si>
  <si>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</si>
  <si>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</si>
  <si>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</si>
  <si>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</si>
  <si>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</si>
  <si>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</si>
  <si>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</si>
  <si>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</si>
  <si>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</si>
  <si>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</si>
  <si>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</si>
  <si>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</si>
  <si>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</si>
  <si>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</si>
  <si>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</si>
  <si>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</si>
  <si>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</si>
  <si>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</si>
  <si>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</si>
  <si>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</si>
  <si>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</si>
  <si>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</si>
  <si>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</si>
  <si>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</si>
  <si>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</si>
  <si>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</si>
  <si>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</si>
  <si>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</si>
  <si>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</si>
  <si>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</si>
  <si>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</si>
  <si>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</si>
  <si>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</si>
  <si>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</si>
  <si>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</si>
  <si>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</si>
  <si>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</si>
  <si>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</si>
  <si>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</si>
  <si>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</si>
  <si>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</si>
  <si>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</si>
  <si>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</si>
  <si>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</si>
  <si>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</si>
  <si>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</si>
  <si>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</si>
  <si>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</si>
  <si>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</si>
  <si>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</si>
  <si>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</si>
  <si>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</si>
  <si>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</si>
  <si>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</si>
  <si>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</si>
  <si>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</si>
  <si>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</si>
  <si>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</si>
  <si>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</si>
  <si>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</si>
  <si>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</si>
  <si>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</si>
  <si>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</si>
  <si>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</si>
  <si>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</si>
  <si>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</si>
  <si>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</si>
  <si>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</si>
  <si>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</si>
  <si>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</si>
  <si>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</si>
  <si>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</si>
  <si>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</si>
  <si>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</si>
  <si>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</si>
  <si>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</si>
  <si>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</si>
  <si>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</si>
  <si>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</si>
  <si>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</si>
  <si>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</si>
  <si>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</si>
  <si>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</si>
  <si>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</si>
  <si>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</si>
  <si>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</si>
  <si>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</si>
  <si>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</si>
  <si>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</si>
  <si>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</si>
  <si>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</si>
  <si>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</si>
  <si>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</si>
  <si>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</si>
  <si>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</si>
  <si>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</si>
  <si>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</si>
  <si>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</si>
  <si>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</si>
  <si>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</si>
  <si>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</si>
  <si>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</si>
  <si>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</si>
  <si>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</si>
  <si>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</si>
  <si>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</si>
  <si>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</si>
  <si>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</si>
  <si>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</si>
  <si>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</si>
  <si>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</si>
  <si>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</si>
  <si>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</si>
  <si>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</si>
  <si>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</si>
  <si>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</si>
  <si>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</si>
  <si>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</si>
  <si>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</si>
  <si>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</si>
  <si>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</si>
  <si>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</si>
  <si>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</si>
  <si>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</si>
  <si>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</si>
  <si>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</si>
  <si>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</si>
  <si>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</si>
  <si>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</si>
  <si>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</si>
  <si>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</si>
  <si>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</si>
  <si>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</si>
  <si>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</si>
  <si>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</si>
  <si>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</si>
  <si>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</si>
  <si>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</si>
  <si>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</si>
  <si>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</si>
  <si>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</si>
  <si>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</si>
  <si>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</si>
  <si>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</si>
  <si>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</si>
  <si>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</si>
  <si>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</si>
  <si>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</si>
  <si>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</si>
  <si>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</si>
  <si>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</si>
  <si>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</si>
  <si>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</si>
  <si>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</si>
  <si>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</si>
  <si>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</si>
  <si>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</si>
  <si>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</si>
  <si>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</si>
  <si>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</si>
  <si>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</si>
  <si>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</si>
  <si>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</si>
  <si>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</si>
  <si>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</si>
  <si>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</si>
  <si>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</si>
  <si>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</si>
  <si>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</si>
  <si>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</si>
  <si>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</si>
  <si>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</si>
  <si>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</si>
  <si>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</si>
  <si>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</si>
  <si>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</si>
  <si>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</si>
  <si>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</si>
  <si>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</si>
  <si>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</si>
  <si>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</si>
  <si>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</si>
  <si>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</si>
  <si>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</si>
  <si>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</si>
  <si>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</si>
  <si>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</si>
  <si>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</si>
  <si>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</si>
  <si>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</si>
  <si>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</si>
  <si>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</si>
  <si>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</si>
  <si>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</si>
  <si>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</si>
  <si>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</si>
  <si>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</si>
  <si>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</si>
  <si>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</si>
  <si>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</si>
  <si>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t>
  </si>
  <si>
    <t>English,Mathematics,Physics,Chemistry,Biology</t>
  </si>
  <si>
    <t>NIT Tiruchirappalli</t>
  </si>
  <si>
    <t>NIT Tiruchirappalli, Tiruchirappalli, Tamil Nadu</t>
  </si>
  <si>
    <t>IIT Guwahati, Guwahati, Assam</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</si>
  <si>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</si>
  <si>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</si>
  <si>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</si>
  <si>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</si>
  <si>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</si>
  <si>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</si>
  <si>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</si>
  <si>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</si>
  <si>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</si>
  <si>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</si>
  <si>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</si>
  <si>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</si>
  <si>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</si>
  <si>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</si>
  <si>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</si>
  <si>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</si>
  <si>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</si>
  <si>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</si>
  <si>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</si>
  <si>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</si>
  <si>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</si>
  <si>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</si>
  <si>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</si>
  <si>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</si>
  <si>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</si>
  <si>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</si>
  <si>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</si>
  <si>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</si>
  <si>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</si>
  <si>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</si>
  <si>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</si>
  <si>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</si>
  <si>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</si>
  <si>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</si>
  <si>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</si>
  <si>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</si>
  <si>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</si>
  <si>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</si>
  <si>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</si>
  <si>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</si>
  <si>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</si>
  <si>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</si>
  <si>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</si>
  <si>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</si>
  <si>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</si>
  <si>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</si>
  <si>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</si>
  <si>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</si>
  <si>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</si>
  <si>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</si>
  <si>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</si>
  <si>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</si>
  <si>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</si>
  <si>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</si>
  <si>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</si>
  <si>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</si>
  <si>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</si>
  <si>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</si>
  <si>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</si>
  <si>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</si>
  <si>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</si>
  <si>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</si>
  <si>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</si>
  <si>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</si>
  <si>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</si>
  <si>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</si>
  <si>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</si>
  <si>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</si>
  <si>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</si>
  <si>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</si>
  <si>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</si>
  <si>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</si>
  <si>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</si>
  <si>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</si>
  <si>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</si>
  <si>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</si>
  <si>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</si>
  <si>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</si>
  <si>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</si>
  <si>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</si>
  <si>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</si>
  <si>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</si>
  <si>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</si>
  <si>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</si>
  <si>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</si>
  <si>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</si>
  <si>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</si>
  <si>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</si>
  <si>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</si>
  <si>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</si>
  <si>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</si>
  <si>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</si>
  <si>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</si>
  <si>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</si>
  <si>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</si>
  <si>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</si>
  <si>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</si>
  <si>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</si>
  <si>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</si>
  <si>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</si>
  <si>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</si>
  <si>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</si>
  <si>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</si>
  <si>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</si>
  <si>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</si>
  <si>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</si>
  <si>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</si>
  <si>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</si>
  <si>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</si>
  <si>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</si>
  <si>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</si>
  <si>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</si>
  <si>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</si>
  <si>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</si>
  <si>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</si>
  <si>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</si>
  <si>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</si>
  <si>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</si>
  <si>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</si>
  <si>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</si>
  <si>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</si>
  <si>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</si>
  <si>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</si>
  <si>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</si>
  <si>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</si>
  <si>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</si>
  <si>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</si>
  <si>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</si>
  <si>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</si>
  <si>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</si>
  <si>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</si>
  <si>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</si>
  <si>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</si>
  <si>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</si>
  <si>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</si>
  <si>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</si>
  <si>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</si>
  <si>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</si>
  <si>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</si>
  <si>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</si>
  <si>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</si>
  <si>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</si>
  <si>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</si>
  <si>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</si>
  <si>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</si>
  <si>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</si>
  <si>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</si>
  <si>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</si>
  <si>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</si>
  <si>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</si>
  <si>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</si>
  <si>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</si>
  <si>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</si>
  <si>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</si>
  <si>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</si>
  <si>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</si>
  <si>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</si>
  <si>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</si>
  <si>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</si>
  <si>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</si>
  <si>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</si>
  <si>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6Y 4M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</si>
  <si>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</si>
  <si>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</si>
  <si>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</si>
  <si>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</si>
  <si>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</si>
  <si>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</si>
  <si>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</si>
  <si>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</si>
  <si>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</si>
  <si>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</si>
  <si>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</si>
  <si>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</si>
  <si>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</si>
  <si>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</si>
  <si>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</si>
  <si>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</si>
  <si>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</si>
  <si>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</si>
  <si>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</si>
  <si>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</si>
  <si>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</si>
  <si>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</si>
  <si>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</si>
  <si>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</si>
  <si>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</si>
  <si>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</si>
  <si>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</si>
  <si>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</si>
  <si>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</si>
  <si>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</si>
  <si>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</si>
  <si>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</si>
  <si>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</si>
  <si>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</si>
  <si>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</si>
  <si>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</si>
  <si>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</si>
  <si>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</si>
  <si>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</si>
  <si>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</si>
  <si>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</si>
  <si>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</si>
  <si>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</si>
  <si>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</si>
  <si>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</si>
  <si>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</si>
  <si>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</si>
  <si>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</si>
  <si>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</si>
  <si>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</si>
  <si>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</si>
  <si>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</si>
  <si>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</si>
  <si>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</si>
  <si>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</si>
  <si>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</si>
  <si>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</si>
  <si>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</si>
  <si>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</si>
  <si>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</si>
  <si>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</si>
  <si>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</si>
  <si>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</si>
  <si>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</si>
  <si>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</si>
  <si>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</si>
  <si>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</si>
  <si>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</si>
  <si>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</si>
  <si>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</si>
  <si>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</si>
  <si>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</si>
  <si>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</si>
  <si>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</si>
  <si>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</si>
  <si>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</si>
  <si>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</si>
  <si>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</si>
  <si>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</si>
  <si>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</si>
  <si>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</si>
  <si>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</si>
  <si>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</si>
  <si>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</si>
  <si>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</si>
  <si>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</si>
  <si>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</si>
  <si>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</si>
  <si>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</si>
  <si>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</si>
  <si>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</si>
  <si>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</si>
  <si>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</si>
  <si>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</si>
  <si>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</si>
  <si>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</si>
  <si>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</si>
  <si>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</si>
  <si>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</si>
  <si>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</si>
  <si>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</si>
  <si>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</si>
  <si>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</si>
  <si>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</si>
  <si>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</si>
  <si>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</si>
  <si>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</si>
  <si>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</si>
  <si>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</si>
  <si>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</si>
  <si>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</si>
  <si>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</si>
  <si>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</si>
  <si>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</si>
  <si>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</si>
  <si>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</si>
  <si>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</si>
  <si>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</si>
  <si>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</si>
  <si>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</si>
  <si>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</si>
  <si>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</si>
  <si>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</si>
  <si>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</si>
  <si>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</si>
  <si>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</si>
  <si>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</si>
  <si>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</si>
  <si>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</si>
  <si>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</si>
  <si>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</si>
  <si>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</si>
  <si>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</si>
  <si>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</si>
  <si>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</si>
  <si>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</si>
  <si>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</si>
  <si>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</si>
  <si>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</si>
  <si>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</si>
  <si>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</si>
  <si>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</si>
  <si>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</si>
  <si>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</si>
  <si>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</si>
  <si>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</si>
  <si>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</si>
  <si>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</si>
  <si>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</si>
  <si>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</si>
  <si>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</si>
  <si>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</si>
  <si>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</si>
  <si>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</si>
  <si>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</si>
  <si>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</si>
  <si>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</si>
  <si>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</si>
  <si>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</si>
  <si>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</si>
  <si>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</si>
  <si>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</si>
  <si>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</si>
  <si>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</si>
  <si>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</si>
  <si>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</si>
  <si>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</si>
  <si>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</si>
  <si>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</si>
  <si>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</si>
  <si>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</si>
  <si>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</si>
  <si>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</si>
  <si>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</si>
  <si>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</si>
  <si>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</si>
  <si>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</si>
  <si>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</si>
  <si>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</si>
  <si>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</si>
  <si>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</si>
  <si>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</si>
  <si>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</si>
  <si>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</si>
  <si>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</si>
  <si>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</si>
  <si>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</si>
  <si>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</si>
  <si>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</si>
  <si>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</si>
  <si>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</si>
  <si>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</si>
  <si>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</si>
  <si>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</si>
  <si>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</si>
  <si>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</si>
  <si>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</si>
  <si>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</si>
  <si>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</si>
  <si>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</si>
  <si>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</si>
  <si>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</si>
  <si>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</si>
  <si>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</si>
  <si>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</si>
  <si>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</si>
  <si>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</si>
  <si>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</si>
  <si>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</si>
  <si>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</si>
  <si>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</si>
  <si>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</si>
  <si>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</si>
  <si>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</si>
  <si>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</si>
  <si>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</si>
  <si>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</si>
  <si>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</si>
  <si>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</si>
  <si>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</si>
  <si>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</si>
  <si>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</si>
  <si>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</si>
  <si>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</si>
  <si>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</si>
  <si>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</si>
  <si>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</si>
  <si>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</si>
  <si>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</si>
  <si>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</si>
  <si>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</si>
  <si>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</si>
  <si>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</si>
  <si>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</si>
  <si>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</si>
  <si>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</si>
  <si>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</si>
  <si>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</si>
  <si>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</si>
  <si>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</si>
  <si>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</si>
  <si>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</si>
  <si>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</si>
  <si>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</si>
  <si>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</si>
  <si>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</si>
  <si>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</si>
  <si>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</si>
  <si>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</si>
  <si>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</si>
  <si>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</si>
  <si>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</si>
  <si>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</si>
  <si>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</si>
  <si>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</si>
  <si>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</si>
  <si>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</si>
  <si>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</si>
  <si>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</si>
  <si>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</si>
  <si>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</si>
  <si>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</si>
  <si>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</si>
  <si>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</si>
  <si>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</si>
  <si>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</si>
  <si>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</si>
  <si>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</si>
  <si>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</si>
  <si>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</si>
  <si>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</si>
  <si>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</si>
  <si>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</si>
  <si>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</si>
  <si>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</si>
  <si>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</si>
  <si>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</si>
  <si>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</si>
  <si>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</si>
  <si>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</si>
  <si>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</si>
  <si>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</si>
  <si>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</si>
  <si>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</si>
  <si>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</si>
  <si>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</si>
  <si>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</si>
  <si>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</si>
  <si>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</si>
  <si>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</si>
  <si>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</si>
  <si>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</si>
  <si>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</si>
  <si>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</si>
  <si>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</si>
  <si>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</si>
  <si>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</si>
  <si>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</si>
  <si>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</si>
  <si>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</si>
  <si>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</si>
  <si>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</si>
  <si>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</si>
  <si>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</si>
  <si>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</si>
  <si>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</si>
  <si>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</si>
  <si>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</si>
  <si>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</si>
  <si>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</si>
  <si>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</si>
  <si>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</si>
  <si>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</si>
  <si>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</si>
  <si>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</si>
  <si>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6M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</si>
  <si>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</si>
  <si>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</si>
  <si>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</si>
  <si>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</si>
  <si>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</si>
  <si>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</si>
  <si>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</si>
  <si>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</si>
  <si>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</si>
  <si>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</si>
  <si>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</si>
  <si>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</si>
  <si>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</si>
  <si>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</si>
  <si>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</si>
  <si>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</si>
  <si>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</si>
  <si>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</si>
  <si>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</si>
  <si>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</si>
  <si>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</si>
  <si>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</si>
  <si>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</si>
  <si>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</si>
  <si>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</si>
  <si>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</si>
  <si>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</si>
  <si>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</si>
  <si>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</si>
  <si>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</si>
  <si>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</si>
  <si>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16Y 3M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</si>
  <si>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</si>
  <si>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</si>
  <si>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</si>
  <si>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</si>
  <si>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</si>
  <si>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</si>
  <si>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</si>
  <si>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</si>
  <si>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</si>
  <si>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</si>
  <si>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</si>
  <si>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</si>
  <si>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</si>
  <si>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</si>
  <si>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</si>
  <si>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</si>
  <si>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</si>
  <si>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</si>
  <si>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</si>
  <si>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</si>
  <si>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</si>
  <si>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</si>
  <si>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</si>
  <si>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</si>
  <si>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</si>
  <si>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</si>
  <si>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</si>
  <si>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</si>
  <si>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</si>
  <si>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</si>
  <si>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</si>
  <si>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</si>
  <si>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</si>
  <si>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</si>
  <si>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</si>
  <si>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</si>
  <si>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</si>
  <si>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</si>
  <si>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</si>
  <si>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</si>
  <si>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</si>
  <si>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</si>
  <si>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</si>
  <si>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</si>
  <si>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</si>
  <si>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</si>
  <si>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</si>
  <si>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</si>
  <si>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</si>
  <si>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</si>
  <si>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</si>
  <si>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</si>
  <si>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</si>
  <si>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</si>
  <si>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</si>
  <si>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</si>
  <si>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</si>
  <si>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</si>
  <si>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</si>
  <si>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</si>
  <si>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</si>
  <si>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</si>
  <si>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</si>
  <si>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</si>
  <si>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</si>
  <si>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</si>
  <si>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</si>
  <si>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</si>
  <si>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</si>
  <si>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</si>
  <si>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</si>
  <si>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</si>
  <si>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</si>
  <si>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</si>
  <si>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</si>
  <si>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</si>
  <si>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</si>
  <si>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</si>
  <si>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15Y 7M</t>
  </si>
  <si>
    <t>10Y 9M</t>
  </si>
  <si>
    <t>IIIT Nuzvid</t>
  </si>
  <si>
    <t>Nuzvid, Andhra Pradesh</t>
  </si>
  <si>
    <t>4Y 10M</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</si>
  <si>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</si>
  <si>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</si>
  <si>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</si>
  <si>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</si>
  <si>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</si>
  <si>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</si>
  <si>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</si>
  <si>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</si>
  <si>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</si>
  <si>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</si>
  <si>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</si>
  <si>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</si>
  <si>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</si>
  <si>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</si>
  <si>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</si>
  <si>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</si>
  <si>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</si>
  <si>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</si>
  <si>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</si>
  <si>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</si>
  <si>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</si>
  <si>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</si>
  <si>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</si>
  <si>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</si>
  <si>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</si>
  <si>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</si>
  <si>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</si>
  <si>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</si>
  <si>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</si>
  <si>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</si>
  <si>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</si>
  <si>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</si>
  <si>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</si>
  <si>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</si>
  <si>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</si>
  <si>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</si>
  <si>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</si>
  <si>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</si>
  <si>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</si>
  <si>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</si>
  <si>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</si>
  <si>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</si>
  <si>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</si>
  <si>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</si>
  <si>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</si>
  <si>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</si>
  <si>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</si>
  <si>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</si>
  <si>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</si>
  <si>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</si>
  <si>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</si>
  <si>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</si>
  <si>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</si>
  <si>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</si>
  <si>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</si>
  <si>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</si>
  <si>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</si>
  <si>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</si>
  <si>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</si>
  <si>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</si>
  <si>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</si>
  <si>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</si>
  <si>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</si>
  <si>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</si>
  <si>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</si>
  <si>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</si>
  <si>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</si>
  <si>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</si>
  <si>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</si>
  <si>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</si>
  <si>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</si>
  <si>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</si>
  <si>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</si>
  <si>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</si>
  <si>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</si>
  <si>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</si>
  <si>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</si>
  <si>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</si>
  <si>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</si>
  <si>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</si>
  <si>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</si>
  <si>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</si>
  <si>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</si>
  <si>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</si>
  <si>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</si>
  <si>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</si>
  <si>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</si>
  <si>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</si>
  <si>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</si>
  <si>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</si>
  <si>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</si>
  <si>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</si>
  <si>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</si>
  <si>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</si>
  <si>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</si>
  <si>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</si>
  <si>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</si>
  <si>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</si>
  <si>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</si>
  <si>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</si>
  <si>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</si>
  <si>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</si>
  <si>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</si>
  <si>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</si>
  <si>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</si>
  <si>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</si>
  <si>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</si>
  <si>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</si>
  <si>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</si>
  <si>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</si>
  <si>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</si>
  <si>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</si>
  <si>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</si>
  <si>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</si>
  <si>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</si>
  <si>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</si>
  <si>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</si>
  <si>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</si>
  <si>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</si>
  <si>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</si>
  <si>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</si>
  <si>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</si>
  <si>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</si>
  <si>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</si>
  <si>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</si>
  <si>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</si>
  <si>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</si>
  <si>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</si>
  <si>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</si>
  <si>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</si>
  <si>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</si>
  <si>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</si>
  <si>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</si>
  <si>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</si>
  <si>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</si>
  <si>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</si>
  <si>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</si>
  <si>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</si>
  <si>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</si>
  <si>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</si>
  <si>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</si>
  <si>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</si>
  <si>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</si>
  <si>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</si>
  <si>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</si>
  <si>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</si>
  <si>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</si>
  <si>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</si>
  <si>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</si>
  <si>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</si>
  <si>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</si>
  <si>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</si>
  <si>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</si>
  <si>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</si>
  <si>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</si>
  <si>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</si>
  <si>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</si>
  <si>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</si>
  <si>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</si>
  <si>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</si>
  <si>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</si>
  <si>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</si>
  <si>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</si>
  <si>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</si>
  <si>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</si>
  <si>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</si>
  <si>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</si>
  <si>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</si>
  <si>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</si>
  <si>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</si>
  <si>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</si>
  <si>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</si>
  <si>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</si>
  <si>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</si>
  <si>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</si>
  <si>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</si>
  <si>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</si>
  <si>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</si>
  <si>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</si>
  <si>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</si>
  <si>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</si>
  <si>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</si>
  <si>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</si>
  <si>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</si>
  <si>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</si>
  <si>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</si>
  <si>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</si>
  <si>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</si>
  <si>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</si>
  <si>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</si>
  <si>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</si>
  <si>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</si>
  <si>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</si>
  <si>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</si>
  <si>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</si>
  <si>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</si>
  <si>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</si>
  <si>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</si>
  <si>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</si>
  <si>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</si>
  <si>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</si>
  <si>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</si>
  <si>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</si>
  <si>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</si>
  <si>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</si>
  <si>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</si>
  <si>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</si>
  <si>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</si>
  <si>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</si>
  <si>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</si>
  <si>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</si>
  <si>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</si>
  <si>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</si>
  <si>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</si>
  <si>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</si>
  <si>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</si>
  <si>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</si>
  <si>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</si>
  <si>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</si>
  <si>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</si>
  <si>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</si>
  <si>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</si>
  <si>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</si>
  <si>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</si>
  <si>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</si>
  <si>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</si>
  <si>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</si>
  <si>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</si>
  <si>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</si>
  <si>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</si>
  <si>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</si>
  <si>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</si>
  <si>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</si>
  <si>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</si>
  <si>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</si>
  <si>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</si>
  <si>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</si>
  <si>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</si>
  <si>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</si>
  <si>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</si>
  <si>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</si>
  <si>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</si>
  <si>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</si>
  <si>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</si>
  <si>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</si>
  <si>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</si>
  <si>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</si>
  <si>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</si>
  <si>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</si>
  <si>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</si>
  <si>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</si>
  <si>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</si>
  <si>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</si>
  <si>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</si>
  <si>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</si>
  <si>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</si>
  <si>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</si>
  <si>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</si>
  <si>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</si>
  <si>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</si>
  <si>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</si>
  <si>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</si>
  <si>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</si>
  <si>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</si>
  <si>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</si>
  <si>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</si>
  <si>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</si>
  <si>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</si>
  <si>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</si>
  <si>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</si>
  <si>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</si>
  <si>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</si>
  <si>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</si>
  <si>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</si>
  <si>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</si>
  <si>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</si>
  <si>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</si>
  <si>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</si>
  <si>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</si>
  <si>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</si>
  <si>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</si>
  <si>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</si>
  <si>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</si>
  <si>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</si>
  <si>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</si>
  <si>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</si>
  <si>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</si>
  <si>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</si>
  <si>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</si>
  <si>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</si>
  <si>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</si>
  <si>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</si>
  <si>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</si>
  <si>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</si>
  <si>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</si>
  <si>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</si>
  <si>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</si>
  <si>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</si>
  <si>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</si>
  <si>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</si>
  <si>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</si>
  <si>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</si>
  <si>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</si>
  <si>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</si>
  <si>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</si>
  <si>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</si>
  <si>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</si>
  <si>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</si>
  <si>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</si>
  <si>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</si>
  <si>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</si>
  <si>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</si>
  <si>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</si>
  <si>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</si>
  <si>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</si>
  <si>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</si>
  <si>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</si>
  <si>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</si>
  <si>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</si>
  <si>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</si>
  <si>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</si>
  <si>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</si>
  <si>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</si>
  <si>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</si>
  <si>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</si>
  <si>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</si>
  <si>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</si>
  <si>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</si>
  <si>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</si>
  <si>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</si>
  <si>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</si>
  <si>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</si>
  <si>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</si>
  <si>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</si>
  <si>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</si>
  <si>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</si>
  <si>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</si>
  <si>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</si>
  <si>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</si>
  <si>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</si>
  <si>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</si>
  <si>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</si>
  <si>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</si>
  <si>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</si>
  <si>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</si>
  <si>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</si>
  <si>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</si>
  <si>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</si>
  <si>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</si>
  <si>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</si>
  <si>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</si>
  <si>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</si>
  <si>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</si>
  <si>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</si>
  <si>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</si>
  <si>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</si>
  <si>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</si>
  <si>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</si>
  <si>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</si>
  <si>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</si>
  <si>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</si>
  <si>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</si>
  <si>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</si>
  <si>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</si>
  <si>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</si>
  <si>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</si>
  <si>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</si>
  <si>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</si>
  <si>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</si>
  <si>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</si>
  <si>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</si>
  <si>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</si>
  <si>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</si>
  <si>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</si>
  <si>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</si>
  <si>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</si>
  <si>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</si>
  <si>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</si>
  <si>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</si>
  <si>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</si>
  <si>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</si>
  <si>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</si>
  <si>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</si>
  <si>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</si>
  <si>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</si>
  <si>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</si>
  <si>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</si>
  <si>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</si>
  <si>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</si>
  <si>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</si>
  <si>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</si>
  <si>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</si>
  <si>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</si>
  <si>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</si>
  <si>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</si>
  <si>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</si>
  <si>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</si>
  <si>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</si>
  <si>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</si>
  <si>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</si>
  <si>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</si>
  <si>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</si>
  <si>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</si>
  <si>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</si>
  <si>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</si>
  <si>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</si>
  <si>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</si>
  <si>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</si>
  <si>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</si>
  <si>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</si>
  <si>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</si>
  <si>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</si>
  <si>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</si>
  <si>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</si>
  <si>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</si>
  <si>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</si>
  <si>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</si>
  <si>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</si>
  <si>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</si>
  <si>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</si>
  <si>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</si>
  <si>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</si>
  <si>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</si>
  <si>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</si>
  <si>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</si>
  <si>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</si>
  <si>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</si>
  <si>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</si>
  <si>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</si>
  <si>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</si>
  <si>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</si>
  <si>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</si>
  <si>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</si>
  <si>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</si>
  <si>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</si>
  <si>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</si>
  <si>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</si>
  <si>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</si>
  <si>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</si>
  <si>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</si>
  <si>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</si>
  <si>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</si>
  <si>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</si>
  <si>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</si>
  <si>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</si>
  <si>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</si>
  <si>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</si>
  <si>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</si>
  <si>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</si>
  <si>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</si>
  <si>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</si>
  <si>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</si>
  <si>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</si>
  <si>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</si>
  <si>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</si>
  <si>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</si>
  <si>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</si>
  <si>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</si>
  <si>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</si>
  <si>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</si>
  <si>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</si>
  <si>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</si>
  <si>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</si>
  <si>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</si>
  <si>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</si>
  <si>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</si>
  <si>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</si>
  <si>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</si>
  <si>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</si>
  <si>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</si>
  <si>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</si>
  <si>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</si>
  <si>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</si>
  <si>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</si>
  <si>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</si>
  <si>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</si>
  <si>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</si>
  <si>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</si>
  <si>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</si>
  <si>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</si>
  <si>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</si>
  <si>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</si>
  <si>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</si>
  <si>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</si>
  <si>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</si>
  <si>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</si>
  <si>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</si>
  <si>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</si>
  <si>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</si>
  <si>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</si>
  <si>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</si>
  <si>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</si>
  <si>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</si>
  <si>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</si>
  <si>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</si>
  <si>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</si>
  <si>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</si>
  <si>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</si>
  <si>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</si>
  <si>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</si>
  <si>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</si>
  <si>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</si>
  <si>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</si>
  <si>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</si>
  <si>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</si>
  <si>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</si>
  <si>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</si>
  <si>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</si>
  <si>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</si>
  <si>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</si>
  <si>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</si>
  <si>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</si>
  <si>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</si>
  <si>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</si>
  <si>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</si>
  <si>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</si>
  <si>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</si>
  <si>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</si>
  <si>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</si>
  <si>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</si>
  <si>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</si>
  <si>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</si>
  <si>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</si>
  <si>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</si>
  <si>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</si>
  <si>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</si>
  <si>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</si>
  <si>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</si>
  <si>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</si>
  <si>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</si>
  <si>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</si>
  <si>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</si>
  <si>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</si>
  <si>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</si>
  <si>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</si>
  <si>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</si>
  <si>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</si>
  <si>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</si>
  <si>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</si>
  <si>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</si>
  <si>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</si>
  <si>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</si>
  <si>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</si>
  <si>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</si>
  <si>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</si>
  <si>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</si>
  <si>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</si>
  <si>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</si>
  <si>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</si>
  <si>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</si>
  <si>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</si>
  <si>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</si>
  <si>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</si>
  <si>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</si>
  <si>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</si>
  <si>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</si>
  <si>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</si>
  <si>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</si>
  <si>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</si>
  <si>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</si>
  <si>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</si>
  <si>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</si>
  <si>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</si>
  <si>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</si>
  <si>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</si>
  <si>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</si>
  <si>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</si>
  <si>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</si>
  <si>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</si>
  <si>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</si>
  <si>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</si>
  <si>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</si>
  <si>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</si>
  <si>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</si>
  <si>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</si>
  <si>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</si>
  <si>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</si>
  <si>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</si>
  <si>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</si>
  <si>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</si>
  <si>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</si>
  <si>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</si>
  <si>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</si>
  <si>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</si>
  <si>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</si>
  <si>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</si>
  <si>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</si>
  <si>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</si>
  <si>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</si>
  <si>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</si>
  <si>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</si>
  <si>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</si>
  <si>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</si>
  <si>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</si>
  <si>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</si>
  <si>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</si>
  <si>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</si>
  <si>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</si>
  <si>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</si>
  <si>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</si>
  <si>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</si>
  <si>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</si>
  <si>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</si>
  <si>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</si>
  <si>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</si>
  <si>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</si>
  <si>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</si>
  <si>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</si>
  <si>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</si>
  <si>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</si>
  <si>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</si>
  <si>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</si>
  <si>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</si>
  <si>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</si>
  <si>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</si>
  <si>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</si>
  <si>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</si>
  <si>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</si>
  <si>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</si>
  <si>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</si>
  <si>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</si>
  <si>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</si>
  <si>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</si>
  <si>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</si>
  <si>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</si>
  <si>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</si>
  <si>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</si>
  <si>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</si>
  <si>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</si>
  <si>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</si>
  <si>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</si>
  <si>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</si>
  <si>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</si>
  <si>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</si>
  <si>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</si>
  <si>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</si>
  <si>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</si>
  <si>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</si>
  <si>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</si>
  <si>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</si>
  <si>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</si>
  <si>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</si>
  <si>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</si>
  <si>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</si>
  <si>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</si>
  <si>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</si>
  <si>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</si>
  <si>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</si>
  <si>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</si>
  <si>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</si>
  <si>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</si>
  <si>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</si>
  <si>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</si>
  <si>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</si>
  <si>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</si>
  <si>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</si>
  <si>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</si>
  <si>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</si>
  <si>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</si>
  <si>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</si>
  <si>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</si>
  <si>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</si>
  <si>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</si>
  <si>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</si>
  <si>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</si>
  <si>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</si>
  <si>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</si>
  <si>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</si>
  <si>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</si>
  <si>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</si>
  <si>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</si>
  <si>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</si>
  <si>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</si>
  <si>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</si>
  <si>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</si>
  <si>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</si>
  <si>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</si>
  <si>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</si>
  <si>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</si>
  <si>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</si>
  <si>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</si>
  <si>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</si>
  <si>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</si>
  <si>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</si>
  <si>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</si>
  <si>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</si>
  <si>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</si>
  <si>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</si>
  <si>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</si>
  <si>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</si>
  <si>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</si>
  <si>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</si>
  <si>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</si>
  <si>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</si>
  <si>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</si>
  <si>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</si>
  <si>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</si>
  <si>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</si>
  <si>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</si>
  <si>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</si>
  <si>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</si>
  <si>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</si>
  <si>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</si>
  <si>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</si>
  <si>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</si>
  <si>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</si>
  <si>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</si>
  <si>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</si>
  <si>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</si>
  <si>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</si>
  <si>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</si>
  <si>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</si>
  <si>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</si>
  <si>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</si>
  <si>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</si>
  <si>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</si>
  <si>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</si>
  <si>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</si>
  <si>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</si>
  <si>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</si>
  <si>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</si>
  <si>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</si>
  <si>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</si>
  <si>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</si>
  <si>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</si>
  <si>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</si>
  <si>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</si>
  <si>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</si>
  <si>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</si>
  <si>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</si>
  <si>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</si>
  <si>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</si>
  <si>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</si>
  <si>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</si>
  <si>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</si>
  <si>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</si>
  <si>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</si>
  <si>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</si>
  <si>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</si>
  <si>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</si>
  <si>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</si>
  <si>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</si>
  <si>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</si>
  <si>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</si>
  <si>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</si>
  <si>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</si>
  <si>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</si>
  <si>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</si>
  <si>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</si>
  <si>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</si>
  <si>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</si>
  <si>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</si>
  <si>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</si>
  <si>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</si>
  <si>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</si>
  <si>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</si>
  <si>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</si>
  <si>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</si>
  <si>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</si>
  <si>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</si>
  <si>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</si>
  <si>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</si>
  <si>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</si>
  <si>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</si>
  <si>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</si>
  <si>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</si>
  <si>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</si>
  <si>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</si>
  <si>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</si>
  <si>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</si>
  <si>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</si>
  <si>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</si>
  <si>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</si>
  <si>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</si>
  <si>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</si>
  <si>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</si>
  <si>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</si>
  <si>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</si>
  <si>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</si>
  <si>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</si>
  <si>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</si>
  <si>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</si>
  <si>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</si>
  <si>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</si>
  <si>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</si>
  <si>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</si>
  <si>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</si>
  <si>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</si>
  <si>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</si>
  <si>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</si>
  <si>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</si>
  <si>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</si>
  <si>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</si>
  <si>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</si>
  <si>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</si>
  <si>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</si>
  <si>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</si>
  <si>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</si>
  <si>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</si>
  <si>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</si>
  <si>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</si>
  <si>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</si>
  <si>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</si>
  <si>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</si>
  <si>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</si>
  <si>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</si>
  <si>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</si>
  <si>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</si>
  <si>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</si>
  <si>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</si>
  <si>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</si>
  <si>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</si>
  <si>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</si>
  <si>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</si>
  <si>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</si>
  <si>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</si>
  <si>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</si>
  <si>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</si>
  <si>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</si>
  <si>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</si>
  <si>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</si>
  <si>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</si>
  <si>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</si>
  <si>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</si>
  <si>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</si>
  <si>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</si>
  <si>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</si>
  <si>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</si>
  <si>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</si>
  <si>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</si>
  <si>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</si>
  <si>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</si>
  <si>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</si>
  <si>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</si>
  <si>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</si>
  <si>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</si>
  <si>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</si>
  <si>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</si>
  <si>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</si>
  <si>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</si>
  <si>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</si>
  <si>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</si>
  <si>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</si>
  <si>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</si>
  <si>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</si>
  <si>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</si>
  <si>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</si>
  <si>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</si>
  <si>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</si>
  <si>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</si>
  <si>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</si>
  <si>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</si>
  <si>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</si>
  <si>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</si>
  <si>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</si>
  <si>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</si>
  <si>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</si>
  <si>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</si>
  <si>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</si>
  <si>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</si>
  <si>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</si>
  <si>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</si>
  <si>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</si>
  <si>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</si>
  <si>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</si>
  <si>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</si>
  <si>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</si>
  <si>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</si>
  <si>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</si>
  <si>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</si>
  <si>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</si>
  <si>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</si>
  <si>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</si>
  <si>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</si>
  <si>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</si>
  <si>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</si>
  <si>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</si>
  <si>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</si>
  <si>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</si>
  <si>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</si>
  <si>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</si>
  <si>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</si>
  <si>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</si>
  <si>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</si>
  <si>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</si>
  <si>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</si>
  <si>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</si>
  <si>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</si>
  <si>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</si>
  <si>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</si>
  <si>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</si>
  <si>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</si>
  <si>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</si>
  <si>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</si>
  <si>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</si>
  <si>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</si>
  <si>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</si>
  <si>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</si>
  <si>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</si>
  <si>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</si>
  <si>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</si>
  <si>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</si>
  <si>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</si>
  <si>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</si>
  <si>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</si>
  <si>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</si>
  <si>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</si>
  <si>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</si>
  <si>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</si>
  <si>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</si>
  <si>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</si>
  <si>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</si>
  <si>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</si>
  <si>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</si>
  <si>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</si>
  <si>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</si>
  <si>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</si>
  <si>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</si>
  <si>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</si>
  <si>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</si>
  <si>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</si>
  <si>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</si>
  <si>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</si>
  <si>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</si>
  <si>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</si>
  <si>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</si>
  <si>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</si>
  <si>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</si>
  <si>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</si>
  <si>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</si>
  <si>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</si>
  <si>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</si>
  <si>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</si>
  <si>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</si>
  <si>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</si>
  <si>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</si>
  <si>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</si>
  <si>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</si>
  <si>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</si>
  <si>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</si>
  <si>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</si>
  <si>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</si>
  <si>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</si>
  <si>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</si>
  <si>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</si>
  <si>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</si>
  <si>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</si>
  <si>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</si>
  <si>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</si>
  <si>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</si>
  <si>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</si>
  <si>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</si>
  <si>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</si>
  <si>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</si>
  <si>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</si>
  <si>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</si>
  <si>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</si>
  <si>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</si>
  <si>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</si>
  <si>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</si>
  <si>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</si>
  <si>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</si>
  <si>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</si>
  <si>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</si>
  <si>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</si>
  <si>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</si>
  <si>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</si>
  <si>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</si>
  <si>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</si>
  <si>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</si>
  <si>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</si>
  <si>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</si>
  <si>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</si>
  <si>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</si>
  <si>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</si>
  <si>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</si>
  <si>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</si>
  <si>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</si>
  <si>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</si>
  <si>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</si>
  <si>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</si>
  <si>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</si>
  <si>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</si>
  <si>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</si>
  <si>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</si>
  <si>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</si>
  <si>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</si>
  <si>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</si>
  <si>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</si>
  <si>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</si>
  <si>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</si>
  <si>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</si>
  <si>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</si>
  <si>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</si>
  <si>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</si>
  <si>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</si>
  <si>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</si>
  <si>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</si>
  <si>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</si>
  <si>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</si>
  <si>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</si>
  <si>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</si>
  <si>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</si>
  <si>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</si>
  <si>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</si>
  <si>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</si>
  <si>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</si>
  <si>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</si>
  <si>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</si>
  <si>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</si>
  <si>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</si>
  <si>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</si>
  <si>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</si>
  <si>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</si>
  <si>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</si>
  <si>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</si>
  <si>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</si>
  <si>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</si>
  <si>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</si>
  <si>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</si>
  <si>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</si>
  <si>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</si>
  <si>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</si>
  <si>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</si>
  <si>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</si>
  <si>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</si>
  <si>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</si>
  <si>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</si>
  <si>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</si>
  <si>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</si>
  <si>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</si>
  <si>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</si>
  <si>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</si>
  <si>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</si>
  <si>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</si>
  <si>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</si>
  <si>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</si>
  <si>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</si>
  <si>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</si>
  <si>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</si>
  <si>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</si>
  <si>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</si>
  <si>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</si>
  <si>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</si>
  <si>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</si>
  <si>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</si>
  <si>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</si>
  <si>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</si>
  <si>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</si>
  <si>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</si>
  <si>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</si>
  <si>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</si>
  <si>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</si>
  <si>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</si>
  <si>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</si>
  <si>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</si>
  <si>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</si>
  <si>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</si>
  <si>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</si>
  <si>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</si>
  <si>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</si>
  <si>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</si>
  <si>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</si>
  <si>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</si>
  <si>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</si>
  <si>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</si>
  <si>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</si>
  <si>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</si>
  <si>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</si>
  <si>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</si>
  <si>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</si>
  <si>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</si>
  <si>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</si>
  <si>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</si>
  <si>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</si>
  <si>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</si>
  <si>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</si>
  <si>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</si>
  <si>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</si>
  <si>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</si>
  <si>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</si>
  <si>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</si>
  <si>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</si>
  <si>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</si>
  <si>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</si>
  <si>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</si>
  <si>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</si>
  <si>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</si>
  <si>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</si>
  <si>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</si>
  <si>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</si>
  <si>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</si>
  <si>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</si>
  <si>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</si>
  <si>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</si>
  <si>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</si>
  <si>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</si>
  <si>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</si>
  <si>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</si>
  <si>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</si>
  <si>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</si>
  <si>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</si>
  <si>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</si>
  <si>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</si>
  <si>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</si>
  <si>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</si>
  <si>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</si>
  <si>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</si>
  <si>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</si>
  <si>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</si>
  <si>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</si>
  <si>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</si>
  <si>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</si>
  <si>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</si>
  <si>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</si>
  <si>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</si>
  <si>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</si>
  <si>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</si>
  <si>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</si>
  <si>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</si>
  <si>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</si>
  <si>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</si>
  <si>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</si>
  <si>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</si>
  <si>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</si>
  <si>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</si>
  <si>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</si>
  <si>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</si>
  <si>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</si>
  <si>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</si>
  <si>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</si>
  <si>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</si>
  <si>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</si>
  <si>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</si>
  <si>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</si>
  <si>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</si>
  <si>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</si>
  <si>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</si>
  <si>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</si>
  <si>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</si>
  <si>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</si>
  <si>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</si>
  <si>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</si>
  <si>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</si>
  <si>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</si>
  <si>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</si>
  <si>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</si>
  <si>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</si>
  <si>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</si>
  <si>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</si>
  <si>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</si>
  <si>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</si>
  <si>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</si>
  <si>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</si>
  <si>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</si>
  <si>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</si>
  <si>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</si>
  <si>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</si>
  <si>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</si>
  <si>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</si>
  <si>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</si>
  <si>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</si>
  <si>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</si>
  <si>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</si>
  <si>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</si>
  <si>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</si>
  <si>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</si>
  <si>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</si>
  <si>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</si>
  <si>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</si>
  <si>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</si>
  <si>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</si>
  <si>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</si>
  <si>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</si>
  <si>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</si>
  <si>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</si>
  <si>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</si>
  <si>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</si>
  <si>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</si>
  <si>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</si>
  <si>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</si>
  <si>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</si>
  <si>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</si>
  <si>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</si>
  <si>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</si>
  <si>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</si>
  <si>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</si>
  <si>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</si>
  <si>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</si>
  <si>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</si>
  <si>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</si>
  <si>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</si>
  <si>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</si>
  <si>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</si>
  <si>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</si>
  <si>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</si>
  <si>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</si>
  <si>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</si>
  <si>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</si>
  <si>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</si>
  <si>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</si>
  <si>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</si>
  <si>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</si>
  <si>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</si>
  <si>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</si>
  <si>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</si>
  <si>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</si>
  <si>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</si>
  <si>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</si>
  <si>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</si>
  <si>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</si>
  <si>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</si>
  <si>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</si>
  <si>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</si>
  <si>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</si>
  <si>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</si>
  <si>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</si>
  <si>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</si>
  <si>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</si>
  <si>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</si>
  <si>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</si>
  <si>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</si>
  <si>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</si>
  <si>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</si>
  <si>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</si>
  <si>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</si>
  <si>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</si>
  <si>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</si>
  <si>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</si>
  <si>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</si>
  <si>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</si>
  <si>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</si>
  <si>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</si>
  <si>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</si>
  <si>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</si>
  <si>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</si>
  <si>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</si>
  <si>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</si>
  <si>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</si>
  <si>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</si>
  <si>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</si>
  <si>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</si>
  <si>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</si>
  <si>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</si>
  <si>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</si>
  <si>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</si>
  <si>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</si>
  <si>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</si>
  <si>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</si>
  <si>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</si>
  <si>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</si>
  <si>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</si>
  <si>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</si>
  <si>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</si>
  <si>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</si>
  <si>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</si>
  <si>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</si>
  <si>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</si>
  <si>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</si>
  <si>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</si>
  <si>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</si>
  <si>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</si>
  <si>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</si>
  <si>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</si>
  <si>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</si>
  <si>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</si>
  <si>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</si>
  <si>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</si>
  <si>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</si>
  <si>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</si>
  <si>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</si>
  <si>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</si>
  <si>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</si>
  <si>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</si>
  <si>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</si>
  <si>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</si>
  <si>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</si>
  <si>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</si>
  <si>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</si>
  <si>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</si>
  <si>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</si>
  <si>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</si>
  <si>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</si>
  <si>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</si>
  <si>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</si>
  <si>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</si>
  <si>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</si>
  <si>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</si>
  <si>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</si>
  <si>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</si>
  <si>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</si>
  <si>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</si>
  <si>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</si>
  <si>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</si>
  <si>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</si>
  <si>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</si>
  <si>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</si>
  <si>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</si>
  <si>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</si>
  <si>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</si>
  <si>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</si>
  <si>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</si>
  <si>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</si>
  <si>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</si>
  <si>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</si>
  <si>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</si>
  <si>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</si>
  <si>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</si>
  <si>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</si>
  <si>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</si>
  <si>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</si>
  <si>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</si>
  <si>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</si>
  <si>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</si>
  <si>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</si>
  <si>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</si>
  <si>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</si>
  <si>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</si>
  <si>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</si>
  <si>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</si>
  <si>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</si>
  <si>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</si>
  <si>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</si>
  <si>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</si>
  <si>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</si>
  <si>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</si>
  <si>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</si>
  <si>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</si>
  <si>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</si>
  <si>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</si>
  <si>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</si>
  <si>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</si>
  <si>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</si>
  <si>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</si>
  <si>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</si>
  <si>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</si>
  <si>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</si>
  <si>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</si>
  <si>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</si>
  <si>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</si>
  <si>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</si>
  <si>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</si>
  <si>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</si>
  <si>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</si>
  <si>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</si>
  <si>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</si>
  <si>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</si>
  <si>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</si>
  <si>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</si>
  <si>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</si>
  <si>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</si>
  <si>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</si>
  <si>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</si>
  <si>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</si>
  <si>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</si>
  <si>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</si>
  <si>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</si>
  <si>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</si>
  <si>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</si>
  <si>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</si>
  <si>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</si>
  <si>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</si>
  <si>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</si>
  <si>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</si>
  <si>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</si>
  <si>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</si>
  <si>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</si>
  <si>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</si>
  <si>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</si>
  <si>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</si>
  <si>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</si>
  <si>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</si>
  <si>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</si>
  <si>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</si>
  <si>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</si>
  <si>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</si>
  <si>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</si>
  <si>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</si>
  <si>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</si>
  <si>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</si>
  <si>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</si>
  <si>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</si>
  <si>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</si>
  <si>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</si>
  <si>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</si>
  <si>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</si>
  <si>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</si>
  <si>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</si>
  <si>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</si>
  <si>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</si>
  <si>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</si>
  <si>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</si>
  <si>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</si>
  <si>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</si>
  <si>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</si>
  <si>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</si>
  <si>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</si>
  <si>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</si>
  <si>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</si>
  <si>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</si>
  <si>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</si>
  <si>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</si>
  <si>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</si>
  <si>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</si>
  <si>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</si>
  <si>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</si>
  <si>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</si>
  <si>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</si>
  <si>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</si>
  <si>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</si>
  <si>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</si>
  <si>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</si>
  <si>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</si>
  <si>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</si>
  <si>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</si>
  <si>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</si>
  <si>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</si>
  <si>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</si>
  <si>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</si>
  <si>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</si>
  <si>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</si>
  <si>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</si>
  <si>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</si>
  <si>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</si>
  <si>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</si>
  <si>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</si>
  <si>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</si>
  <si>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</si>
  <si>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</si>
  <si>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</si>
  <si>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</si>
  <si>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</si>
  <si>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</si>
  <si>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</si>
  <si>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</si>
  <si>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</si>
  <si>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</si>
  <si>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</si>
  <si>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</si>
  <si>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</si>
  <si>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</si>
  <si>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</si>
  <si>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</si>
  <si>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</si>
  <si>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Aditya Birla Money (part of Aditya Birla Capital)</t>
  </si>
  <si>
    <t>Zonal/ Product Head (Real Estate)</t>
  </si>
  <si>
    <t>Bajaj Capital</t>
  </si>
  <si>
    <t>Nov 2009</t>
  </si>
  <si>
    <t>Jones Lang LaSalle</t>
  </si>
  <si>
    <t>Asst. Vice President</t>
  </si>
  <si>
    <t>Feb 2001</t>
  </si>
  <si>
    <t>Mandala Design Services (Architect – Neelkanth Chhaya)</t>
  </si>
  <si>
    <t>Asst. Architect</t>
  </si>
  <si>
    <t>Jul 1999</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</si>
  <si>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</si>
  <si>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</si>
  <si>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</si>
  <si>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</si>
  <si>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</si>
  <si>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</si>
  <si>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</si>
  <si>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</si>
  <si>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</si>
  <si>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</si>
  <si>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</si>
  <si>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</si>
  <si>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</si>
  <si>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</si>
  <si>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</si>
  <si>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</si>
  <si>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</si>
  <si>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</si>
  <si>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</si>
  <si>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</si>
  <si>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</si>
  <si>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</si>
  <si>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</si>
  <si>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</si>
  <si>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</si>
  <si>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</si>
  <si>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</si>
  <si>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</si>
  <si>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</si>
  <si>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</si>
  <si>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</si>
  <si>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</si>
  <si>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</si>
  <si>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</si>
  <si>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</si>
  <si>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</si>
  <si>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</si>
  <si>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</si>
  <si>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</si>
  <si>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</si>
  <si>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</si>
  <si>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</si>
  <si>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</si>
  <si>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</si>
  <si>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</si>
  <si>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</si>
  <si>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</si>
  <si>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</si>
  <si>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</si>
  <si>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</si>
  <si>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</si>
  <si>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</si>
  <si>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</si>
  <si>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</si>
  <si>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</si>
  <si>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</si>
  <si>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</si>
  <si>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</si>
  <si>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</si>
  <si>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</si>
  <si>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</si>
  <si>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</si>
  <si>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</si>
  <si>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</si>
  <si>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</si>
  <si>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</si>
  <si>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</si>
  <si>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</si>
  <si>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</si>
  <si>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</si>
  <si>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</si>
  <si>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</si>
  <si>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</si>
  <si>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</si>
  <si>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</si>
  <si>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</si>
  <si>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</si>
  <si>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</si>
  <si>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</si>
  <si>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</si>
  <si>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</si>
  <si>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</si>
  <si>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</si>
  <si>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</si>
  <si>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</si>
  <si>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</si>
  <si>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</si>
  <si>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</si>
  <si>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</si>
  <si>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</si>
  <si>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</si>
  <si>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</si>
  <si>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</si>
  <si>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</si>
  <si>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</si>
  <si>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</si>
  <si>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</si>
  <si>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</si>
  <si>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</si>
  <si>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</si>
  <si>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</si>
  <si>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</si>
  <si>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</si>
  <si>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</si>
  <si>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</si>
  <si>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</si>
  <si>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</si>
  <si>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</si>
  <si>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</si>
  <si>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</si>
  <si>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</si>
  <si>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</si>
  <si>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</si>
  <si>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</si>
  <si>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</si>
  <si>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</si>
  <si>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</si>
  <si>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</si>
  <si>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</si>
  <si>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</si>
  <si>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</si>
  <si>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</si>
  <si>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</si>
  <si>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</si>
  <si>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</si>
  <si>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</si>
  <si>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</si>
  <si>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</si>
  <si>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</si>
  <si>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</si>
  <si>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</si>
  <si>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</si>
  <si>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</si>
  <si>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</si>
  <si>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</si>
  <si>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</si>
  <si>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</si>
  <si>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</si>
  <si>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</si>
  <si>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</si>
  <si>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</si>
  <si>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</si>
  <si>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</si>
  <si>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</si>
  <si>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</si>
  <si>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</si>
  <si>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</si>
  <si>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</si>
  <si>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</si>
  <si>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</si>
  <si>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</si>
  <si>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</si>
  <si>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</si>
  <si>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</si>
  <si>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</si>
  <si>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</si>
  <si>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</si>
  <si>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</si>
  <si>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</si>
  <si>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</si>
  <si>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</si>
  <si>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</si>
  <si>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</si>
  <si>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</si>
  <si>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</si>
  <si>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</si>
  <si>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</si>
  <si>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</si>
  <si>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</si>
  <si>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</si>
  <si>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</si>
  <si>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</si>
  <si>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</si>
  <si>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</si>
  <si>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</si>
  <si>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</si>
  <si>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</si>
  <si>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</si>
  <si>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</si>
  <si>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</si>
  <si>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</si>
  <si>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</si>
  <si>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</si>
  <si>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</si>
  <si>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</si>
  <si>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</si>
  <si>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</si>
  <si>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</si>
  <si>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</si>
  <si>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</si>
  <si>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</si>
  <si>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</si>
  <si>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</si>
  <si>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</si>
  <si>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</si>
  <si>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</si>
  <si>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</si>
  <si>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</si>
  <si>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</si>
  <si>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</si>
  <si>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</si>
  <si>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</si>
  <si>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</si>
  <si>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</si>
  <si>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</si>
  <si>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</si>
  <si>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</si>
  <si>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</si>
  <si>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</si>
  <si>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</si>
  <si>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</si>
  <si>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</si>
  <si>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</si>
  <si>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</si>
  <si>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</si>
  <si>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</si>
  <si>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</si>
  <si>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</si>
  <si>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</si>
  <si>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</si>
  <si>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</si>
  <si>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</si>
  <si>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</si>
  <si>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</si>
  <si>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</si>
  <si>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</si>
  <si>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</si>
  <si>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</si>
  <si>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</si>
  <si>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</si>
  <si>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</si>
  <si>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</si>
  <si>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</si>
  <si>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</si>
  <si>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</si>
  <si>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</si>
  <si>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</si>
  <si>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</si>
  <si>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</si>
  <si>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</si>
  <si>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</si>
  <si>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</si>
  <si>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</si>
  <si>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</si>
  <si>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</si>
  <si>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</si>
  <si>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</si>
  <si>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</si>
  <si>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</si>
  <si>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</si>
  <si>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</si>
  <si>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</si>
  <si>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</si>
  <si>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</si>
  <si>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</si>
  <si>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</si>
  <si>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</si>
  <si>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</si>
  <si>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</si>
  <si>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</si>
  <si>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</si>
  <si>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</si>
  <si>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</si>
  <si>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</si>
  <si>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</si>
  <si>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</si>
  <si>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</si>
  <si>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</si>
  <si>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</si>
  <si>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</si>
  <si>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</si>
  <si>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</si>
  <si>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</si>
  <si>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</si>
  <si>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</si>
  <si>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</si>
  <si>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</si>
  <si>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</si>
  <si>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</si>
  <si>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</si>
  <si>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</si>
  <si>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</si>
  <si>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</si>
  <si>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</si>
  <si>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</si>
  <si>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</si>
  <si>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</si>
  <si>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</si>
  <si>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</si>
  <si>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</si>
  <si>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12Y 9M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</si>
  <si>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</si>
  <si>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</si>
  <si>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</si>
  <si>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</si>
  <si>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</si>
  <si>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</si>
  <si>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</si>
  <si>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</si>
  <si>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</si>
  <si>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</si>
  <si>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</si>
  <si>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</si>
  <si>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</si>
  <si>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</si>
  <si>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</si>
  <si>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</si>
  <si>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</si>
  <si>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</si>
  <si>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</si>
  <si>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</si>
  <si>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</si>
  <si>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</si>
  <si>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</si>
  <si>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</si>
  <si>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</si>
  <si>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</si>
  <si>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</si>
  <si>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</si>
  <si>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</si>
  <si>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</si>
  <si>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</si>
  <si>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</si>
  <si>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</si>
  <si>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</si>
  <si>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</si>
  <si>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</si>
  <si>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</si>
  <si>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</si>
  <si>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</si>
  <si>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</si>
  <si>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</si>
  <si>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</si>
  <si>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</si>
  <si>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</si>
  <si>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</si>
  <si>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</si>
  <si>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</si>
  <si>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</si>
  <si>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</si>
  <si>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</si>
  <si>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</si>
  <si>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</si>
  <si>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</si>
  <si>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</si>
  <si>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</si>
  <si>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</si>
  <si>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</si>
  <si>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</si>
  <si>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</si>
  <si>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</si>
  <si>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</si>
  <si>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</si>
  <si>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</si>
  <si>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</si>
  <si>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</si>
  <si>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</si>
  <si>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</si>
  <si>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</si>
  <si>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</si>
  <si>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</si>
  <si>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</si>
  <si>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</si>
  <si>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</si>
  <si>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</si>
  <si>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</si>
  <si>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</si>
  <si>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</si>
  <si>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</si>
  <si>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</si>
  <si>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</si>
  <si>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</si>
  <si>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</si>
  <si>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</si>
  <si>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</si>
  <si>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</si>
  <si>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</si>
  <si>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</si>
  <si>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</si>
  <si>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</si>
  <si>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</si>
  <si>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</si>
  <si>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</si>
  <si>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</si>
  <si>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</si>
  <si>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</si>
  <si>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</si>
  <si>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</si>
  <si>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</si>
  <si>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</si>
  <si>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</si>
  <si>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</si>
  <si>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</si>
  <si>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</si>
  <si>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</si>
  <si>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</si>
  <si>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</si>
  <si>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</si>
  <si>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</si>
  <si>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</si>
  <si>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</si>
  <si>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</si>
  <si>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</si>
  <si>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</si>
  <si>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</si>
  <si>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</si>
  <si>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</si>
  <si>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</si>
  <si>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</si>
  <si>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</si>
  <si>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</si>
  <si>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</si>
  <si>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</si>
  <si>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</si>
  <si>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</si>
  <si>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</si>
  <si>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</si>
  <si>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</si>
  <si>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</si>
  <si>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</si>
  <si>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</si>
  <si>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</si>
  <si>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</si>
  <si>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</si>
  <si>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</si>
  <si>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</si>
  <si>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</si>
  <si>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</si>
  <si>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</si>
  <si>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</si>
  <si>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</si>
  <si>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</si>
  <si>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</si>
  <si>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</si>
  <si>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</si>
  <si>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</si>
  <si>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</si>
  <si>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</si>
  <si>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</si>
  <si>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</si>
  <si>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</si>
  <si>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</si>
  <si>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</si>
  <si>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</si>
  <si>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</si>
  <si>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</si>
  <si>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</si>
  <si>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</si>
  <si>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</si>
  <si>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</si>
  <si>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</si>
  <si>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</si>
  <si>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</si>
  <si>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</si>
  <si>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</si>
  <si>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</si>
  <si>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</si>
  <si>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</si>
  <si>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</si>
  <si>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</si>
  <si>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</si>
  <si>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</si>
  <si>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</si>
  <si>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</si>
  <si>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</si>
  <si>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</si>
  <si>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</si>
  <si>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</si>
  <si>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</si>
  <si>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</si>
  <si>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</si>
  <si>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</si>
  <si>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</si>
  <si>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</si>
  <si>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</si>
  <si>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</si>
  <si>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</si>
  <si>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</si>
  <si>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</si>
  <si>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</si>
  <si>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</si>
  <si>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</si>
  <si>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</si>
  <si>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</si>
  <si>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</si>
  <si>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</si>
  <si>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</si>
  <si>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</si>
  <si>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</si>
  <si>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5Y 2M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</si>
  <si>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</si>
  <si>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</si>
  <si>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</si>
  <si>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</si>
  <si>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</si>
  <si>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</si>
  <si>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</si>
  <si>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</si>
  <si>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</si>
  <si>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</si>
  <si>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</si>
  <si>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</si>
  <si>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</si>
  <si>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</si>
  <si>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</si>
  <si>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</si>
  <si>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</si>
  <si>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</si>
  <si>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</si>
  <si>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</si>
  <si>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</si>
  <si>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</si>
  <si>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</si>
  <si>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</si>
  <si>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</si>
  <si>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</si>
  <si>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</si>
  <si>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</si>
  <si>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</si>
  <si>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</si>
  <si>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</si>
  <si>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</si>
  <si>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</si>
  <si>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</si>
  <si>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</si>
  <si>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</si>
  <si>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</si>
  <si>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</si>
  <si>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</si>
  <si>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</si>
  <si>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</si>
  <si>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</si>
  <si>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</si>
  <si>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</si>
  <si>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</si>
  <si>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</si>
  <si>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</si>
  <si>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</si>
  <si>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</si>
  <si>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</si>
  <si>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</si>
  <si>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</si>
  <si>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</si>
  <si>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</si>
  <si>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</si>
  <si>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</si>
  <si>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</si>
  <si>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</si>
  <si>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</si>
  <si>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</si>
  <si>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</si>
  <si>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</si>
  <si>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</si>
  <si>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</si>
  <si>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</si>
  <si>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</si>
  <si>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</si>
  <si>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</si>
  <si>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</si>
  <si>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</si>
  <si>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</si>
  <si>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</si>
  <si>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</si>
  <si>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</si>
  <si>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</si>
  <si>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</si>
  <si>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</si>
  <si>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</si>
  <si>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</si>
  <si>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</si>
  <si>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</si>
  <si>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</si>
  <si>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</si>
  <si>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</si>
  <si>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</si>
  <si>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</si>
  <si>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</si>
  <si>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</si>
  <si>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</si>
  <si>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</si>
  <si>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</si>
  <si>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</si>
  <si>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</si>
  <si>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</si>
  <si>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</si>
  <si>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</si>
  <si>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</si>
  <si>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</si>
  <si>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</si>
  <si>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</si>
  <si>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</si>
  <si>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</si>
  <si>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</si>
  <si>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</si>
  <si>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</si>
  <si>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</si>
  <si>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</si>
  <si>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</si>
  <si>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</si>
  <si>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</si>
  <si>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</si>
  <si>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</si>
  <si>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</si>
  <si>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</si>
  <si>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</si>
  <si>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</si>
  <si>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</si>
  <si>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</si>
  <si>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</si>
  <si>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</si>
  <si>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9Y 8M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</si>
  <si>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</si>
  <si>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</si>
  <si>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</si>
  <si>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</si>
  <si>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</si>
  <si>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</si>
  <si>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</si>
  <si>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</si>
  <si>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</si>
  <si>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</si>
  <si>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</si>
  <si>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</si>
  <si>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</si>
  <si>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</si>
  <si>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</si>
  <si>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</si>
  <si>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</si>
  <si>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</si>
  <si>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</si>
  <si>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</si>
  <si>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</si>
  <si>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</si>
  <si>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</si>
  <si>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</si>
  <si>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</si>
  <si>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</si>
  <si>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</si>
  <si>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</si>
  <si>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</si>
  <si>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</si>
  <si>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</si>
  <si>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</si>
  <si>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</si>
  <si>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</si>
  <si>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</si>
  <si>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</si>
  <si>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</si>
  <si>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</si>
  <si>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</si>
  <si>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</si>
  <si>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</si>
  <si>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</si>
  <si>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</si>
  <si>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</si>
  <si>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</si>
  <si>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</si>
  <si>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</si>
  <si>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</si>
  <si>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</si>
  <si>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</si>
  <si>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</si>
  <si>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</si>
  <si>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</si>
  <si>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</si>
  <si>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</si>
  <si>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</si>
  <si>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</si>
  <si>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</si>
  <si>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</si>
  <si>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</si>
  <si>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</si>
  <si>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</si>
  <si>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</si>
  <si>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</si>
  <si>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</si>
  <si>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</si>
  <si>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</si>
  <si>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</si>
  <si>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</si>
  <si>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</si>
  <si>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</si>
  <si>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</si>
  <si>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</si>
  <si>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</si>
  <si>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</si>
  <si>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</si>
  <si>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</si>
  <si>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</si>
  <si>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</si>
  <si>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</si>
  <si>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</si>
  <si>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</si>
  <si>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</si>
  <si>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</si>
  <si>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</si>
  <si>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</si>
  <si>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</si>
  <si>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</si>
  <si>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</si>
  <si>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</si>
  <si>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</si>
  <si>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</si>
  <si>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</si>
  <si>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</si>
  <si>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</si>
  <si>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</si>
  <si>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</si>
  <si>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</si>
  <si>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</si>
  <si>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</si>
  <si>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</si>
  <si>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</si>
  <si>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</si>
  <si>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</si>
  <si>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</si>
  <si>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</si>
  <si>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</si>
  <si>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</si>
  <si>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</si>
  <si>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</si>
  <si>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</si>
  <si>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</si>
  <si>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</si>
  <si>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</si>
  <si>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</si>
  <si>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</si>
  <si>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</si>
  <si>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</si>
  <si>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</si>
  <si>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</si>
  <si>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</si>
  <si>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</si>
  <si>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</si>
  <si>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</si>
  <si>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</si>
  <si>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</si>
  <si>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</si>
  <si>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</si>
  <si>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</si>
  <si>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</si>
  <si>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</si>
  <si>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</si>
  <si>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</si>
  <si>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</si>
  <si>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</si>
  <si>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</si>
  <si>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</si>
  <si>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</si>
  <si>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</si>
  <si>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</si>
  <si>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</si>
  <si>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</si>
  <si>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</si>
  <si>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</si>
  <si>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</si>
  <si>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</si>
  <si>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</si>
  <si>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</si>
  <si>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</si>
  <si>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</si>
  <si>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</si>
  <si>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</si>
  <si>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</si>
  <si>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</si>
  <si>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</si>
  <si>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</si>
  <si>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</si>
  <si>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</si>
  <si>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</si>
  <si>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</si>
  <si>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</si>
  <si>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</si>
  <si>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</si>
  <si>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</si>
  <si>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</si>
  <si>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</si>
  <si>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</si>
  <si>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</si>
  <si>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</si>
  <si>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</si>
  <si>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</si>
  <si>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</si>
  <si>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</si>
  <si>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</si>
  <si>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</si>
  <si>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</si>
  <si>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</si>
  <si>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</si>
  <si>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</si>
  <si>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</si>
  <si>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</si>
  <si>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</si>
  <si>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</si>
  <si>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</si>
  <si>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</si>
  <si>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</si>
  <si>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</si>
  <si>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</si>
  <si>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</si>
  <si>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</si>
  <si>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</si>
  <si>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</si>
  <si>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</si>
  <si>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</si>
  <si>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</si>
  <si>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</si>
  <si>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</si>
  <si>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</si>
  <si>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</si>
  <si>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</si>
  <si>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</si>
  <si>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</si>
  <si>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</si>
  <si>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</si>
  <si>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</si>
  <si>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</si>
  <si>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</si>
  <si>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</si>
  <si>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</si>
  <si>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</si>
  <si>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</si>
  <si>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</si>
  <si>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</si>
  <si>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</si>
  <si>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</si>
  <si>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</si>
  <si>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</si>
  <si>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</si>
  <si>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</si>
  <si>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</si>
  <si>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</si>
  <si>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</si>
  <si>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</si>
  <si>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</si>
  <si>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</si>
  <si>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</si>
  <si>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</si>
  <si>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</si>
  <si>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</si>
  <si>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</si>
  <si>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</si>
  <si>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</si>
  <si>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</si>
  <si>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</si>
  <si>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</si>
  <si>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</si>
  <si>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</si>
  <si>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</si>
  <si>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</si>
  <si>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</si>
  <si>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</si>
  <si>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</si>
  <si>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</si>
  <si>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</si>
  <si>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</si>
  <si>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</si>
  <si>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</si>
  <si>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</si>
  <si>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</si>
  <si>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</si>
  <si>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</si>
  <si>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</si>
  <si>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</si>
  <si>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</si>
  <si>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</si>
  <si>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</si>
  <si>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</si>
  <si>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</si>
  <si>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</si>
  <si>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</si>
  <si>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</si>
  <si>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</si>
  <si>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</si>
  <si>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</si>
  <si>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</si>
  <si>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</si>
  <si>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</si>
  <si>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</si>
  <si>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</si>
  <si>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</si>
  <si>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</si>
  <si>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</si>
  <si>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</si>
  <si>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</si>
  <si>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</si>
  <si>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</si>
  <si>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</si>
  <si>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</si>
  <si>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</si>
  <si>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</si>
  <si>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</si>
  <si>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</si>
  <si>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</si>
  <si>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</si>
  <si>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</si>
  <si>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</si>
  <si>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</si>
  <si>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</si>
  <si>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</si>
  <si>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</si>
  <si>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</si>
  <si>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</si>
  <si>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</si>
  <si>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</si>
  <si>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</si>
  <si>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</si>
  <si>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</si>
  <si>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</si>
  <si>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</si>
  <si>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</si>
  <si>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</si>
  <si>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</si>
  <si>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</si>
  <si>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</si>
  <si>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</si>
  <si>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</si>
  <si>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</si>
  <si>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</si>
  <si>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</si>
  <si>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</si>
  <si>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</si>
  <si>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</si>
  <si>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</si>
  <si>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</si>
  <si>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</si>
  <si>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</si>
  <si>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</si>
  <si>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</si>
  <si>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</si>
  <si>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</si>
  <si>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</si>
  <si>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</si>
  <si>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</si>
  <si>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</si>
  <si>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</si>
  <si>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</si>
  <si>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</si>
  <si>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</si>
  <si>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</si>
  <si>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</si>
  <si>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</si>
  <si>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</si>
  <si>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</si>
  <si>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</si>
  <si>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</si>
  <si>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</si>
  <si>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</si>
  <si>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</si>
  <si>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</si>
  <si>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</si>
  <si>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</si>
  <si>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</si>
  <si>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</si>
  <si>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</si>
  <si>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</si>
  <si>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</si>
  <si>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</si>
  <si>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</si>
  <si>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</si>
  <si>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</si>
  <si>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</si>
  <si>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</si>
  <si>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</si>
  <si>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</si>
  <si>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</si>
  <si>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</si>
  <si>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</si>
  <si>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</si>
  <si>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</si>
  <si>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</si>
  <si>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</si>
  <si>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</si>
  <si>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</si>
  <si>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</si>
  <si>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</si>
  <si>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</si>
  <si>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</si>
  <si>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</si>
  <si>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</si>
  <si>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</si>
  <si>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</si>
  <si>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</si>
  <si>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</si>
  <si>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</si>
  <si>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</si>
  <si>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</si>
  <si>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</si>
  <si>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</si>
  <si>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</si>
  <si>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</si>
  <si>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</si>
  <si>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</si>
  <si>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</si>
  <si>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</si>
  <si>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</si>
  <si>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</si>
  <si>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</si>
  <si>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</si>
  <si>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</si>
  <si>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</si>
  <si>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</si>
  <si>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</si>
  <si>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</si>
  <si>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</si>
  <si>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</si>
  <si>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</si>
  <si>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</si>
  <si>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</si>
  <si>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</si>
  <si>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</si>
  <si>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</si>
  <si>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</si>
  <si>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</si>
  <si>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</si>
  <si>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</si>
  <si>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</si>
  <si>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</si>
  <si>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</si>
  <si>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</si>
  <si>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</si>
  <si>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</si>
  <si>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</si>
  <si>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</si>
  <si>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</si>
  <si>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</si>
  <si>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</si>
  <si>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</si>
  <si>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</si>
  <si>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</si>
  <si>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</si>
  <si>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</si>
  <si>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</si>
  <si>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</si>
  <si>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</si>
  <si>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</si>
  <si>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</si>
  <si>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</si>
  <si>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</si>
  <si>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</si>
  <si>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</si>
  <si>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</si>
  <si>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</si>
  <si>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</si>
  <si>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</si>
  <si>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</si>
  <si>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</si>
  <si>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</si>
  <si>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</si>
  <si>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</si>
  <si>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</si>
  <si>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</si>
  <si>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</si>
  <si>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</si>
  <si>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</si>
  <si>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</si>
  <si>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</si>
  <si>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</si>
  <si>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</si>
  <si>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</si>
  <si>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</si>
  <si>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</si>
  <si>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</si>
  <si>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</si>
  <si>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</si>
  <si>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</si>
  <si>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</si>
  <si>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</si>
  <si>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</si>
  <si>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</si>
  <si>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</si>
  <si>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</si>
  <si>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</si>
  <si>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</si>
  <si>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</si>
  <si>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</si>
  <si>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</si>
  <si>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</si>
  <si>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</si>
  <si>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</si>
  <si>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</si>
  <si>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</si>
  <si>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</si>
  <si>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</si>
  <si>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</si>
  <si>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</si>
  <si>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</si>
  <si>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</si>
  <si>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</si>
  <si>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</si>
  <si>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</si>
  <si>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</si>
  <si>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</si>
  <si>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</si>
  <si>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</si>
  <si>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</si>
  <si>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</si>
  <si>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</si>
  <si>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</si>
  <si>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</si>
  <si>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</si>
  <si>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</si>
  <si>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</si>
  <si>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</si>
  <si>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</si>
  <si>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</si>
  <si>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</si>
  <si>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</si>
  <si>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</si>
  <si>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</si>
  <si>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</si>
  <si>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</si>
  <si>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</si>
  <si>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</si>
  <si>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</si>
  <si>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</si>
  <si>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</si>
  <si>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</si>
  <si>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</si>
  <si>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</si>
  <si>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</si>
  <si>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</si>
  <si>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</si>
  <si>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</si>
  <si>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</si>
  <si>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</si>
  <si>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</si>
  <si>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</si>
  <si>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</si>
  <si>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</si>
  <si>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</si>
  <si>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</si>
  <si>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</si>
  <si>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</si>
  <si>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</si>
  <si>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</si>
  <si>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</si>
  <si>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</si>
  <si>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</si>
  <si>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</si>
  <si>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</si>
  <si>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</si>
  <si>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</si>
  <si>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</si>
  <si>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</si>
  <si>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</si>
  <si>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</si>
  <si>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</si>
  <si>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</si>
  <si>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</si>
  <si>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</si>
  <si>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</si>
  <si>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</si>
  <si>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</si>
  <si>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</si>
  <si>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</si>
  <si>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</si>
  <si>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</si>
  <si>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</si>
  <si>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</si>
  <si>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</si>
  <si>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</si>
  <si>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</si>
  <si>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</si>
  <si>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</si>
  <si>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</si>
  <si>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</si>
  <si>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</si>
  <si>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</si>
  <si>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</si>
  <si>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</si>
  <si>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</si>
  <si>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</si>
  <si>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</si>
  <si>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</si>
  <si>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</si>
  <si>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</si>
  <si>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</si>
  <si>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</si>
  <si>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</si>
  <si>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</si>
  <si>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</si>
  <si>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</si>
  <si>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</si>
  <si>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</si>
  <si>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</si>
  <si>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</si>
  <si>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</si>
  <si>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</si>
  <si>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</si>
  <si>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</si>
  <si>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</si>
  <si>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</si>
  <si>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</si>
  <si>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</si>
  <si>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</si>
  <si>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</si>
  <si>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</si>
  <si>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</si>
  <si>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</si>
  <si>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</si>
  <si>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</si>
  <si>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</si>
  <si>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</si>
  <si>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</si>
  <si>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</si>
  <si>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</si>
  <si>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</si>
  <si>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</si>
  <si>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</si>
  <si>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</si>
  <si>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</si>
  <si>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</si>
  <si>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</si>
  <si>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</si>
  <si>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</si>
  <si>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</si>
  <si>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</si>
  <si>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</si>
  <si>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</si>
  <si>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</si>
  <si>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</si>
  <si>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</si>
  <si>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</si>
  <si>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</si>
  <si>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</si>
  <si>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</si>
  <si>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</si>
  <si>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</si>
  <si>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</si>
  <si>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</si>
  <si>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</si>
  <si>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</si>
  <si>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</si>
  <si>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</si>
  <si>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</si>
  <si>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</si>
  <si>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</si>
  <si>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</si>
  <si>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</si>
  <si>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</si>
  <si>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</si>
  <si>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</si>
  <si>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</si>
  <si>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</si>
  <si>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</si>
  <si>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</si>
  <si>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</si>
  <si>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</si>
  <si>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</si>
  <si>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</si>
  <si>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</si>
  <si>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</si>
  <si>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</si>
  <si>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</si>
  <si>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</si>
  <si>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</si>
  <si>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</si>
  <si>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</si>
  <si>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</si>
  <si>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</si>
  <si>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</si>
  <si>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</si>
  <si>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</si>
  <si>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</si>
  <si>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</si>
  <si>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</si>
  <si>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</si>
  <si>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</si>
  <si>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</si>
  <si>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</si>
  <si>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</si>
  <si>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</si>
  <si>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</si>
  <si>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</si>
  <si>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</si>
  <si>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</si>
  <si>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</si>
  <si>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</si>
  <si>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</si>
  <si>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</si>
  <si>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</si>
  <si>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</si>
  <si>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</si>
  <si>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</si>
  <si>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</si>
  <si>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</si>
  <si>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</si>
  <si>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</si>
  <si>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</si>
  <si>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</si>
  <si>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</si>
  <si>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</si>
  <si>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</si>
  <si>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</si>
  <si>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</si>
  <si>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</si>
  <si>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</si>
  <si>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</si>
  <si>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</si>
  <si>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</si>
  <si>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</si>
  <si>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</si>
  <si>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</si>
  <si>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</si>
  <si>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</si>
  <si>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</si>
  <si>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</si>
  <si>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</si>
  <si>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</si>
  <si>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</si>
  <si>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</si>
  <si>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</si>
  <si>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</si>
  <si>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</si>
  <si>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</si>
  <si>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</si>
  <si>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</si>
  <si>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</si>
  <si>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</si>
  <si>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</si>
  <si>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</si>
  <si>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</si>
  <si>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</si>
  <si>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</si>
  <si>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</si>
  <si>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</si>
  <si>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</si>
  <si>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</si>
  <si>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</si>
  <si>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</si>
  <si>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</si>
  <si>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</si>
  <si>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</si>
  <si>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</si>
  <si>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</si>
  <si>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</si>
  <si>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</si>
  <si>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</si>
  <si>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</si>
  <si>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</si>
  <si>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</si>
  <si>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</si>
  <si>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</si>
  <si>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</si>
  <si>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</si>
  <si>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</si>
  <si>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</si>
  <si>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</si>
  <si>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</si>
  <si>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</si>
  <si>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</si>
  <si>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</si>
  <si>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</si>
  <si>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</si>
  <si>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</si>
  <si>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</si>
  <si>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</si>
  <si>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</si>
  <si>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</si>
  <si>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</si>
  <si>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</si>
  <si>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</si>
  <si>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</si>
  <si>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</si>
  <si>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</si>
  <si>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</si>
  <si>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</si>
  <si>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</si>
  <si>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</si>
  <si>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</si>
  <si>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</si>
  <si>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</si>
  <si>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</si>
  <si>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</si>
  <si>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</si>
  <si>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</si>
  <si>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</si>
  <si>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</si>
  <si>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</si>
  <si>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</si>
  <si>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</si>
  <si>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</si>
  <si>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</si>
  <si>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</si>
  <si>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</si>
  <si>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</si>
  <si>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</si>
  <si>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</si>
  <si>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</si>
  <si>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</si>
  <si>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</si>
  <si>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</si>
  <si>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</si>
  <si>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</si>
  <si>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</si>
  <si>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</si>
  <si>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</si>
  <si>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</si>
  <si>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</si>
  <si>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</si>
  <si>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</si>
  <si>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</si>
  <si>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</si>
  <si>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</si>
  <si>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</si>
  <si>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</si>
  <si>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</si>
  <si>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</si>
  <si>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</si>
  <si>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</si>
  <si>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</si>
  <si>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</si>
  <si>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</si>
  <si>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</si>
  <si>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</si>
  <si>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</si>
  <si>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</si>
  <si>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</si>
  <si>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</si>
  <si>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</si>
  <si>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</si>
  <si>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</si>
  <si>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</si>
  <si>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</si>
  <si>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</si>
  <si>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</si>
  <si>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</si>
  <si>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</si>
  <si>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</si>
  <si>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</si>
  <si>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</si>
  <si>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</si>
  <si>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</si>
  <si>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</si>
  <si>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</si>
  <si>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</si>
  <si>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</si>
  <si>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</si>
  <si>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</si>
  <si>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</si>
  <si>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</si>
  <si>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</si>
  <si>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</si>
  <si>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</si>
  <si>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</si>
  <si>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</si>
  <si>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</si>
  <si>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</si>
  <si>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</si>
  <si>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</si>
  <si>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</si>
  <si>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</si>
  <si>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</si>
  <si>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</si>
  <si>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</si>
  <si>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</si>
  <si>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</si>
  <si>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</si>
  <si>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</si>
  <si>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</si>
  <si>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</si>
  <si>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</si>
  <si>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</si>
  <si>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</si>
  <si>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</si>
  <si>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</si>
  <si>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</si>
  <si>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</si>
  <si>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</si>
  <si>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</si>
  <si>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</si>
  <si>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</si>
  <si>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</si>
  <si>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</si>
  <si>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</si>
  <si>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</si>
  <si>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</si>
  <si>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</si>
  <si>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</si>
  <si>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</si>
  <si>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</si>
  <si>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</si>
  <si>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</si>
  <si>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</si>
  <si>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</si>
  <si>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</si>
  <si>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</si>
  <si>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</si>
  <si>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</si>
  <si>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</si>
  <si>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</si>
  <si>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</si>
  <si>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</si>
  <si>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</si>
  <si>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</si>
  <si>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</si>
  <si>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</si>
  <si>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</si>
  <si>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</si>
  <si>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</si>
  <si>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</si>
  <si>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</si>
  <si>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</si>
  <si>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</si>
  <si>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</si>
  <si>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</si>
  <si>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</si>
  <si>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</si>
  <si>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</si>
  <si>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</si>
  <si>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</si>
  <si>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</si>
  <si>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</si>
  <si>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</si>
  <si>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</si>
  <si>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</si>
  <si>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</si>
  <si>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</si>
  <si>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</si>
  <si>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</si>
  <si>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</si>
  <si>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</si>
  <si>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</si>
  <si>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</si>
  <si>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</si>
  <si>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</si>
  <si>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</si>
  <si>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</si>
  <si>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</si>
  <si>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</si>
  <si>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</si>
  <si>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</si>
  <si>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</si>
  <si>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</si>
  <si>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</si>
  <si>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</si>
  <si>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</si>
  <si>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</si>
  <si>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</si>
  <si>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</si>
  <si>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</si>
  <si>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</si>
  <si>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</si>
  <si>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</si>
  <si>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</si>
  <si>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</si>
  <si>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</si>
  <si>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</si>
  <si>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</si>
  <si>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</si>
  <si>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</si>
  <si>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</si>
  <si>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</si>
  <si>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</si>
  <si>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</si>
  <si>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</si>
  <si>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</si>
  <si>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</si>
  <si>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</si>
  <si>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</si>
  <si>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</si>
  <si>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</si>
  <si>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</si>
  <si>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</si>
  <si>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</si>
  <si>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</si>
  <si>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</si>
  <si>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</si>
  <si>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</si>
  <si>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</si>
  <si>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</si>
  <si>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</si>
  <si>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</si>
  <si>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</si>
  <si>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</si>
  <si>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</si>
  <si>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</si>
  <si>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</si>
  <si>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</si>
  <si>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</si>
  <si>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</si>
  <si>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</si>
  <si>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</si>
  <si>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</si>
  <si>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</si>
  <si>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</si>
  <si>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</si>
  <si>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</si>
  <si>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</si>
  <si>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</si>
  <si>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</si>
  <si>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</si>
  <si>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</si>
  <si>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</si>
  <si>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</si>
  <si>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</si>
  <si>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</si>
  <si>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12Y 5M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</si>
  <si>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</si>
  <si>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</si>
  <si>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</si>
  <si>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</si>
  <si>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</si>
  <si>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</si>
  <si>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</si>
  <si>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</si>
  <si>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</si>
  <si>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</si>
  <si>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</si>
  <si>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</si>
  <si>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</si>
  <si>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</si>
  <si>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</si>
  <si>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</si>
  <si>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</si>
  <si>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</si>
  <si>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</si>
  <si>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</si>
  <si>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</si>
  <si>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</si>
  <si>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</si>
  <si>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</si>
  <si>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</si>
  <si>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</si>
  <si>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</si>
  <si>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</si>
  <si>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</si>
  <si>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</si>
  <si>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</si>
  <si>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</si>
  <si>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</si>
  <si>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</si>
  <si>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</si>
  <si>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</si>
  <si>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</si>
  <si>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</si>
  <si>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</si>
  <si>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</si>
  <si>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</si>
  <si>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</si>
  <si>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</si>
  <si>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</si>
  <si>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</si>
  <si>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</si>
  <si>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</si>
  <si>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</si>
  <si>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</si>
  <si>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</si>
  <si>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</si>
  <si>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</si>
  <si>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</si>
  <si>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</si>
  <si>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</si>
  <si>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</si>
  <si>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</si>
  <si>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</si>
  <si>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</si>
  <si>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</si>
  <si>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</si>
  <si>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</si>
  <si>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</si>
  <si>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</si>
  <si>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</si>
  <si>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</si>
  <si>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</si>
  <si>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</si>
  <si>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</si>
  <si>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</si>
  <si>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</si>
  <si>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</si>
  <si>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</si>
  <si>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</si>
  <si>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</si>
  <si>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</si>
  <si>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</si>
  <si>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</si>
  <si>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</si>
  <si>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</si>
  <si>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</si>
  <si>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</si>
  <si>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</si>
  <si>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</si>
  <si>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</si>
  <si>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</si>
  <si>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</si>
  <si>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</si>
  <si>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</si>
  <si>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</si>
  <si>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</si>
  <si>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</si>
  <si>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</si>
  <si>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</si>
  <si>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</si>
  <si>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</si>
  <si>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</si>
  <si>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</si>
  <si>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</si>
  <si>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</si>
  <si>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</si>
  <si>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</si>
  <si>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</si>
  <si>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</si>
  <si>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</si>
  <si>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</si>
  <si>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</si>
  <si>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</si>
  <si>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</si>
  <si>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</si>
  <si>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</si>
  <si>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</si>
  <si>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</si>
  <si>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</si>
  <si>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</si>
  <si>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</si>
  <si>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</si>
  <si>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</si>
  <si>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</si>
  <si>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</si>
  <si>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</si>
  <si>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</si>
  <si>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</si>
  <si>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</si>
  <si>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</si>
  <si>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</si>
  <si>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</si>
  <si>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</si>
  <si>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</si>
  <si>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</si>
  <si>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</si>
  <si>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</si>
  <si>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</si>
  <si>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</si>
  <si>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</si>
  <si>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</si>
  <si>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</si>
  <si>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</si>
  <si>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</si>
  <si>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</si>
  <si>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</si>
  <si>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</si>
  <si>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</si>
  <si>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</si>
  <si>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</si>
  <si>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</si>
  <si>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</si>
  <si>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</si>
  <si>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</si>
  <si>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</si>
  <si>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</si>
  <si>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</si>
  <si>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</si>
  <si>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</si>
  <si>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</si>
  <si>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</si>
  <si>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</si>
  <si>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</si>
  <si>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</si>
  <si>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</si>
  <si>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</si>
  <si>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</si>
  <si>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</si>
  <si>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</si>
  <si>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</si>
  <si>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</si>
  <si>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</si>
  <si>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</si>
  <si>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</si>
  <si>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</si>
  <si>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</si>
  <si>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</si>
  <si>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</si>
  <si>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</si>
  <si>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</si>
  <si>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</si>
  <si>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</si>
  <si>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</si>
  <si>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</si>
  <si>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</si>
  <si>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</si>
  <si>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</si>
  <si>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</si>
  <si>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</si>
  <si>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</si>
  <si>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</si>
  <si>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</si>
  <si>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</si>
  <si>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</si>
  <si>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</si>
  <si>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</si>
  <si>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</si>
  <si>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</si>
  <si>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</si>
  <si>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</si>
  <si>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</si>
  <si>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</si>
  <si>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</si>
  <si>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</si>
  <si>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</si>
  <si>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</si>
  <si>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</si>
  <si>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</si>
  <si>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</si>
  <si>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</si>
  <si>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</si>
  <si>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</si>
  <si>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</si>
  <si>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</si>
  <si>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</si>
  <si>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</si>
  <si>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</si>
  <si>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</si>
  <si>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</si>
  <si>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</si>
  <si>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</si>
  <si>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</si>
  <si>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</si>
  <si>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</si>
  <si>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</si>
  <si>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</si>
  <si>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</si>
  <si>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</si>
  <si>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</si>
  <si>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</si>
  <si>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</si>
  <si>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</si>
  <si>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</si>
  <si>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</si>
  <si>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</si>
  <si>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</si>
  <si>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</si>
  <si>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</si>
  <si>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</si>
  <si>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</si>
  <si>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</si>
  <si>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</si>
  <si>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</si>
  <si>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</si>
  <si>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</si>
  <si>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</si>
  <si>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</si>
  <si>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</si>
  <si>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</si>
  <si>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</si>
  <si>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</si>
  <si>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</si>
  <si>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</si>
  <si>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</si>
  <si>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</si>
  <si>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</si>
  <si>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</si>
  <si>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</si>
  <si>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</si>
  <si>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</si>
  <si>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</si>
  <si>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</si>
  <si>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</si>
  <si>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</si>
  <si>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</si>
  <si>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</si>
  <si>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</si>
  <si>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</si>
  <si>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</si>
  <si>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</si>
  <si>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</si>
  <si>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</si>
  <si>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</si>
  <si>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</si>
  <si>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</si>
  <si>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</si>
  <si>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</si>
  <si>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</si>
  <si>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</si>
  <si>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</si>
  <si>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</si>
  <si>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</si>
  <si>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</si>
  <si>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</si>
  <si>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</si>
  <si>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</si>
  <si>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</si>
  <si>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</si>
  <si>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</si>
  <si>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</si>
  <si>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</si>
  <si>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</si>
  <si>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</si>
  <si>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</si>
  <si>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</si>
  <si>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</si>
  <si>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</si>
  <si>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</si>
  <si>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</si>
  <si>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</si>
  <si>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</si>
  <si>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</si>
  <si>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</si>
  <si>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</si>
  <si>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</si>
  <si>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</si>
  <si>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</si>
  <si>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</si>
  <si>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</si>
  <si>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</si>
  <si>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17Y 6M</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</si>
  <si>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</si>
  <si>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</si>
  <si>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</si>
  <si>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</si>
  <si>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</si>
  <si>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</si>
  <si>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</si>
  <si>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</si>
  <si>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</si>
  <si>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</si>
  <si>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</si>
  <si>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</si>
  <si>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</si>
  <si>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</si>
  <si>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</si>
  <si>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</si>
  <si>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</si>
  <si>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</si>
  <si>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</si>
  <si>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</si>
  <si>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</si>
  <si>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</si>
  <si>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</si>
  <si>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</si>
  <si>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</si>
  <si>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</si>
  <si>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</si>
  <si>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</si>
  <si>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</si>
  <si>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</si>
  <si>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</si>
  <si>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</si>
  <si>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</si>
  <si>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</si>
  <si>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</si>
  <si>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</si>
  <si>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</si>
  <si>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</si>
  <si>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</si>
  <si>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</si>
  <si>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</si>
  <si>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</si>
  <si>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</si>
  <si>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</si>
  <si>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</si>
  <si>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</si>
  <si>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</si>
  <si>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</si>
  <si>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</si>
  <si>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</si>
  <si>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</si>
  <si>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</si>
  <si>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</si>
  <si>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</si>
  <si>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</si>
  <si>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</si>
  <si>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</si>
  <si>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</si>
  <si>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</si>
  <si>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</si>
  <si>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</si>
  <si>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</si>
  <si>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</si>
  <si>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</si>
  <si>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</si>
  <si>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</si>
  <si>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</si>
  <si>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</si>
  <si>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</si>
  <si>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</si>
  <si>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</si>
  <si>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</si>
  <si>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</si>
  <si>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</si>
  <si>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</si>
  <si>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</si>
  <si>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</si>
  <si>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</si>
  <si>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</si>
  <si>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</si>
  <si>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</si>
  <si>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</si>
  <si>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</si>
  <si>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</si>
  <si>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</si>
  <si>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</si>
  <si>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</si>
  <si>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</si>
  <si>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</si>
  <si>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</si>
  <si>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</si>
  <si>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</si>
  <si>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</si>
  <si>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</si>
  <si>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</si>
  <si>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</si>
  <si>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</si>
  <si>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</si>
  <si>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</si>
  <si>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</si>
  <si>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</si>
  <si>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</si>
  <si>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</si>
  <si>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</si>
  <si>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</si>
  <si>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</si>
  <si>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</si>
  <si>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</si>
  <si>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</si>
  <si>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</si>
  <si>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</si>
  <si>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</si>
  <si>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</si>
  <si>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</si>
  <si>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</si>
  <si>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</si>
  <si>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</si>
  <si>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</si>
  <si>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</si>
  <si>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</si>
  <si>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</si>
  <si>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</si>
  <si>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</si>
  <si>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</si>
  <si>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</si>
  <si>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</si>
  <si>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8M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</si>
  <si>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</si>
  <si>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</si>
  <si>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</si>
  <si>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</si>
  <si>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</si>
  <si>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</si>
  <si>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</si>
  <si>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</si>
  <si>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</si>
  <si>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</si>
  <si>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</si>
  <si>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</si>
  <si>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</si>
  <si>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</si>
  <si>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</si>
  <si>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</si>
  <si>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</si>
  <si>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</si>
  <si>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</si>
  <si>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</si>
  <si>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</si>
  <si>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</si>
  <si>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</si>
  <si>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</si>
  <si>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</si>
  <si>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</si>
  <si>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</si>
  <si>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</si>
  <si>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</si>
  <si>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</si>
  <si>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</si>
  <si>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</si>
  <si>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</si>
  <si>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</si>
  <si>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</si>
  <si>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</si>
  <si>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</si>
  <si>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</si>
  <si>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</si>
  <si>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</si>
  <si>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</si>
  <si>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</si>
  <si>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</si>
  <si>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</si>
  <si>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</si>
  <si>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</si>
  <si>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</si>
  <si>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</si>
  <si>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</si>
  <si>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</si>
  <si>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</si>
  <si>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</si>
  <si>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</si>
  <si>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</si>
  <si>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</si>
  <si>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</si>
  <si>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</si>
  <si>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</si>
  <si>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</si>
  <si>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</si>
  <si>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</si>
  <si>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</si>
  <si>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</si>
  <si>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</si>
  <si>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</si>
  <si>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</si>
  <si>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</si>
  <si>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</si>
  <si>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</si>
  <si>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</si>
  <si>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</si>
  <si>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</si>
  <si>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</si>
  <si>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</si>
  <si>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</si>
  <si>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</si>
  <si>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</si>
  <si>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</si>
  <si>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</si>
  <si>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</si>
  <si>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</si>
  <si>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</si>
  <si>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</si>
  <si>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</si>
  <si>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</si>
  <si>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</si>
  <si>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</si>
  <si>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</si>
  <si>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</si>
  <si>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</si>
  <si>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</si>
  <si>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</si>
  <si>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</si>
  <si>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</si>
  <si>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</si>
  <si>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</si>
  <si>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</si>
  <si>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</si>
  <si>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</si>
  <si>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</si>
  <si>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</si>
  <si>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</si>
  <si>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</si>
  <si>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</si>
  <si>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</si>
  <si>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</si>
  <si>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</si>
  <si>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</si>
  <si>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</si>
  <si>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</si>
  <si>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</si>
  <si>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</si>
  <si>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</si>
  <si>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</si>
  <si>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</si>
  <si>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</si>
  <si>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</si>
  <si>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</si>
  <si>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</si>
  <si>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</si>
  <si>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</si>
  <si>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</si>
  <si>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</si>
  <si>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</si>
  <si>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</si>
  <si>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</si>
  <si>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</si>
  <si>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</si>
  <si>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</si>
  <si>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</si>
  <si>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</si>
  <si>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</si>
  <si>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</si>
  <si>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</si>
  <si>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</si>
  <si>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</si>
  <si>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</si>
  <si>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</si>
  <si>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</si>
  <si>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</si>
  <si>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</si>
  <si>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</si>
  <si>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</si>
  <si>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</si>
  <si>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</si>
  <si>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</si>
  <si>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</si>
  <si>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</si>
  <si>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</si>
  <si>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</si>
  <si>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</si>
  <si>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</si>
  <si>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</si>
  <si>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</si>
  <si>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</si>
  <si>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</si>
  <si>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</si>
  <si>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</si>
  <si>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</si>
  <si>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</si>
  <si>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</si>
  <si>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</si>
  <si>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</si>
  <si>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</si>
  <si>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</si>
  <si>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</si>
  <si>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</si>
  <si>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</si>
  <si>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</si>
  <si>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</si>
  <si>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</si>
  <si>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</si>
  <si>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</si>
  <si>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</si>
  <si>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</si>
  <si>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</si>
  <si>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</si>
  <si>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</si>
  <si>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</si>
  <si>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</si>
  <si>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</si>
  <si>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</si>
  <si>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</si>
  <si>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</si>
  <si>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</si>
  <si>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</si>
  <si>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</si>
  <si>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</si>
  <si>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</si>
  <si>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</si>
  <si>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</si>
  <si>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</si>
  <si>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</si>
  <si>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</si>
  <si>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</si>
  <si>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</si>
  <si>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</si>
  <si>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</si>
  <si>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</si>
  <si>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</si>
  <si>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</si>
  <si>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</si>
  <si>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</si>
  <si>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</si>
  <si>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</si>
  <si>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</si>
  <si>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</si>
  <si>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</si>
  <si>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</si>
  <si>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</si>
  <si>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</si>
  <si>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</si>
  <si>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</si>
  <si>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</si>
  <si>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</si>
  <si>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</si>
  <si>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</si>
  <si>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</si>
  <si>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</si>
  <si>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</si>
  <si>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</si>
  <si>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</si>
  <si>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</si>
  <si>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</si>
  <si>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</si>
  <si>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</si>
  <si>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</si>
  <si>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</si>
  <si>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</si>
  <si>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</si>
  <si>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</si>
  <si>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</si>
  <si>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</si>
  <si>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</si>
  <si>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</si>
  <si>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</si>
  <si>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</si>
  <si>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</si>
  <si>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</si>
  <si>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</si>
  <si>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</si>
  <si>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</si>
  <si>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</si>
  <si>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</si>
  <si>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</si>
  <si>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</si>
  <si>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</si>
  <si>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</si>
  <si>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</si>
  <si>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</si>
  <si>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</si>
  <si>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</si>
  <si>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</si>
  <si>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</si>
  <si>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</si>
  <si>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</si>
  <si>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</si>
  <si>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</si>
  <si>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</si>
  <si>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</si>
  <si>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</si>
  <si>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</si>
  <si>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</si>
  <si>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</si>
  <si>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</si>
  <si>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</si>
  <si>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</si>
  <si>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</si>
  <si>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</si>
  <si>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</si>
  <si>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</si>
  <si>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</si>
  <si>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</si>
  <si>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</si>
  <si>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</si>
  <si>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</si>
  <si>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</si>
  <si>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</si>
  <si>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</si>
  <si>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</si>
  <si>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</si>
  <si>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</si>
  <si>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</si>
  <si>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</si>
  <si>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</si>
  <si>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</si>
  <si>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</si>
  <si>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</si>
  <si>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</si>
  <si>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</si>
  <si>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</si>
  <si>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</si>
  <si>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</si>
  <si>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</si>
  <si>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</si>
  <si>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</si>
  <si>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</si>
  <si>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</si>
  <si>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</si>
  <si>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</si>
  <si>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</si>
  <si>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</si>
  <si>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</si>
  <si>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3M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</si>
  <si>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</si>
  <si>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</si>
  <si>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</si>
  <si>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</si>
  <si>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</si>
  <si>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</si>
  <si>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</si>
  <si>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</si>
  <si>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</si>
  <si>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</si>
  <si>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</si>
  <si>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</si>
  <si>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</si>
  <si>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</si>
  <si>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</si>
  <si>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</si>
  <si>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</si>
  <si>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</si>
  <si>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</si>
  <si>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</si>
  <si>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</si>
  <si>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</si>
  <si>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</si>
  <si>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</si>
  <si>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</si>
  <si>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</si>
  <si>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</si>
  <si>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</si>
  <si>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</si>
  <si>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</si>
  <si>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</si>
  <si>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</si>
  <si>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</si>
  <si>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</si>
  <si>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</si>
  <si>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</si>
  <si>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</si>
  <si>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</si>
  <si>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</si>
  <si>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</si>
  <si>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</si>
  <si>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</si>
  <si>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</si>
  <si>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</si>
  <si>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</si>
  <si>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</si>
  <si>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</si>
  <si>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</si>
  <si>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</si>
  <si>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</si>
  <si>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</si>
  <si>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</si>
  <si>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</si>
  <si>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</si>
  <si>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</si>
  <si>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</si>
  <si>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</si>
  <si>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</si>
  <si>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</si>
  <si>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</si>
  <si>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</si>
  <si>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</si>
  <si>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</si>
  <si>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</si>
  <si>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</si>
  <si>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</si>
  <si>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</si>
  <si>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</si>
  <si>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</si>
  <si>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</si>
  <si>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</si>
  <si>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</si>
  <si>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</si>
  <si>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</si>
  <si>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</si>
  <si>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</si>
  <si>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</si>
  <si>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</si>
  <si>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</si>
  <si>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</si>
  <si>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</si>
  <si>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</si>
  <si>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</si>
  <si>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</si>
  <si>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</si>
  <si>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</si>
  <si>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</si>
  <si>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</si>
  <si>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</si>
  <si>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</si>
  <si>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</si>
  <si>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</si>
  <si>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</si>
  <si>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</si>
  <si>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</si>
  <si>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</si>
  <si>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</si>
  <si>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</si>
  <si>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</si>
  <si>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</si>
  <si>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</si>
  <si>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</si>
  <si>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</si>
  <si>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</si>
  <si>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</si>
  <si>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</si>
  <si>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</si>
  <si>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</si>
  <si>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</si>
  <si>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</si>
  <si>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</si>
  <si>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</si>
  <si>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</si>
  <si>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</si>
  <si>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</si>
  <si>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</si>
  <si>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</si>
  <si>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</si>
  <si>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</si>
  <si>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</si>
  <si>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</si>
  <si>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</si>
  <si>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</si>
  <si>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</si>
  <si>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</si>
  <si>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</si>
  <si>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</si>
  <si>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</si>
  <si>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</si>
  <si>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</si>
  <si>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</si>
  <si>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</si>
  <si>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</si>
  <si>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</si>
  <si>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</si>
  <si>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</si>
  <si>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</si>
  <si>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</si>
  <si>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</si>
  <si>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</si>
  <si>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</si>
  <si>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</si>
  <si>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</si>
  <si>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</si>
  <si>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</si>
  <si>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</si>
  <si>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</si>
  <si>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</si>
  <si>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</si>
  <si>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</si>
  <si>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</si>
  <si>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</si>
  <si>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</si>
  <si>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</si>
  <si>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</si>
  <si>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</si>
  <si>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</si>
  <si>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</si>
  <si>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</si>
  <si>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</si>
  <si>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</si>
  <si>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</si>
  <si>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</si>
  <si>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</si>
  <si>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</si>
  <si>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</si>
  <si>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</si>
  <si>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</si>
  <si>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</si>
  <si>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</si>
  <si>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</si>
  <si>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</si>
  <si>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</si>
  <si>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</si>
  <si>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</si>
  <si>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</si>
  <si>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</si>
  <si>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</si>
  <si>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</si>
  <si>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</si>
  <si>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</si>
  <si>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</si>
  <si>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</si>
  <si>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</si>
  <si>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</si>
  <si>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</si>
  <si>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</si>
  <si>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</si>
  <si>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</si>
  <si>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</si>
  <si>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</si>
  <si>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</si>
  <si>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</si>
  <si>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</si>
  <si>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</si>
  <si>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</si>
  <si>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</si>
  <si>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</si>
  <si>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</si>
  <si>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</si>
  <si>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</si>
  <si>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</si>
  <si>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</si>
  <si>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</si>
  <si>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</si>
  <si>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</si>
  <si>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</si>
  <si>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</si>
  <si>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</si>
  <si>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</si>
  <si>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</si>
  <si>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</si>
  <si>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</si>
  <si>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</si>
  <si>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</si>
  <si>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</si>
  <si>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</si>
  <si>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</si>
  <si>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</si>
  <si>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</si>
  <si>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</si>
  <si>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</si>
  <si>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</si>
  <si>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</si>
  <si>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</si>
  <si>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</si>
  <si>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</si>
  <si>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</si>
  <si>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</si>
  <si>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</si>
  <si>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</si>
  <si>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</si>
  <si>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</si>
  <si>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</si>
  <si>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</si>
  <si>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</si>
  <si>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</si>
  <si>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</si>
  <si>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</si>
  <si>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</si>
  <si>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</si>
  <si>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</si>
  <si>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</si>
  <si>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</si>
  <si>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</si>
  <si>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</si>
  <si>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</si>
  <si>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</si>
  <si>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</si>
  <si>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</si>
  <si>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</si>
  <si>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</si>
  <si>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</si>
  <si>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</si>
  <si>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</si>
  <si>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</si>
  <si>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</si>
  <si>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</si>
  <si>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</si>
  <si>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</si>
  <si>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</si>
  <si>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</si>
  <si>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</si>
  <si>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</si>
  <si>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</si>
  <si>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</si>
  <si>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</si>
  <si>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</si>
  <si>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19Y 5M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</si>
  <si>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</si>
  <si>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</si>
  <si>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</si>
  <si>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</si>
  <si>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</si>
  <si>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</si>
  <si>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</si>
  <si>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</si>
  <si>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</si>
  <si>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</si>
  <si>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</si>
  <si>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</si>
  <si>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</si>
  <si>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</si>
  <si>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</si>
  <si>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</si>
  <si>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</si>
  <si>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</si>
  <si>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</si>
  <si>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</si>
  <si>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</si>
  <si>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</si>
  <si>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</si>
  <si>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</si>
  <si>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</si>
  <si>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</si>
  <si>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</si>
  <si>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</si>
  <si>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</si>
  <si>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</si>
  <si>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</si>
  <si>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</si>
  <si>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</si>
  <si>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</si>
  <si>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</si>
  <si>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</si>
  <si>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</si>
  <si>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</si>
  <si>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</si>
  <si>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</si>
  <si>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</si>
  <si>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</si>
  <si>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</si>
  <si>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</si>
  <si>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</si>
  <si>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</si>
  <si>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</si>
  <si>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</si>
  <si>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</si>
  <si>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</si>
  <si>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</si>
  <si>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</si>
  <si>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</si>
  <si>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</si>
  <si>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</si>
  <si>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</si>
  <si>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</si>
  <si>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</si>
  <si>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</si>
  <si>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</si>
  <si>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</si>
  <si>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</si>
  <si>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</si>
  <si>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</si>
  <si>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</si>
  <si>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</si>
  <si>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</si>
  <si>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</si>
  <si>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</si>
  <si>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</si>
  <si>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</si>
  <si>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</si>
  <si>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</si>
  <si>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</si>
  <si>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</si>
  <si>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</si>
  <si>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</si>
  <si>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</si>
  <si>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</si>
  <si>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</si>
  <si>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</si>
  <si>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</si>
  <si>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</si>
  <si>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</si>
  <si>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</si>
  <si>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</si>
  <si>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</si>
  <si>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</si>
  <si>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</si>
  <si>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</si>
  <si>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</si>
  <si>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</si>
  <si>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</si>
  <si>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</si>
  <si>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</si>
  <si>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</si>
  <si>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</si>
  <si>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</si>
  <si>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</si>
  <si>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</si>
  <si>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</si>
  <si>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</si>
  <si>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</si>
  <si>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</si>
  <si>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</si>
  <si>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</si>
  <si>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</si>
  <si>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</si>
  <si>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</si>
  <si>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</si>
  <si>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</si>
  <si>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</si>
  <si>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</si>
  <si>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</si>
  <si>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</si>
  <si>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</si>
  <si>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</si>
  <si>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</si>
  <si>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</si>
  <si>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</si>
  <si>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</si>
  <si>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</si>
  <si>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</si>
  <si>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</si>
  <si>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</si>
  <si>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</si>
  <si>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</si>
  <si>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</si>
  <si>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</si>
  <si>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</si>
  <si>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</si>
  <si>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</si>
  <si>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</si>
  <si>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</si>
  <si>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</si>
  <si>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</si>
  <si>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</si>
  <si>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</si>
  <si>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</si>
  <si>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</si>
  <si>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</si>
  <si>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</si>
  <si>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</si>
  <si>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</si>
  <si>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</si>
  <si>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</si>
  <si>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</si>
  <si>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</si>
  <si>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</si>
  <si>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</si>
  <si>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</si>
  <si>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</si>
  <si>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</si>
  <si>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</si>
  <si>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</si>
  <si>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</si>
  <si>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</si>
  <si>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</si>
  <si>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</si>
  <si>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</si>
  <si>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</si>
  <si>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</si>
  <si>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</si>
  <si>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</si>
  <si>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</si>
  <si>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</si>
  <si>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</si>
  <si>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</si>
  <si>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</si>
  <si>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</si>
  <si>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</si>
  <si>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</si>
  <si>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</si>
  <si>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</si>
  <si>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</si>
  <si>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</si>
  <si>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</si>
  <si>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</si>
  <si>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</si>
  <si>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</si>
  <si>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</si>
  <si>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</si>
  <si>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</si>
  <si>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</si>
  <si>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</si>
  <si>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</si>
  <si>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</si>
  <si>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</si>
  <si>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</si>
  <si>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</si>
  <si>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</si>
  <si>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</si>
  <si>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</si>
  <si>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</si>
  <si>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</si>
  <si>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</si>
  <si>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</si>
  <si>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</si>
  <si>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</si>
  <si>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</si>
  <si>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</si>
  <si>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</si>
  <si>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</si>
  <si>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</si>
  <si>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</si>
  <si>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</si>
  <si>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</si>
  <si>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</si>
  <si>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</si>
  <si>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</si>
  <si>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</si>
  <si>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</si>
  <si>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</si>
  <si>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</si>
  <si>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</si>
  <si>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</si>
  <si>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</si>
  <si>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</si>
  <si>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</si>
  <si>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</si>
  <si>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</si>
  <si>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</si>
  <si>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</si>
  <si>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</si>
  <si>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</si>
  <si>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</si>
  <si>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</si>
  <si>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</si>
  <si>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</si>
  <si>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</si>
  <si>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</si>
  <si>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</si>
  <si>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</si>
  <si>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</si>
  <si>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</si>
  <si>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</si>
  <si>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</si>
  <si>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</si>
  <si>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</si>
  <si>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</si>
  <si>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</si>
  <si>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</si>
  <si>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</si>
  <si>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</si>
  <si>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</si>
  <si>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</si>
  <si>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</si>
  <si>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</si>
  <si>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</si>
  <si>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</si>
  <si>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</si>
  <si>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</si>
  <si>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</si>
  <si>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</si>
  <si>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</si>
  <si>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</si>
  <si>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</si>
  <si>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</si>
  <si>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</si>
  <si>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</si>
  <si>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</si>
  <si>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</si>
  <si>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</si>
  <si>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</si>
  <si>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</si>
  <si>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</si>
  <si>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</si>
  <si>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</si>
  <si>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</si>
  <si>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</si>
  <si>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</si>
  <si>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</si>
  <si>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</si>
  <si>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</si>
  <si>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</si>
  <si>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</si>
  <si>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</si>
  <si>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</si>
  <si>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</si>
  <si>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</si>
  <si>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</si>
  <si>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</si>
  <si>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</si>
  <si>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</si>
  <si>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</si>
  <si>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</si>
  <si>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</si>
  <si>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</si>
  <si>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</si>
  <si>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</si>
  <si>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</si>
  <si>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</si>
  <si>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</si>
  <si>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</si>
  <si>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</si>
  <si>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</si>
  <si>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</si>
  <si>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</si>
  <si>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</si>
  <si>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</si>
  <si>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</si>
  <si>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</si>
  <si>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</si>
  <si>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</si>
  <si>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</si>
  <si>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</si>
  <si>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</si>
  <si>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</si>
  <si>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</si>
  <si>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</si>
  <si>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</si>
  <si>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</si>
  <si>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</si>
  <si>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</si>
  <si>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</si>
  <si>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</si>
  <si>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</si>
  <si>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</si>
  <si>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</si>
  <si>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</si>
  <si>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</si>
  <si>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</si>
  <si>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</si>
  <si>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</si>
  <si>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</si>
  <si>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</si>
  <si>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</si>
  <si>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</si>
  <si>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</si>
  <si>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</si>
  <si>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</si>
  <si>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</si>
  <si>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</si>
  <si>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</si>
  <si>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</si>
  <si>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</si>
  <si>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</si>
  <si>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</si>
  <si>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</si>
  <si>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</si>
  <si>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</si>
  <si>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</si>
  <si>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</si>
  <si>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</si>
  <si>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</si>
  <si>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</si>
  <si>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</si>
  <si>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</si>
  <si>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</si>
  <si>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</si>
  <si>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</si>
  <si>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</si>
  <si>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</si>
  <si>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</si>
  <si>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</si>
  <si>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</si>
  <si>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</si>
  <si>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</si>
  <si>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</si>
  <si>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</si>
  <si>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</si>
  <si>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</si>
  <si>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</si>
  <si>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</si>
  <si>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</si>
  <si>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</si>
  <si>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</si>
  <si>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</si>
  <si>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</si>
  <si>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</si>
  <si>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</si>
  <si>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</si>
  <si>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</si>
  <si>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</si>
  <si>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</si>
  <si>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</si>
  <si>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</si>
  <si>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</si>
  <si>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</si>
  <si>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</si>
  <si>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</si>
  <si>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</si>
  <si>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</si>
  <si>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</si>
  <si>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</si>
  <si>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</si>
  <si>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</si>
  <si>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</si>
  <si>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</si>
  <si>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</si>
  <si>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</si>
  <si>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</si>
  <si>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</si>
  <si>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</si>
  <si>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</si>
  <si>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</si>
  <si>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</si>
  <si>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</si>
  <si>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</si>
  <si>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</si>
  <si>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</si>
  <si>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</si>
  <si>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</si>
  <si>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</si>
  <si>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</si>
  <si>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</si>
  <si>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</si>
  <si>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</si>
  <si>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</si>
  <si>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</si>
  <si>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</si>
  <si>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</si>
  <si>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</si>
  <si>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</si>
  <si>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</si>
  <si>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</si>
  <si>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</si>
  <si>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</si>
  <si>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</si>
  <si>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</si>
  <si>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</si>
  <si>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</si>
  <si>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</si>
  <si>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</si>
  <si>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</si>
  <si>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</si>
  <si>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</si>
  <si>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</si>
  <si>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</si>
  <si>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</si>
  <si>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</si>
  <si>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</si>
  <si>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</si>
  <si>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</si>
  <si>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</si>
  <si>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</si>
  <si>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</si>
  <si>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</si>
  <si>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</si>
  <si>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</si>
  <si>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</si>
  <si>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</si>
  <si>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</si>
  <si>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</si>
  <si>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</si>
  <si>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</si>
  <si>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</si>
  <si>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</si>
  <si>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</si>
  <si>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</si>
  <si>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</si>
  <si>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</si>
  <si>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</si>
  <si>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</si>
  <si>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</si>
  <si>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</si>
  <si>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</si>
  <si>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</si>
  <si>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</si>
  <si>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</si>
  <si>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</si>
  <si>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</si>
  <si>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</si>
  <si>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</si>
  <si>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</si>
  <si>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</si>
  <si>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</si>
  <si>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</si>
  <si>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</si>
  <si>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</si>
  <si>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</si>
  <si>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</si>
  <si>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</si>
  <si>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</si>
  <si>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</si>
  <si>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</si>
  <si>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</si>
  <si>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</si>
  <si>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</si>
  <si>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</si>
  <si>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</si>
  <si>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</si>
  <si>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</si>
  <si>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</si>
  <si>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</si>
  <si>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</si>
  <si>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</si>
  <si>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</si>
  <si>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</si>
  <si>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</si>
  <si>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</si>
  <si>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</si>
  <si>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</si>
  <si>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</si>
  <si>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</si>
  <si>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</si>
  <si>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</si>
  <si>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</si>
  <si>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</si>
  <si>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</si>
  <si>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</si>
  <si>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</si>
  <si>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</si>
  <si>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</si>
  <si>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</si>
  <si>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</si>
  <si>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</si>
  <si>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</si>
  <si>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</si>
  <si>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</si>
  <si>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</si>
  <si>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</si>
  <si>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</si>
  <si>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</si>
  <si>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</si>
  <si>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</si>
  <si>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</si>
  <si>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</si>
  <si>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</si>
  <si>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</si>
  <si>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</si>
  <si>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</si>
  <si>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</si>
  <si>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</si>
  <si>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</si>
  <si>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</si>
  <si>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</si>
  <si>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</si>
  <si>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</si>
  <si>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</si>
  <si>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</si>
  <si>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</si>
  <si>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</si>
  <si>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</si>
  <si>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</si>
  <si>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</si>
  <si>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</si>
  <si>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</si>
  <si>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</si>
  <si>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</si>
  <si>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</si>
  <si>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</si>
  <si>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</si>
  <si>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</si>
  <si>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</si>
  <si>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</si>
  <si>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</si>
  <si>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</si>
  <si>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</si>
  <si>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</si>
  <si>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</si>
  <si>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</si>
  <si>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</si>
  <si>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</si>
  <si>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</si>
  <si>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</si>
  <si>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</si>
  <si>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</si>
  <si>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</si>
  <si>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</si>
  <si>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</si>
  <si>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</si>
  <si>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</si>
  <si>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</si>
  <si>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</si>
  <si>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</si>
  <si>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</si>
  <si>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</si>
  <si>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</si>
  <si>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</si>
  <si>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</si>
  <si>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</si>
  <si>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</si>
  <si>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</si>
  <si>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</si>
  <si>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</si>
  <si>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</si>
  <si>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</si>
  <si>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</si>
  <si>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</si>
  <si>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</si>
  <si>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</si>
  <si>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</si>
  <si>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</si>
  <si>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</si>
  <si>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</si>
  <si>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</si>
  <si>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</si>
  <si>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</si>
  <si>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</si>
  <si>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</si>
  <si>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</si>
  <si>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</si>
  <si>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</si>
  <si>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</si>
  <si>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</si>
  <si>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</si>
  <si>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</si>
  <si>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</si>
  <si>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</si>
  <si>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</si>
  <si>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</si>
  <si>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</si>
  <si>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</si>
  <si>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</si>
  <si>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</si>
  <si>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</si>
  <si>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</si>
  <si>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</si>
  <si>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</si>
  <si>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</si>
  <si>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</si>
  <si>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</si>
  <si>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</si>
  <si>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</si>
  <si>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</si>
  <si>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</si>
  <si>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</si>
  <si>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</si>
  <si>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</si>
  <si>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</si>
  <si>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</si>
  <si>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</si>
  <si>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</si>
  <si>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</si>
  <si>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</si>
  <si>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</si>
  <si>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</si>
  <si>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</si>
  <si>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</si>
  <si>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</si>
  <si>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</si>
  <si>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</si>
  <si>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</si>
  <si>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</si>
  <si>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</si>
  <si>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</si>
  <si>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</si>
  <si>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</si>
  <si>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</si>
  <si>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</si>
  <si>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</si>
  <si>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</si>
  <si>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</si>
  <si>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</si>
  <si>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</si>
  <si>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</si>
  <si>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</si>
  <si>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</si>
  <si>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</si>
  <si>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</si>
  <si>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</si>
  <si>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</si>
  <si>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</si>
  <si>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</si>
  <si>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</si>
  <si>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</si>
  <si>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</si>
  <si>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</si>
  <si>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</si>
  <si>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</si>
  <si>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</si>
  <si>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</si>
  <si>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</si>
  <si>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</si>
  <si>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</si>
  <si>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</si>
  <si>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</si>
  <si>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</si>
  <si>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</si>
  <si>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</si>
  <si>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</si>
  <si>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</si>
  <si>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</si>
  <si>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</si>
  <si>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</si>
  <si>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</si>
  <si>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</si>
  <si>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</si>
  <si>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</si>
  <si>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</si>
  <si>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</si>
  <si>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</si>
  <si>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</si>
  <si>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</si>
  <si>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</si>
  <si>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</si>
  <si>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</si>
  <si>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</si>
  <si>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</si>
  <si>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</si>
  <si>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</si>
  <si>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</si>
  <si>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</si>
  <si>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</si>
  <si>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</si>
  <si>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</si>
  <si>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</si>
  <si>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</si>
  <si>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</si>
  <si>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</si>
  <si>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</si>
  <si>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</si>
  <si>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</si>
  <si>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</si>
  <si>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</si>
  <si>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</si>
  <si>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</si>
  <si>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</si>
  <si>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</si>
  <si>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</si>
  <si>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</si>
  <si>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</si>
  <si>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</si>
  <si>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</si>
  <si>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</si>
  <si>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</si>
  <si>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</si>
  <si>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</si>
  <si>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</si>
  <si>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</si>
  <si>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</si>
  <si>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</si>
  <si>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</si>
  <si>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</si>
  <si>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</si>
  <si>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</si>
  <si>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</si>
  <si>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</si>
  <si>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</si>
  <si>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</si>
  <si>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</si>
  <si>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</si>
  <si>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</si>
  <si>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</si>
  <si>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</si>
  <si>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</si>
  <si>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</si>
  <si>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</si>
  <si>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</si>
  <si>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</si>
  <si>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</si>
  <si>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</si>
  <si>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</si>
  <si>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</si>
  <si>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</si>
  <si>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</si>
  <si>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</si>
  <si>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</si>
  <si>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</si>
  <si>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</si>
  <si>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</si>
  <si>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</si>
  <si>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</si>
  <si>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</si>
  <si>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</si>
  <si>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</si>
  <si>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</si>
  <si>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</si>
  <si>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</si>
  <si>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</si>
  <si>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</si>
  <si>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</si>
  <si>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</si>
  <si>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</si>
  <si>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</si>
  <si>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</si>
  <si>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</si>
  <si>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</si>
  <si>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</si>
  <si>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</si>
  <si>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</si>
  <si>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</si>
  <si>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</si>
  <si>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</si>
  <si>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</si>
  <si>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</si>
  <si>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</si>
  <si>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</si>
  <si>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</si>
  <si>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</si>
  <si>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</si>
  <si>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</si>
  <si>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</si>
  <si>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</si>
  <si>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</si>
  <si>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</si>
  <si>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</si>
  <si>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</si>
  <si>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</si>
  <si>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</si>
  <si>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</si>
  <si>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</si>
  <si>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</si>
  <si>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</si>
  <si>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</si>
  <si>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</si>
  <si>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</si>
  <si>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</si>
  <si>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</si>
  <si>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</si>
  <si>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</si>
  <si>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</si>
  <si>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</si>
  <si>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</si>
  <si>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</si>
  <si>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</si>
  <si>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</si>
  <si>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</si>
  <si>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</si>
  <si>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</si>
  <si>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</si>
  <si>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</si>
  <si>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</si>
  <si>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</si>
  <si>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</si>
  <si>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</si>
  <si>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</si>
  <si>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</si>
  <si>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</si>
  <si>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</si>
  <si>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</si>
  <si>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</si>
  <si>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</si>
  <si>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</si>
  <si>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</si>
  <si>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</si>
  <si>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</si>
  <si>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</si>
  <si>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</si>
  <si>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</si>
  <si>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</si>
  <si>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</si>
  <si>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</si>
  <si>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</si>
  <si>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</si>
  <si>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</si>
  <si>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</si>
  <si>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</si>
  <si>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</si>
  <si>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</si>
  <si>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</si>
  <si>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</si>
  <si>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</si>
  <si>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</si>
  <si>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</si>
  <si>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</si>
  <si>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</si>
  <si>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</si>
  <si>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</si>
  <si>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</si>
  <si>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</si>
  <si>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</si>
  <si>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</si>
  <si>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</si>
  <si>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</si>
  <si>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</si>
  <si>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</si>
  <si>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</si>
  <si>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</si>
  <si>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</si>
  <si>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</si>
  <si>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</si>
  <si>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</si>
  <si>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</si>
  <si>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</si>
  <si>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</si>
  <si>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</si>
  <si>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</si>
  <si>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</si>
  <si>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</si>
  <si>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</si>
  <si>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</si>
  <si>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</si>
  <si>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</si>
  <si>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</si>
  <si>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</si>
  <si>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</si>
  <si>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</si>
  <si>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</si>
  <si>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</si>
  <si>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</si>
  <si>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</si>
  <si>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</si>
  <si>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</si>
  <si>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</si>
  <si>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</si>
  <si>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</si>
  <si>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</si>
  <si>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</si>
  <si>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</si>
  <si>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</si>
  <si>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</si>
  <si>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</si>
  <si>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</si>
  <si>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</si>
  <si>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</si>
  <si>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</si>
  <si>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</si>
  <si>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</si>
  <si>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</si>
  <si>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</si>
  <si>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</si>
  <si>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</si>
  <si>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</si>
  <si>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</si>
  <si>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</si>
  <si>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</si>
  <si>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</si>
  <si>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</si>
  <si>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</si>
  <si>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</si>
  <si>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</si>
  <si>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</si>
  <si>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</si>
  <si>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</si>
  <si>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</si>
  <si>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</si>
  <si>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</si>
  <si>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</si>
  <si>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</si>
  <si>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</si>
  <si>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</si>
  <si>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</si>
  <si>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</si>
  <si>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</si>
  <si>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</si>
  <si>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</si>
  <si>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</si>
  <si>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</si>
  <si>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</si>
  <si>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</si>
  <si>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</si>
  <si>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</si>
  <si>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</si>
  <si>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</si>
  <si>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</si>
  <si>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</si>
  <si>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</si>
  <si>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</si>
  <si>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</si>
  <si>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</si>
  <si>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</si>
  <si>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</si>
  <si>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</si>
  <si>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</si>
  <si>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</si>
  <si>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</si>
  <si>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</si>
  <si>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</si>
  <si>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</si>
  <si>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</si>
  <si>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</si>
  <si>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</si>
  <si>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</si>
  <si>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</si>
  <si>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</si>
  <si>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</si>
  <si>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</si>
  <si>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</si>
  <si>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</si>
  <si>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</si>
  <si>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</si>
  <si>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</si>
  <si>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</si>
  <si>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</si>
  <si>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</si>
  <si>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</si>
  <si>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</si>
  <si>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</si>
  <si>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</si>
  <si>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</si>
  <si>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</si>
  <si>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</si>
  <si>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</si>
  <si>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</si>
  <si>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</si>
  <si>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</si>
  <si>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</si>
  <si>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</si>
  <si>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</si>
  <si>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</si>
  <si>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</si>
  <si>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</si>
  <si>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</si>
  <si>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</si>
  <si>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</si>
  <si>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</si>
  <si>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</si>
  <si>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</si>
  <si>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</si>
  <si>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</si>
  <si>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</si>
  <si>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</si>
  <si>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</si>
  <si>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</si>
  <si>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</si>
  <si>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</si>
  <si>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</si>
  <si>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</si>
  <si>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</si>
  <si>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</si>
  <si>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</si>
  <si>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</si>
  <si>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</si>
  <si>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</si>
  <si>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</si>
  <si>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</si>
  <si>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</si>
  <si>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</si>
  <si>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</si>
  <si>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</si>
  <si>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</si>
  <si>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</si>
  <si>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</si>
  <si>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</si>
  <si>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</si>
  <si>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</si>
  <si>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</si>
  <si>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</si>
  <si>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</si>
  <si>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</si>
  <si>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</si>
  <si>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</si>
  <si>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</si>
  <si>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</si>
  <si>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</si>
  <si>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</si>
  <si>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</si>
  <si>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</si>
  <si>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</si>
  <si>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</si>
  <si>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</si>
  <si>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</si>
  <si>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</si>
  <si>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</si>
  <si>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</si>
  <si>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</si>
  <si>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</si>
  <si>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</si>
  <si>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</si>
  <si>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</si>
  <si>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</si>
  <si>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</si>
  <si>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</si>
  <si>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</si>
  <si>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</si>
  <si>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</si>
  <si>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</si>
  <si>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</si>
  <si>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</si>
  <si>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</si>
  <si>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</si>
  <si>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</si>
  <si>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</si>
  <si>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</si>
  <si>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</si>
  <si>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</si>
  <si>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</si>
  <si>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</si>
  <si>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</si>
  <si>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</si>
  <si>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</si>
  <si>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</si>
  <si>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</si>
  <si>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</si>
  <si>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</si>
  <si>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</si>
  <si>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</si>
  <si>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</si>
  <si>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</si>
  <si>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</si>
  <si>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</si>
  <si>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</si>
  <si>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</si>
  <si>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</si>
  <si>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</si>
  <si>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</si>
  <si>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</si>
  <si>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</si>
  <si>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</si>
  <si>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</si>
  <si>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</si>
  <si>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</si>
  <si>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</si>
  <si>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</si>
  <si>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</si>
  <si>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</si>
  <si>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</si>
  <si>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</si>
  <si>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</si>
  <si>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</si>
  <si>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</si>
  <si>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</si>
  <si>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</si>
  <si>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</si>
  <si>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</si>
  <si>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</si>
  <si>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</si>
  <si>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</si>
  <si>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</si>
  <si>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</si>
  <si>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</si>
  <si>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</si>
  <si>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</si>
  <si>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</si>
  <si>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</si>
  <si>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</si>
  <si>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</si>
  <si>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</si>
  <si>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</si>
  <si>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</si>
  <si>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</si>
  <si>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</si>
  <si>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</si>
  <si>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</si>
  <si>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</si>
  <si>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</si>
  <si>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</si>
  <si>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</si>
  <si>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</si>
  <si>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</si>
  <si>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</si>
  <si>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</si>
  <si>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</si>
  <si>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</si>
  <si>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</si>
  <si>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</si>
  <si>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</si>
  <si>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</si>
  <si>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</si>
  <si>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</si>
  <si>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</si>
  <si>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</si>
  <si>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</si>
  <si>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</si>
  <si>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</si>
  <si>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</si>
  <si>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</si>
  <si>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</si>
  <si>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</si>
  <si>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</si>
  <si>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</si>
  <si>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</si>
  <si>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</si>
  <si>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</si>
  <si>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</si>
  <si>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</si>
  <si>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</si>
  <si>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</si>
  <si>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</si>
  <si>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</si>
  <si>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</si>
  <si>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</si>
  <si>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</si>
  <si>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</si>
  <si>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</si>
  <si>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</si>
  <si>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</si>
  <si>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</si>
  <si>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</si>
  <si>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</si>
  <si>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</si>
  <si>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</si>
  <si>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</si>
  <si>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</si>
  <si>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</si>
  <si>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</si>
  <si>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</si>
  <si>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</si>
  <si>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</si>
  <si>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</si>
  <si>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</si>
  <si>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</si>
  <si>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</si>
  <si>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</si>
  <si>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</si>
  <si>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</si>
  <si>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</si>
  <si>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</si>
  <si>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</si>
  <si>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</si>
  <si>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</si>
  <si>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</si>
  <si>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</si>
  <si>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</si>
  <si>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</si>
  <si>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</si>
  <si>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</si>
  <si>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</si>
  <si>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</si>
  <si>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</si>
  <si>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</si>
  <si>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</si>
  <si>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</si>
  <si>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</si>
  <si>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</si>
  <si>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</si>
  <si>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</si>
  <si>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</si>
  <si>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</si>
  <si>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</si>
  <si>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</si>
  <si>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</si>
  <si>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</si>
  <si>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</si>
  <si>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</si>
  <si>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</si>
  <si>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</si>
  <si>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</si>
  <si>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</si>
  <si>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</si>
  <si>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</si>
  <si>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</si>
  <si>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</si>
  <si>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</si>
  <si>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</si>
  <si>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</si>
  <si>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</si>
  <si>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</si>
  <si>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</si>
  <si>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</si>
  <si>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</si>
  <si>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</si>
  <si>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</si>
  <si>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</si>
  <si>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</si>
  <si>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</si>
  <si>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</si>
  <si>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</si>
  <si>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</si>
  <si>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</si>
  <si>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</si>
  <si>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</si>
  <si>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</si>
  <si>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</si>
  <si>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</si>
  <si>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</si>
  <si>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</si>
  <si>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</si>
  <si>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</si>
  <si>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</si>
  <si>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</si>
  <si>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</si>
  <si>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</si>
  <si>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</si>
  <si>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</si>
  <si>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</si>
  <si>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</si>
  <si>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</si>
  <si>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</si>
  <si>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</si>
  <si>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</si>
  <si>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</si>
  <si>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</si>
  <si>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</si>
  <si>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</si>
  <si>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</si>
  <si>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</si>
  <si>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</si>
  <si>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</si>
  <si>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</si>
  <si>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</si>
  <si>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</si>
  <si>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</si>
  <si>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</si>
  <si>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</si>
  <si>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</si>
  <si>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</si>
  <si>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</si>
  <si>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</si>
  <si>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</si>
  <si>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</si>
  <si>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</si>
  <si>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</si>
  <si>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</si>
  <si>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</si>
  <si>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</si>
  <si>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</si>
  <si>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</si>
  <si>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</si>
  <si>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</si>
  <si>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</si>
  <si>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</si>
  <si>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</si>
  <si>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</si>
  <si>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</si>
  <si>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</si>
  <si>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</si>
  <si>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</si>
  <si>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</si>
  <si>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</si>
  <si>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</si>
  <si>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</si>
  <si>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</si>
  <si>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</si>
  <si>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</si>
  <si>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</si>
  <si>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</si>
  <si>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</si>
  <si>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</si>
  <si>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</si>
  <si>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</si>
  <si>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</si>
  <si>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</si>
  <si>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</si>
  <si>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</si>
  <si>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</si>
  <si>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</si>
  <si>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</si>
  <si>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</si>
  <si>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</si>
  <si>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</si>
  <si>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</si>
  <si>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</si>
  <si>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</si>
  <si>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</si>
  <si>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</si>
  <si>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</si>
  <si>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</si>
  <si>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</si>
  <si>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</si>
  <si>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</si>
  <si>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</si>
  <si>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</si>
  <si>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</si>
  <si>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</si>
  <si>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</si>
  <si>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</si>
  <si>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</si>
  <si>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</si>
  <si>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</si>
  <si>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</si>
  <si>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</si>
  <si>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</si>
  <si>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</si>
  <si>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</si>
  <si>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</si>
  <si>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</si>
  <si>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</si>
  <si>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</si>
  <si>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</si>
  <si>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</si>
  <si>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</si>
  <si>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</si>
  <si>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</si>
  <si>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</si>
  <si>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</si>
  <si>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</si>
  <si>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</si>
  <si>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</si>
  <si>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</si>
  <si>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</si>
  <si>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</si>
  <si>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</si>
  <si>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</si>
  <si>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</si>
  <si>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</si>
  <si>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</si>
  <si>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</si>
  <si>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</si>
  <si>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</si>
  <si>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</si>
  <si>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</si>
  <si>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</si>
  <si>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</si>
  <si>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</si>
  <si>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</si>
  <si>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</si>
  <si>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</si>
  <si>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</si>
  <si>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</si>
  <si>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</si>
  <si>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</si>
  <si>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</si>
  <si>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</si>
  <si>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</si>
  <si>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</si>
  <si>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</si>
  <si>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</si>
  <si>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</si>
  <si>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</si>
  <si>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</si>
  <si>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</si>
  <si>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</si>
  <si>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</si>
  <si>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</si>
  <si>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</si>
  <si>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</si>
  <si>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</si>
  <si>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</si>
  <si>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</si>
  <si>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</si>
  <si>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</si>
  <si>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</si>
  <si>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</si>
  <si>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</si>
  <si>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</si>
  <si>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</si>
  <si>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</si>
  <si>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</si>
  <si>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</si>
  <si>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</si>
  <si>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</si>
  <si>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</si>
  <si>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</si>
  <si>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</si>
  <si>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</si>
  <si>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</si>
  <si>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</si>
  <si>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</si>
  <si>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</si>
  <si>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</si>
  <si>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</si>
  <si>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</si>
  <si>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</si>
  <si>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</si>
  <si>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</si>
  <si>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</si>
  <si>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</si>
  <si>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</si>
  <si>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</si>
  <si>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</si>
  <si>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</si>
  <si>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</si>
  <si>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</si>
  <si>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</si>
  <si>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</si>
  <si>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</si>
  <si>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</si>
  <si>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</si>
  <si>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</si>
  <si>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</si>
  <si>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</si>
  <si>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</si>
  <si>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</si>
  <si>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</si>
  <si>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</si>
  <si>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</si>
  <si>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</si>
  <si>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</si>
  <si>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</si>
  <si>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</si>
  <si>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</si>
  <si>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</si>
  <si>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</si>
  <si>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</si>
  <si>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</si>
  <si>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</si>
  <si>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</si>
  <si>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</si>
  <si>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</si>
  <si>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</si>
  <si>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</si>
  <si>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</si>
  <si>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</si>
  <si>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</si>
  <si>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</si>
  <si>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</si>
  <si>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</si>
  <si>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</si>
  <si>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</si>
  <si>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5Y 9M</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</si>
  <si>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</si>
  <si>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</si>
  <si>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</si>
  <si>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</si>
  <si>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</si>
  <si>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</si>
  <si>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</si>
  <si>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</si>
  <si>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</si>
  <si>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</si>
  <si>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</si>
  <si>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</si>
  <si>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</si>
  <si>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</si>
  <si>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</si>
  <si>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</si>
  <si>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</si>
  <si>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</si>
  <si>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</si>
  <si>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</si>
  <si>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</si>
  <si>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</si>
  <si>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</si>
  <si>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</si>
  <si>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</si>
  <si>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</si>
  <si>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</si>
  <si>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</si>
  <si>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</si>
  <si>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</si>
  <si>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</si>
  <si>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</si>
  <si>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</si>
  <si>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</si>
  <si>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</si>
  <si>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</si>
  <si>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</si>
  <si>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</si>
  <si>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</si>
  <si>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</si>
  <si>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</si>
  <si>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</si>
  <si>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</si>
  <si>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</si>
  <si>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</si>
  <si>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</si>
  <si>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</si>
  <si>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</si>
  <si>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</si>
  <si>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</si>
  <si>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</si>
  <si>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</si>
  <si>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</si>
  <si>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</si>
  <si>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</si>
  <si>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</si>
  <si>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</si>
  <si>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</si>
  <si>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</si>
  <si>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</si>
  <si>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</si>
  <si>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</si>
  <si>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</si>
  <si>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</si>
  <si>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</si>
  <si>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</si>
  <si>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</si>
  <si>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</si>
  <si>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</si>
  <si>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</si>
  <si>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</si>
  <si>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</si>
  <si>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</si>
  <si>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</si>
  <si>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</si>
  <si>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</si>
  <si>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</si>
  <si>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</si>
  <si>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</si>
  <si>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</si>
  <si>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</si>
  <si>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</si>
  <si>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</si>
  <si>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</si>
  <si>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</si>
  <si>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</si>
  <si>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</si>
  <si>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</si>
  <si>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</si>
  <si>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</si>
  <si>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</si>
  <si>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</si>
  <si>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</si>
  <si>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</si>
  <si>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</si>
  <si>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</si>
  <si>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</si>
  <si>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</si>
  <si>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</si>
  <si>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</si>
  <si>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</si>
  <si>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</si>
  <si>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</si>
  <si>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</si>
  <si>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</si>
  <si>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</si>
  <si>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</si>
  <si>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</si>
  <si>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</si>
  <si>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</si>
  <si>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</si>
  <si>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</si>
  <si>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</si>
  <si>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</si>
  <si>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</si>
  <si>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</si>
  <si>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</si>
  <si>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</si>
  <si>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</si>
  <si>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</si>
  <si>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</si>
  <si>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</si>
  <si>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</si>
  <si>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</si>
  <si>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</si>
  <si>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</si>
  <si>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</si>
  <si>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</si>
  <si>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</si>
  <si>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</si>
  <si>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</si>
  <si>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</si>
  <si>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</si>
  <si>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</si>
  <si>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</si>
  <si>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</si>
  <si>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</si>
  <si>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</si>
  <si>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</si>
  <si>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</si>
  <si>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</si>
  <si>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</si>
  <si>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</si>
  <si>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</si>
  <si>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</si>
  <si>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</si>
  <si>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</si>
  <si>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</si>
  <si>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</si>
  <si>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</si>
  <si>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</si>
  <si>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</si>
  <si>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</si>
  <si>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</si>
  <si>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</si>
  <si>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</si>
  <si>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</si>
  <si>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</si>
  <si>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</si>
  <si>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</si>
  <si>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</si>
  <si>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</si>
  <si>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</si>
  <si>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</si>
  <si>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</si>
  <si>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</si>
  <si>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</si>
  <si>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</si>
  <si>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</si>
  <si>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</si>
  <si>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</si>
  <si>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</si>
  <si>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</si>
  <si>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</si>
  <si>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</si>
  <si>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</si>
  <si>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</si>
  <si>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</si>
  <si>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</si>
  <si>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</si>
  <si>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</si>
  <si>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</si>
  <si>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</si>
  <si>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</si>
  <si>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</si>
  <si>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</si>
  <si>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</si>
  <si>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</si>
  <si>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</si>
  <si>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</si>
  <si>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</si>
  <si>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</si>
  <si>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</si>
  <si>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</si>
  <si>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</si>
  <si>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</si>
  <si>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</si>
  <si>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</si>
  <si>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</si>
  <si>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</si>
  <si>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</si>
  <si>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</si>
  <si>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</si>
  <si>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</si>
  <si>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</si>
  <si>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</si>
  <si>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</si>
  <si>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</si>
  <si>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</si>
  <si>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</si>
  <si>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</si>
  <si>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</si>
  <si>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</si>
  <si>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</si>
  <si>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</si>
  <si>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</si>
  <si>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</si>
  <si>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</si>
  <si>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</si>
  <si>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</si>
  <si>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</si>
  <si>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</si>
  <si>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</si>
  <si>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</si>
  <si>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</si>
  <si>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</si>
  <si>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</si>
  <si>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</si>
  <si>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</si>
  <si>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</si>
  <si>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</si>
  <si>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</si>
  <si>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</si>
  <si>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</si>
  <si>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</si>
  <si>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</si>
  <si>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</si>
  <si>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</si>
  <si>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</si>
  <si>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</si>
  <si>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</si>
  <si>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</si>
  <si>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</si>
  <si>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</si>
  <si>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</si>
  <si>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</si>
  <si>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</si>
  <si>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</si>
  <si>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</si>
  <si>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</si>
  <si>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</si>
  <si>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</si>
  <si>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</si>
  <si>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</si>
  <si>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</si>
  <si>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</si>
  <si>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</si>
  <si>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</si>
  <si>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</si>
  <si>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</si>
  <si>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</si>
  <si>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</si>
  <si>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</si>
  <si>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</si>
  <si>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</si>
  <si>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</si>
  <si>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</si>
  <si>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</si>
  <si>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</si>
  <si>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</si>
  <si>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</si>
  <si>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</si>
  <si>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</si>
  <si>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</si>
  <si>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</si>
  <si>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</si>
  <si>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</si>
  <si>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</si>
  <si>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</si>
  <si>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</si>
  <si>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</si>
  <si>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</si>
  <si>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</si>
  <si>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</si>
  <si>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</si>
  <si>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</si>
  <si>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</si>
  <si>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</si>
  <si>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</si>
  <si>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</si>
  <si>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</si>
  <si>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</si>
  <si>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</si>
  <si>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</si>
  <si>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</si>
  <si>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</si>
  <si>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</si>
  <si>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</si>
  <si>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</si>
  <si>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</si>
  <si>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</si>
  <si>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</si>
  <si>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</si>
  <si>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</si>
  <si>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</si>
  <si>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</si>
  <si>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</si>
  <si>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</si>
  <si>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</si>
  <si>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</si>
  <si>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</si>
  <si>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</si>
  <si>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</si>
  <si>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</si>
  <si>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</si>
  <si>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</si>
  <si>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</si>
  <si>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</si>
  <si>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</si>
  <si>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</si>
  <si>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</si>
  <si>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</si>
  <si>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</si>
  <si>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</si>
  <si>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</si>
  <si>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</si>
  <si>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</si>
  <si>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</si>
  <si>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</si>
  <si>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</si>
  <si>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</si>
  <si>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</si>
  <si>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</si>
  <si>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</si>
  <si>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</si>
  <si>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</si>
  <si>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</si>
  <si>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</si>
  <si>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</si>
  <si>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</si>
  <si>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</si>
  <si>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</si>
  <si>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</si>
  <si>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</si>
  <si>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</si>
  <si>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</si>
  <si>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</si>
  <si>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</si>
  <si>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</si>
  <si>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</si>
  <si>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</si>
  <si>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</si>
  <si>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</si>
  <si>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</si>
  <si>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</si>
  <si>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</si>
  <si>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</si>
  <si>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</si>
  <si>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</si>
  <si>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</si>
  <si>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</si>
  <si>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</si>
  <si>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</si>
  <si>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</si>
  <si>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</si>
  <si>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</si>
  <si>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</si>
  <si>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</si>
  <si>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</si>
  <si>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</si>
  <si>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</si>
  <si>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</si>
  <si>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</si>
  <si>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</si>
  <si>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</si>
  <si>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</si>
  <si>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</si>
  <si>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</si>
  <si>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</si>
  <si>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</si>
  <si>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</si>
  <si>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</si>
  <si>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</si>
  <si>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</si>
  <si>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</si>
  <si>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</si>
  <si>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</si>
  <si>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</si>
  <si>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</si>
  <si>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</si>
  <si>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</si>
  <si>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</si>
  <si>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</si>
  <si>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</si>
  <si>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</si>
  <si>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</si>
  <si>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</si>
  <si>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</si>
  <si>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</si>
  <si>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</si>
  <si>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</si>
  <si>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</si>
  <si>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</si>
  <si>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</si>
  <si>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</si>
  <si>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</si>
  <si>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</si>
  <si>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</si>
  <si>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</si>
  <si>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</si>
  <si>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</si>
  <si>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</si>
  <si>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</si>
  <si>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</si>
  <si>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</si>
  <si>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</si>
  <si>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</si>
  <si>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</si>
  <si>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</si>
  <si>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</si>
  <si>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</si>
  <si>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</si>
  <si>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</si>
  <si>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</si>
  <si>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</si>
  <si>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</si>
  <si>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</si>
  <si>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</si>
  <si>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</si>
  <si>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</si>
  <si>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</si>
  <si>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</si>
  <si>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</si>
  <si>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</si>
  <si>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</si>
  <si>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</si>
  <si>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</si>
  <si>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</si>
  <si>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</si>
  <si>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</si>
  <si>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</si>
  <si>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</si>
  <si>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</si>
  <si>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</si>
  <si>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</si>
  <si>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</si>
  <si>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</si>
  <si>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</si>
  <si>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</si>
  <si>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</si>
  <si>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</si>
  <si>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</si>
  <si>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</si>
  <si>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</si>
  <si>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</si>
  <si>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</si>
  <si>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</si>
  <si>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</si>
  <si>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</si>
  <si>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</si>
  <si>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</si>
  <si>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</si>
  <si>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</si>
  <si>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</si>
  <si>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</si>
  <si>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</si>
  <si>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</si>
  <si>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</si>
  <si>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</si>
  <si>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</si>
  <si>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</si>
  <si>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</si>
  <si>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</si>
  <si>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</si>
  <si>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</si>
  <si>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</si>
  <si>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</si>
  <si>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</si>
  <si>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</si>
  <si>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</si>
  <si>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</si>
  <si>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</si>
  <si>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</si>
  <si>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</si>
  <si>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</si>
  <si>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</si>
  <si>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</si>
  <si>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</si>
  <si>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</si>
  <si>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</si>
  <si>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</si>
  <si>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</si>
  <si>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</si>
  <si>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</si>
  <si>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</si>
  <si>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</si>
  <si>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</si>
  <si>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</si>
  <si>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</si>
  <si>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</si>
  <si>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</si>
  <si>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</si>
  <si>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</si>
  <si>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</si>
  <si>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</si>
  <si>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</si>
  <si>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</si>
  <si>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</si>
  <si>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</si>
  <si>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</si>
  <si>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</si>
  <si>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</si>
  <si>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</si>
  <si>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</si>
  <si>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</si>
  <si>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</si>
  <si>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</si>
  <si>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</si>
  <si>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</si>
  <si>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</si>
  <si>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</si>
  <si>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</si>
  <si>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</si>
  <si>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</si>
  <si>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</si>
  <si>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</si>
  <si>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</si>
  <si>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</si>
  <si>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</si>
  <si>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</si>
  <si>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</si>
  <si>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</si>
  <si>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</si>
  <si>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</si>
  <si>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</si>
  <si>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</si>
  <si>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</si>
  <si>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</si>
  <si>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</si>
  <si>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</si>
  <si>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</si>
  <si>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</si>
  <si>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</si>
  <si>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</si>
  <si>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</si>
  <si>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</si>
  <si>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</si>
  <si>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</si>
  <si>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</si>
  <si>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</si>
  <si>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</si>
  <si>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</si>
  <si>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</si>
  <si>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</si>
  <si>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</si>
  <si>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</si>
  <si>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</si>
  <si>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</si>
  <si>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</si>
  <si>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</si>
  <si>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</si>
  <si>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</si>
  <si>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</si>
  <si>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</si>
  <si>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</si>
  <si>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</si>
  <si>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</si>
  <si>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</si>
  <si>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</si>
  <si>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</si>
  <si>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</si>
  <si>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</si>
  <si>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</si>
  <si>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</si>
  <si>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</si>
  <si>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</si>
  <si>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</si>
  <si>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</si>
  <si>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</si>
  <si>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</si>
  <si>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</si>
  <si>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</si>
  <si>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</si>
  <si>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</si>
  <si>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</si>
  <si>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</si>
  <si>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</si>
  <si>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</si>
  <si>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</si>
  <si>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</si>
  <si>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</si>
  <si>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</si>
  <si>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</si>
  <si>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</si>
  <si>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</si>
  <si>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</si>
  <si>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</si>
  <si>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</si>
  <si>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</si>
  <si>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</si>
  <si>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</si>
  <si>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</si>
  <si>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</si>
  <si>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</si>
  <si>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</si>
  <si>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</si>
  <si>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</si>
  <si>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</si>
  <si>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</si>
  <si>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</si>
  <si>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</si>
  <si>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</si>
  <si>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</si>
  <si>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</si>
  <si>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</si>
  <si>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</si>
  <si>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</si>
  <si>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</si>
  <si>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</si>
  <si>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</si>
  <si>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</si>
  <si>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</si>
  <si>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</si>
  <si>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</si>
  <si>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</si>
  <si>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</si>
  <si>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</si>
  <si>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</si>
  <si>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</si>
  <si>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</si>
  <si>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</si>
  <si>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</si>
  <si>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</si>
  <si>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</si>
  <si>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</si>
  <si>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</si>
  <si>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</si>
  <si>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</si>
  <si>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</si>
  <si>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</si>
  <si>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</si>
  <si>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</si>
  <si>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</si>
  <si>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</si>
  <si>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</si>
  <si>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</si>
  <si>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</si>
  <si>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</si>
  <si>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</si>
  <si>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</si>
  <si>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</si>
  <si>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</si>
  <si>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</si>
  <si>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</si>
  <si>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</si>
  <si>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</si>
  <si>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</si>
  <si>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</si>
  <si>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</si>
  <si>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</si>
  <si>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</si>
  <si>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</si>
  <si>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</si>
  <si>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</si>
  <si>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</si>
  <si>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</si>
  <si>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</si>
  <si>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</si>
  <si>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</si>
  <si>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</si>
  <si>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</si>
  <si>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</si>
  <si>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</si>
  <si>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</si>
  <si>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</si>
  <si>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</si>
  <si>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</si>
  <si>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</si>
  <si>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</si>
  <si>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</si>
  <si>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</si>
  <si>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</si>
  <si>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</si>
  <si>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</si>
  <si>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</si>
  <si>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</si>
  <si>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</si>
  <si>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</si>
  <si>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</si>
  <si>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</si>
  <si>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</si>
  <si>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</si>
  <si>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</si>
  <si>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</si>
  <si>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</si>
  <si>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</si>
  <si>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</si>
  <si>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</si>
  <si>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</si>
  <si>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</si>
  <si>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</si>
  <si>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</si>
  <si>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</si>
  <si>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</si>
  <si>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</si>
  <si>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</si>
  <si>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</si>
  <si>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</si>
  <si>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</si>
  <si>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</si>
  <si>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</si>
  <si>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</si>
  <si>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</si>
  <si>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</si>
  <si>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</si>
  <si>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</si>
  <si>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</si>
  <si>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</si>
  <si>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</si>
  <si>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</si>
  <si>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</si>
  <si>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</si>
  <si>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</si>
  <si>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</si>
  <si>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</si>
  <si>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</si>
  <si>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</si>
  <si>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</si>
  <si>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</si>
  <si>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</si>
  <si>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</si>
  <si>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</si>
  <si>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</si>
  <si>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</si>
  <si>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</si>
  <si>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</si>
  <si>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</si>
  <si>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</si>
  <si>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</si>
  <si>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</si>
  <si>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</si>
  <si>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</si>
  <si>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</si>
  <si>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</si>
  <si>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</si>
  <si>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</si>
  <si>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</si>
  <si>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</si>
  <si>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</si>
  <si>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</si>
  <si>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</si>
  <si>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</si>
  <si>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</si>
  <si>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</si>
  <si>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</si>
  <si>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</si>
  <si>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</si>
  <si>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</si>
  <si>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</si>
  <si>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</si>
  <si>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</si>
  <si>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</si>
  <si>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</si>
  <si>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</si>
  <si>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</si>
  <si>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</si>
  <si>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</si>
  <si>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</si>
  <si>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</si>
  <si>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</si>
  <si>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</si>
  <si>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</si>
  <si>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</si>
  <si>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</si>
  <si>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</si>
  <si>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</si>
  <si>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</si>
  <si>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</si>
  <si>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</si>
  <si>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</si>
  <si>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</si>
  <si>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</si>
  <si>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</si>
  <si>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</si>
  <si>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</si>
  <si>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</si>
  <si>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</si>
  <si>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</si>
  <si>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</si>
  <si>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</si>
  <si>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</si>
  <si>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</si>
  <si>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</si>
  <si>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</si>
  <si>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</si>
  <si>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</si>
  <si>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</si>
  <si>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</si>
  <si>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</si>
  <si>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</si>
  <si>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</si>
  <si>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</si>
  <si>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</si>
  <si>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</si>
  <si>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</si>
  <si>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</si>
  <si>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</si>
  <si>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</si>
  <si>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</si>
  <si>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</si>
  <si>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</si>
  <si>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</si>
  <si>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</si>
  <si>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</si>
  <si>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</si>
  <si>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</si>
  <si>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</si>
  <si>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</si>
  <si>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</si>
  <si>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</si>
  <si>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</si>
  <si>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</si>
  <si>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</si>
  <si>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</si>
  <si>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</si>
  <si>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</si>
  <si>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</si>
  <si>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</si>
  <si>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</si>
  <si>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</si>
  <si>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</si>
  <si>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</si>
  <si>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</si>
  <si>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</si>
  <si>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</si>
  <si>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</si>
  <si>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</si>
  <si>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</si>
  <si>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</si>
  <si>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</si>
  <si>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</si>
  <si>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</si>
  <si>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</si>
  <si>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</si>
  <si>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</si>
  <si>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</si>
  <si>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</si>
  <si>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</si>
  <si>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</si>
  <si>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</si>
  <si>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</si>
  <si>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</si>
  <si>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</si>
  <si>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</si>
  <si>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</si>
  <si>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</si>
  <si>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</si>
  <si>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</si>
  <si>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</si>
  <si>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</si>
  <si>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</si>
  <si>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</si>
  <si>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</si>
  <si>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</si>
  <si>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</si>
  <si>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</si>
  <si>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</si>
  <si>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</si>
  <si>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</si>
  <si>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</si>
  <si>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</si>
  <si>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</si>
  <si>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</si>
  <si>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</si>
  <si>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</si>
  <si>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</si>
  <si>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</si>
  <si>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</si>
  <si>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</si>
  <si>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</si>
  <si>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</si>
  <si>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</si>
  <si>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</si>
  <si>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</si>
  <si>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</si>
  <si>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</si>
  <si>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</si>
  <si>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</si>
  <si>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</si>
  <si>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</si>
  <si>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</si>
  <si>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</si>
  <si>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</si>
  <si>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</si>
  <si>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</si>
  <si>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</si>
  <si>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</si>
  <si>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</si>
  <si>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</si>
  <si>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</si>
  <si>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</si>
  <si>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</si>
  <si>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</si>
  <si>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</si>
  <si>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</si>
  <si>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</si>
  <si>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</si>
  <si>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</si>
  <si>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</si>
  <si>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</si>
  <si>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</si>
  <si>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</si>
  <si>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</si>
  <si>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</si>
  <si>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</si>
  <si>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</si>
  <si>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</si>
  <si>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</si>
  <si>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</si>
  <si>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</si>
  <si>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</si>
  <si>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</si>
  <si>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</si>
  <si>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</si>
  <si>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</si>
  <si>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</si>
  <si>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</si>
  <si>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</si>
  <si>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</si>
  <si>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</si>
  <si>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</si>
  <si>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</si>
  <si>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</si>
  <si>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</si>
  <si>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</si>
  <si>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</si>
  <si>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</si>
  <si>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</si>
  <si>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</si>
  <si>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</si>
  <si>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</si>
  <si>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</si>
  <si>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</si>
  <si>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</si>
  <si>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</si>
  <si>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</si>
  <si>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</si>
  <si>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</si>
  <si>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</si>
  <si>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</si>
  <si>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</si>
  <si>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</si>
  <si>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</si>
  <si>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</si>
  <si>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</si>
  <si>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</si>
  <si>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</si>
  <si>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</si>
  <si>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</si>
  <si>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</si>
  <si>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</si>
  <si>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</si>
  <si>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</si>
  <si>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</si>
  <si>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</si>
  <si>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</si>
  <si>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</si>
  <si>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</si>
  <si>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</si>
  <si>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</si>
  <si>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</si>
  <si>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</si>
  <si>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</si>
  <si>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</si>
  <si>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</si>
  <si>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</si>
  <si>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</si>
  <si>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</si>
  <si>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</si>
  <si>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</si>
  <si>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</si>
  <si>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</si>
  <si>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</si>
  <si>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</si>
  <si>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</si>
  <si>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</si>
  <si>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6Y 7M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</si>
  <si>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</si>
  <si>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</si>
  <si>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</si>
  <si>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</si>
  <si>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</si>
  <si>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</si>
  <si>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</si>
  <si>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</si>
  <si>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</si>
  <si>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</si>
  <si>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</si>
  <si>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</si>
  <si>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</si>
  <si>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</si>
  <si>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</si>
  <si>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</si>
  <si>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</si>
  <si>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</si>
  <si>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</si>
  <si>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</si>
  <si>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</si>
  <si>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</si>
  <si>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</si>
  <si>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</si>
  <si>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</si>
  <si>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</si>
  <si>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</si>
  <si>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</si>
  <si>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</si>
  <si>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</si>
  <si>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</si>
  <si>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</si>
  <si>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</si>
  <si>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</si>
  <si>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</si>
  <si>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</si>
  <si>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</si>
  <si>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</si>
  <si>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</si>
  <si>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</si>
  <si>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</si>
  <si>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</si>
  <si>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</si>
  <si>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</si>
  <si>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</si>
  <si>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</si>
  <si>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</si>
  <si>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</si>
  <si>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</si>
  <si>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</si>
  <si>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</si>
  <si>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</si>
  <si>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</si>
  <si>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</si>
  <si>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</si>
  <si>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</si>
  <si>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</si>
  <si>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</si>
  <si>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</si>
  <si>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</si>
  <si>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</si>
  <si>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</si>
  <si>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</si>
  <si>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</si>
  <si>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</si>
  <si>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</si>
  <si>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</si>
  <si>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</si>
  <si>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</si>
  <si>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</si>
  <si>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</si>
  <si>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</si>
  <si>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</si>
  <si>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</si>
  <si>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</si>
  <si>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</si>
  <si>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</si>
  <si>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</si>
  <si>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</si>
  <si>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</si>
  <si>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</si>
  <si>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</si>
  <si>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</si>
  <si>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</si>
  <si>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</si>
  <si>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</si>
  <si>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</si>
  <si>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</si>
  <si>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</si>
  <si>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</si>
  <si>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</si>
  <si>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</si>
  <si>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</si>
  <si>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</si>
  <si>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</si>
  <si>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</si>
  <si>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</si>
  <si>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</si>
  <si>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</si>
  <si>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</si>
  <si>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</si>
  <si>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</si>
  <si>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</si>
  <si>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</si>
  <si>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</si>
  <si>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</si>
  <si>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</si>
  <si>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</si>
  <si>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</si>
  <si>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</si>
  <si>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</si>
  <si>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</si>
  <si>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</si>
  <si>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</si>
  <si>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</si>
  <si>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</si>
  <si>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</si>
  <si>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</si>
  <si>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</si>
  <si>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</si>
  <si>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</si>
  <si>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</si>
  <si>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</si>
  <si>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</si>
  <si>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</si>
  <si>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</si>
  <si>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</si>
  <si>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</si>
  <si>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</si>
  <si>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</si>
  <si>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</si>
  <si>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</si>
  <si>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</si>
  <si>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</si>
  <si>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</si>
  <si>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</si>
  <si>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</si>
  <si>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</si>
  <si>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</si>
  <si>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</si>
  <si>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</si>
  <si>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</si>
  <si>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</si>
  <si>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</si>
  <si>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</si>
  <si>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</si>
  <si>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</si>
  <si>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</si>
  <si>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</si>
  <si>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</si>
  <si>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</si>
  <si>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</si>
  <si>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</si>
  <si>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</si>
  <si>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</si>
  <si>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</si>
  <si>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</si>
  <si>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</si>
  <si>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</si>
  <si>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</si>
  <si>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</si>
  <si>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</si>
  <si>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</si>
  <si>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</si>
  <si>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</si>
  <si>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</si>
  <si>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</si>
  <si>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</si>
  <si>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</si>
  <si>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</si>
  <si>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</si>
  <si>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</si>
  <si>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</si>
  <si>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</si>
  <si>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</si>
  <si>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</si>
  <si>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</si>
  <si>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</si>
  <si>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</si>
  <si>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</si>
  <si>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</si>
  <si>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</si>
  <si>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</si>
  <si>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</si>
  <si>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</si>
  <si>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</si>
  <si>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</si>
  <si>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</si>
  <si>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</si>
  <si>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</si>
  <si>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</si>
  <si>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</si>
  <si>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</si>
  <si>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</si>
  <si>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</si>
  <si>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</si>
  <si>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</si>
  <si>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</si>
  <si>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</si>
  <si>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</si>
  <si>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</si>
  <si>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</si>
  <si>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</si>
  <si>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</si>
  <si>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</si>
  <si>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</si>
  <si>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</si>
  <si>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</si>
  <si>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</si>
  <si>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</si>
  <si>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</si>
  <si>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</si>
  <si>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</si>
  <si>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</si>
  <si>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</si>
  <si>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</si>
  <si>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</si>
  <si>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</si>
  <si>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</si>
  <si>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</si>
  <si>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</si>
  <si>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</si>
  <si>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</si>
  <si>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</si>
  <si>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</si>
  <si>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</si>
  <si>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</si>
  <si>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</si>
  <si>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</si>
  <si>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</si>
  <si>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</si>
  <si>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</si>
  <si>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</si>
  <si>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</si>
  <si>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</si>
  <si>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</si>
  <si>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</si>
  <si>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</si>
  <si>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</si>
  <si>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</si>
  <si>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</si>
  <si>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</si>
  <si>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</si>
  <si>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</si>
  <si>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</si>
  <si>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</si>
  <si>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</si>
  <si>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</si>
  <si>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</si>
  <si>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</si>
  <si>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</si>
  <si>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</si>
  <si>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</si>
  <si>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</si>
  <si>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</si>
  <si>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</si>
  <si>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</si>
  <si>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</si>
  <si>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</si>
  <si>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</si>
  <si>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</si>
  <si>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</si>
  <si>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</si>
  <si>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</si>
  <si>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</si>
  <si>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</si>
  <si>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</si>
  <si>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</si>
  <si>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</si>
  <si>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</si>
  <si>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</si>
  <si>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</si>
  <si>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</si>
  <si>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</si>
  <si>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</si>
  <si>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</si>
  <si>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</si>
  <si>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</si>
  <si>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</si>
  <si>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</si>
  <si>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</si>
  <si>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</si>
  <si>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</si>
  <si>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</si>
  <si>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</si>
  <si>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</si>
  <si>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</si>
  <si>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</si>
  <si>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</si>
  <si>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</si>
  <si>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</si>
  <si>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</si>
  <si>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</si>
  <si>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</si>
  <si>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</si>
  <si>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</si>
  <si>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</si>
  <si>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</si>
  <si>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</si>
  <si>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</si>
  <si>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</si>
  <si>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</si>
  <si>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</si>
  <si>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</si>
  <si>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</si>
  <si>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</si>
  <si>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</si>
  <si>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</si>
  <si>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</si>
  <si>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</si>
  <si>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</si>
  <si>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</si>
  <si>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</si>
  <si>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</si>
  <si>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</si>
  <si>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</si>
  <si>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</si>
  <si>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</si>
  <si>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</si>
  <si>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</si>
  <si>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</si>
  <si>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</si>
  <si>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</si>
  <si>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</si>
  <si>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</si>
  <si>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</si>
  <si>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</si>
  <si>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</si>
  <si>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</si>
  <si>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</si>
  <si>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</si>
  <si>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</si>
  <si>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</si>
  <si>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</si>
  <si>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</si>
  <si>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</si>
  <si>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</si>
  <si>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</si>
  <si>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</si>
  <si>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</si>
  <si>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</si>
  <si>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</si>
  <si>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</si>
  <si>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</si>
  <si>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</si>
  <si>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</si>
  <si>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</si>
  <si>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</si>
  <si>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</si>
  <si>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</si>
  <si>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</si>
  <si>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</si>
  <si>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</si>
  <si>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</si>
  <si>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</si>
  <si>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</si>
  <si>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</si>
  <si>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</si>
  <si>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</si>
  <si>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</si>
  <si>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</si>
  <si>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</si>
  <si>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</si>
  <si>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</si>
  <si>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</si>
  <si>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</si>
  <si>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</si>
  <si>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</si>
  <si>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</si>
  <si>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</si>
  <si>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</si>
  <si>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</si>
  <si>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</si>
  <si>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</si>
  <si>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</si>
  <si>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</si>
  <si>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</si>
  <si>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10M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</si>
  <si>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</si>
  <si>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</si>
  <si>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</si>
  <si>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</si>
  <si>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</si>
  <si>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</si>
  <si>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</si>
  <si>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</si>
  <si>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</si>
  <si>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</si>
  <si>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</si>
  <si>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</si>
  <si>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</si>
  <si>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</si>
  <si>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</si>
  <si>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</si>
  <si>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</si>
  <si>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</si>
  <si>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</si>
  <si>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</si>
  <si>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</si>
  <si>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</si>
  <si>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</si>
  <si>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</si>
  <si>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</si>
  <si>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</si>
  <si>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</si>
  <si>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</si>
  <si>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</si>
  <si>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</si>
  <si>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</si>
  <si>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</si>
  <si>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</si>
  <si>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</si>
  <si>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</si>
  <si>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</si>
  <si>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</si>
  <si>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</si>
  <si>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</si>
  <si>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</si>
  <si>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</si>
  <si>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</si>
  <si>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</si>
  <si>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</si>
  <si>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</si>
  <si>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</si>
  <si>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</si>
  <si>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</si>
  <si>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</si>
  <si>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</si>
  <si>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</si>
  <si>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</si>
  <si>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</si>
  <si>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</si>
  <si>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</si>
  <si>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</si>
  <si>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</si>
  <si>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</si>
  <si>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</si>
  <si>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</si>
  <si>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</si>
  <si>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</si>
  <si>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</si>
  <si>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</si>
  <si>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</si>
  <si>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</si>
  <si>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</si>
  <si>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</si>
  <si>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</si>
  <si>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</si>
  <si>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</si>
  <si>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</si>
  <si>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</si>
  <si>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</si>
  <si>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</si>
  <si>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</si>
  <si>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</si>
  <si>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</si>
  <si>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</si>
  <si>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</si>
  <si>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</si>
  <si>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</si>
  <si>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</si>
  <si>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</si>
  <si>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</si>
  <si>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</si>
  <si>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</si>
  <si>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</si>
  <si>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</si>
  <si>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</si>
  <si>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</si>
  <si>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</si>
  <si>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</si>
  <si>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</si>
  <si>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</si>
  <si>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</si>
  <si>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</si>
  <si>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</si>
  <si>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</si>
  <si>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</si>
  <si>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</si>
  <si>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</si>
  <si>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</si>
  <si>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</si>
  <si>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</si>
  <si>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</si>
  <si>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</si>
  <si>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</si>
  <si>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</si>
  <si>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</si>
  <si>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</si>
  <si>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</si>
  <si>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</si>
  <si>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</si>
  <si>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</si>
  <si>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</si>
  <si>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</si>
  <si>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</si>
  <si>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</si>
  <si>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</si>
  <si>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</si>
  <si>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</si>
  <si>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</si>
  <si>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</si>
  <si>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</si>
  <si>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</si>
  <si>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</si>
  <si>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</si>
  <si>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</si>
  <si>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</si>
  <si>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</si>
  <si>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</si>
  <si>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</si>
  <si>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</si>
  <si>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</si>
  <si>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</si>
  <si>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</si>
  <si>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</si>
  <si>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</si>
  <si>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</si>
  <si>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</si>
  <si>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</si>
  <si>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</si>
  <si>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</si>
  <si>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</si>
  <si>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</si>
  <si>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</si>
  <si>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</si>
  <si>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</si>
  <si>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</si>
  <si>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</si>
  <si>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</si>
  <si>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</si>
  <si>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</si>
  <si>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</si>
  <si>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</si>
  <si>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</si>
  <si>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</si>
  <si>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</si>
  <si>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</si>
  <si>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</si>
  <si>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</si>
  <si>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</si>
  <si>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</si>
  <si>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</si>
  <si>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</si>
  <si>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</si>
  <si>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</si>
  <si>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</si>
  <si>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</si>
  <si>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</si>
  <si>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</si>
  <si>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</si>
  <si>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</si>
  <si>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</si>
  <si>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</si>
  <si>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</si>
  <si>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</si>
  <si>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</si>
  <si>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</si>
  <si>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</si>
  <si>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</si>
  <si>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</si>
  <si>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</si>
  <si>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</si>
  <si>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</si>
  <si>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</si>
  <si>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</si>
  <si>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</si>
  <si>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</si>
  <si>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</si>
  <si>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</si>
  <si>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</si>
  <si>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</si>
  <si>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</si>
  <si>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</si>
  <si>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</si>
  <si>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</si>
  <si>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</si>
  <si>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</si>
  <si>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</si>
  <si>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</si>
  <si>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</si>
  <si>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</si>
  <si>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</si>
  <si>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</si>
  <si>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</si>
  <si>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</si>
  <si>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</si>
  <si>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</si>
  <si>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</si>
  <si>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</si>
  <si>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</si>
  <si>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</si>
  <si>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</si>
  <si>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</si>
  <si>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</si>
  <si>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</si>
  <si>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</si>
  <si>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</si>
  <si>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</si>
  <si>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</si>
  <si>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</si>
  <si>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</si>
  <si>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</si>
  <si>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</si>
  <si>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</si>
  <si>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</si>
  <si>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</si>
  <si>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</si>
  <si>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</si>
  <si>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</si>
  <si>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</si>
  <si>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</si>
  <si>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</si>
  <si>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</si>
  <si>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</si>
  <si>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</si>
  <si>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</si>
  <si>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</si>
  <si>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</si>
  <si>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</si>
  <si>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</si>
  <si>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CISCE New Delhi</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</si>
  <si>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</si>
  <si>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</si>
  <si>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</si>
  <si>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</si>
  <si>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</si>
  <si>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</si>
  <si>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</si>
  <si>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</si>
  <si>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</si>
  <si>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</si>
  <si>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</si>
  <si>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</si>
  <si>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</si>
  <si>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</si>
  <si>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</si>
  <si>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</si>
  <si>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</si>
  <si>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</si>
  <si>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</si>
  <si>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</si>
  <si>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</si>
  <si>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</si>
  <si>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</si>
  <si>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</si>
  <si>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</si>
  <si>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</si>
  <si>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</si>
  <si>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</si>
  <si>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</si>
  <si>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</si>
  <si>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</si>
  <si>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</si>
  <si>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</si>
  <si>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</si>
  <si>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</si>
  <si>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</si>
  <si>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</si>
  <si>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</si>
  <si>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</si>
  <si>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</si>
  <si>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</si>
  <si>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</si>
  <si>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</si>
  <si>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</si>
  <si>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</si>
  <si>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</si>
  <si>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</si>
  <si>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</si>
  <si>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</si>
  <si>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</si>
  <si>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</si>
  <si>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</si>
  <si>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</si>
  <si>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</si>
  <si>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</si>
  <si>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</si>
  <si>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</si>
  <si>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</si>
  <si>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</si>
  <si>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</si>
  <si>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</si>
  <si>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</si>
  <si>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</si>
  <si>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</si>
  <si>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</si>
  <si>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</si>
  <si>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</si>
  <si>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</si>
  <si>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</si>
  <si>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</si>
  <si>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</si>
  <si>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</si>
  <si>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</si>
  <si>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</si>
  <si>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</si>
  <si>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</si>
  <si>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</si>
  <si>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</si>
  <si>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</si>
  <si>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</si>
  <si>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</si>
  <si>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</si>
  <si>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</si>
  <si>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</si>
  <si>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</si>
  <si>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</si>
  <si>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</si>
  <si>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</si>
  <si>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</si>
  <si>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</si>
  <si>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</si>
  <si>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</si>
  <si>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</si>
  <si>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</si>
  <si>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</si>
  <si>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</si>
  <si>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</si>
  <si>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</si>
  <si>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</si>
  <si>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</si>
  <si>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</si>
  <si>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</si>
  <si>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</si>
  <si>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</si>
  <si>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</si>
  <si>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</si>
  <si>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</si>
  <si>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</si>
  <si>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</si>
  <si>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</si>
  <si>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</si>
  <si>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</si>
  <si>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</si>
  <si>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</si>
  <si>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</si>
  <si>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</si>
  <si>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</si>
  <si>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</si>
  <si>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</si>
  <si>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</si>
  <si>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</si>
  <si>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</si>
  <si>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</si>
  <si>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</si>
  <si>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</si>
  <si>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</si>
  <si>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</si>
  <si>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</si>
  <si>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</si>
  <si>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</si>
  <si>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</si>
  <si>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</si>
  <si>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</si>
  <si>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</si>
  <si>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</si>
  <si>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</si>
  <si>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</si>
  <si>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</si>
  <si>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</si>
  <si>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</si>
  <si>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</si>
  <si>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</si>
  <si>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</si>
  <si>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</si>
  <si>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</si>
  <si>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</si>
  <si>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</si>
  <si>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</si>
  <si>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</si>
  <si>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</si>
  <si>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</si>
  <si>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</si>
  <si>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</si>
  <si>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</si>
  <si>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</si>
  <si>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</si>
  <si>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</si>
  <si>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</si>
  <si>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</si>
  <si>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</si>
  <si>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</si>
  <si>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</si>
  <si>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</si>
  <si>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</si>
  <si>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</si>
  <si>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</si>
  <si>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</si>
  <si>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</si>
  <si>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</si>
  <si>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</si>
  <si>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</si>
  <si>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</si>
  <si>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</si>
  <si>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</si>
  <si>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</si>
  <si>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</si>
  <si>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</si>
  <si>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</si>
  <si>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</si>
  <si>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</si>
  <si>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</si>
  <si>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</si>
  <si>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</si>
  <si>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</si>
  <si>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</si>
  <si>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</si>
  <si>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</si>
  <si>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</si>
  <si>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</si>
  <si>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</si>
  <si>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</si>
  <si>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</si>
  <si>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</si>
  <si>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</si>
  <si>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</si>
  <si>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</si>
  <si>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</si>
  <si>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</si>
  <si>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</si>
  <si>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</si>
  <si>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</si>
  <si>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</si>
  <si>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</si>
  <si>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</si>
  <si>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</si>
  <si>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</si>
  <si>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</si>
  <si>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</si>
  <si>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</si>
  <si>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</si>
  <si>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</si>
  <si>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</si>
  <si>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</si>
  <si>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</si>
  <si>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</si>
  <si>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</si>
  <si>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</si>
  <si>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</si>
  <si>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</si>
  <si>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</si>
  <si>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</si>
  <si>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</si>
  <si>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</si>
  <si>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</si>
  <si>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</si>
  <si>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</si>
  <si>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</si>
  <si>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</si>
  <si>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</si>
  <si>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</si>
  <si>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</si>
  <si>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</si>
  <si>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</si>
  <si>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</si>
  <si>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</si>
  <si>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</si>
  <si>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</si>
  <si>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</si>
  <si>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</si>
  <si>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</si>
  <si>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</si>
  <si>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</si>
  <si>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</si>
  <si>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</si>
  <si>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</si>
  <si>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</si>
  <si>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</si>
  <si>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</si>
  <si>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</si>
  <si>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</si>
  <si>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</si>
  <si>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</si>
  <si>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</si>
  <si>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</si>
  <si>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</si>
  <si>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</si>
  <si>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</si>
  <si>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</si>
  <si>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</si>
  <si>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</si>
  <si>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</si>
  <si>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</si>
  <si>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</si>
  <si>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</si>
  <si>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</si>
  <si>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</si>
  <si>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</si>
  <si>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</si>
  <si>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</si>
  <si>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</si>
  <si>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</si>
  <si>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</si>
  <si>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</si>
  <si>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</si>
  <si>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</si>
  <si>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</si>
  <si>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</si>
  <si>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</si>
  <si>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</si>
  <si>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</si>
  <si>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</si>
  <si>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</si>
  <si>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</si>
  <si>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</si>
  <si>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</si>
  <si>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</si>
  <si>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</si>
  <si>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</si>
  <si>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</si>
  <si>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</si>
  <si>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</si>
  <si>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</si>
  <si>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</si>
  <si>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</si>
  <si>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</si>
  <si>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</si>
  <si>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</si>
  <si>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</si>
  <si>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</si>
  <si>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</si>
  <si>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</si>
  <si>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</si>
  <si>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</si>
  <si>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</si>
  <si>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</si>
  <si>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</si>
  <si>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</si>
  <si>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</si>
  <si>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</si>
  <si>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</si>
  <si>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</si>
  <si>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</si>
  <si>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</si>
  <si>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</si>
  <si>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</si>
  <si>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</si>
  <si>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</si>
  <si>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</si>
  <si>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</si>
  <si>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</si>
  <si>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</si>
  <si>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</si>
  <si>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</si>
  <si>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</si>
  <si>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</si>
  <si>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</si>
  <si>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</si>
  <si>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</si>
  <si>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</si>
  <si>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</si>
  <si>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</si>
  <si>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</si>
  <si>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</si>
  <si>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</si>
  <si>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</si>
  <si>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</si>
  <si>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</si>
  <si>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</si>
  <si>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</si>
  <si>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</si>
  <si>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</si>
  <si>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</si>
  <si>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</si>
  <si>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</si>
  <si>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</si>
  <si>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</si>
  <si>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</si>
  <si>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</si>
  <si>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</si>
  <si>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</si>
  <si>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</si>
  <si>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</si>
  <si>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</si>
  <si>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</si>
  <si>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</si>
  <si>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</si>
  <si>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</si>
  <si>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</si>
  <si>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</si>
  <si>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</si>
  <si>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</si>
  <si>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</si>
  <si>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</si>
  <si>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</si>
  <si>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</si>
  <si>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</si>
  <si>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</si>
  <si>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</si>
  <si>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</si>
  <si>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</si>
  <si>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</si>
  <si>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</si>
  <si>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</si>
  <si>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</si>
  <si>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</si>
  <si>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</si>
  <si>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</si>
  <si>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</si>
  <si>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</si>
  <si>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</si>
  <si>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</si>
  <si>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</si>
  <si>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</si>
  <si>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</si>
  <si>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</si>
  <si>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</si>
  <si>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</si>
  <si>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</si>
  <si>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</si>
  <si>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</si>
  <si>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</si>
  <si>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</si>
  <si>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</si>
  <si>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</si>
  <si>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</si>
  <si>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</si>
  <si>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</si>
  <si>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</si>
  <si>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</si>
  <si>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</si>
  <si>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</si>
  <si>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</si>
  <si>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</si>
  <si>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</si>
  <si>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</si>
  <si>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</si>
  <si>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</si>
  <si>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</si>
  <si>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</si>
  <si>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</si>
  <si>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</si>
  <si>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</si>
  <si>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</si>
  <si>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</si>
  <si>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</si>
  <si>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</si>
  <si>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</si>
  <si>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</si>
  <si>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</si>
  <si>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</si>
  <si>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</si>
  <si>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</si>
  <si>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</si>
  <si>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</si>
  <si>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</si>
  <si>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</si>
  <si>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</si>
  <si>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</si>
  <si>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</si>
  <si>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</si>
  <si>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</si>
  <si>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</si>
  <si>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</si>
  <si>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</si>
  <si>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</si>
  <si>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</si>
  <si>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</si>
  <si>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</si>
  <si>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</si>
  <si>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</si>
  <si>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</si>
  <si>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</si>
  <si>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</si>
  <si>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</si>
  <si>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more than 8.5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</si>
  <si>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</si>
  <si>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</si>
  <si>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</si>
  <si>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</si>
  <si>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</si>
  <si>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</si>
  <si>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</si>
  <si>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</si>
  <si>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</si>
  <si>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</si>
  <si>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</si>
  <si>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</si>
  <si>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</si>
  <si>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</si>
  <si>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</si>
  <si>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</si>
  <si>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</si>
  <si>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</si>
  <si>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</si>
  <si>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</si>
  <si>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</si>
  <si>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</si>
  <si>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</si>
  <si>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</si>
  <si>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</si>
  <si>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</si>
  <si>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</si>
  <si>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</si>
  <si>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</si>
  <si>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</si>
  <si>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</si>
  <si>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</si>
  <si>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</si>
  <si>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</si>
  <si>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</si>
  <si>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</si>
  <si>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</si>
  <si>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</si>
  <si>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</si>
  <si>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</si>
  <si>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</si>
  <si>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</si>
  <si>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</si>
  <si>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</si>
  <si>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</si>
  <si>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</si>
  <si>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</si>
  <si>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</si>
  <si>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</si>
  <si>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</si>
  <si>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</si>
  <si>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</si>
  <si>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</si>
  <si>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</si>
  <si>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</si>
  <si>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</si>
  <si>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</si>
  <si>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</si>
  <si>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</si>
  <si>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</si>
  <si>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</si>
  <si>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</si>
  <si>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</si>
  <si>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</si>
  <si>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</si>
  <si>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</si>
  <si>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</si>
  <si>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</si>
  <si>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</si>
  <si>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</si>
  <si>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</si>
  <si>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</si>
  <si>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</si>
  <si>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</si>
  <si>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</si>
  <si>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</si>
  <si>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</si>
  <si>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</si>
  <si>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</si>
  <si>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</si>
  <si>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</si>
  <si>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</si>
  <si>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</si>
  <si>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</si>
  <si>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</si>
  <si>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</si>
  <si>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</si>
  <si>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</si>
  <si>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</si>
  <si>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</si>
  <si>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</si>
  <si>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</si>
  <si>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</si>
  <si>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</si>
  <si>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</si>
  <si>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</si>
  <si>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</si>
  <si>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</si>
  <si>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</si>
  <si>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</si>
  <si>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</si>
  <si>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</si>
  <si>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</si>
  <si>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</si>
  <si>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</si>
  <si>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</si>
  <si>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</si>
  <si>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</si>
  <si>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</si>
  <si>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</si>
  <si>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</si>
  <si>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</si>
  <si>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</si>
  <si>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</si>
  <si>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</si>
  <si>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</si>
  <si>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</si>
  <si>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</si>
  <si>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</si>
  <si>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</si>
  <si>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</si>
  <si>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</si>
  <si>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</si>
  <si>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</si>
  <si>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</si>
  <si>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</si>
  <si>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</si>
  <si>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</si>
  <si>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</si>
  <si>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</si>
  <si>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</si>
  <si>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</si>
  <si>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</si>
  <si>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</si>
  <si>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</si>
  <si>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</si>
  <si>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</si>
  <si>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</si>
  <si>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</si>
  <si>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</si>
  <si>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</si>
  <si>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</si>
  <si>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</si>
  <si>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</si>
  <si>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</si>
  <si>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</si>
  <si>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</si>
  <si>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</si>
  <si>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</si>
  <si>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</si>
  <si>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</si>
  <si>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</si>
  <si>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</si>
  <si>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</si>
  <si>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</si>
  <si>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</si>
  <si>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</si>
  <si>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</si>
  <si>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</si>
  <si>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</si>
  <si>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</si>
  <si>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</si>
  <si>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</si>
  <si>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</si>
  <si>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</si>
  <si>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</si>
  <si>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</si>
  <si>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</si>
  <si>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</si>
  <si>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</si>
  <si>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</si>
  <si>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</si>
  <si>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</si>
  <si>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</si>
  <si>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</si>
  <si>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</si>
  <si>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</si>
  <si>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</si>
  <si>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</si>
  <si>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</si>
  <si>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</si>
  <si>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</si>
  <si>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</si>
  <si>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</si>
  <si>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</si>
  <si>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</si>
  <si>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</si>
  <si>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</si>
  <si>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</si>
  <si>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</si>
  <si>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</si>
  <si>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</si>
  <si>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</si>
  <si>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</si>
  <si>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</si>
  <si>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</si>
  <si>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</si>
  <si>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</si>
  <si>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</si>
  <si>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</si>
  <si>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</si>
  <si>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</si>
  <si>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</si>
  <si>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</si>
  <si>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</si>
  <si>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</si>
  <si>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</si>
  <si>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</si>
  <si>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</si>
  <si>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</si>
  <si>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</si>
  <si>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</si>
  <si>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</si>
  <si>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</si>
  <si>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</si>
  <si>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</si>
  <si>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</si>
  <si>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ICICI PRUDENTIAL LIFE INSURANCE COMPANY LTD.</t>
  </si>
  <si>
    <t>Development Manager Business Developement</t>
  </si>
  <si>
    <t>Beed</t>
  </si>
  <si>
    <t>TULSI COLLEGE OF COMPUTER SCI. &amp; IT BEED</t>
  </si>
  <si>
    <t>Training and Placement officer</t>
  </si>
  <si>
    <t xml:space="preserve">PES MODERN INSTITUTE OF BUSINESS STUDIES </t>
  </si>
  <si>
    <t>Nigdi Pune</t>
  </si>
  <si>
    <t>IBMR CHAKAN</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</si>
  <si>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</si>
  <si>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</si>
  <si>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</si>
  <si>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</si>
  <si>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</si>
  <si>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</si>
  <si>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</si>
  <si>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</si>
  <si>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</si>
  <si>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</si>
  <si>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</si>
  <si>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</si>
  <si>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</si>
  <si>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</si>
  <si>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</si>
  <si>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</si>
  <si>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</si>
  <si>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</si>
  <si>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</si>
  <si>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</si>
  <si>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</si>
  <si>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</si>
  <si>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Cisco Systems India Pvt. Ltd.</t>
  </si>
  <si>
    <t>Software Engineer - Grade-8	(Lead)</t>
  </si>
  <si>
    <t>Cybermedia Software Pvt. Ltd. (previously-Ensim India Pvt. Ltd.)</t>
  </si>
  <si>
    <t>Senior Technical Account Manager</t>
  </si>
  <si>
    <t>S1 Services Pvt. Ltd.</t>
  </si>
  <si>
    <t>System Analyst</t>
  </si>
  <si>
    <t>May 2005</t>
  </si>
  <si>
    <t>SoftLink International Pvt. Ltd.</t>
  </si>
  <si>
    <t>Software Engineer</t>
  </si>
  <si>
    <t>Network Integrators Pvt. Ltd.</t>
  </si>
  <si>
    <t>Mar 2002</t>
  </si>
  <si>
    <t>Apr 2004</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</si>
  <si>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</si>
  <si>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</si>
  <si>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</si>
  <si>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</si>
  <si>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</si>
  <si>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</si>
  <si>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</si>
  <si>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</si>
  <si>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</si>
  <si>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</si>
  <si>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</si>
  <si>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</si>
  <si>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</si>
  <si>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</si>
  <si>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</si>
  <si>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</si>
  <si>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</si>
  <si>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</si>
  <si>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</si>
  <si>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</si>
  <si>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</si>
  <si>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</si>
  <si>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</si>
  <si>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</si>
  <si>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</si>
  <si>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</si>
  <si>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</si>
  <si>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</si>
  <si>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</si>
  <si>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</si>
  <si>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</si>
  <si>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</si>
  <si>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</si>
  <si>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</si>
  <si>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</si>
  <si>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</si>
  <si>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</si>
  <si>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</si>
  <si>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</si>
  <si>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</si>
  <si>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</si>
  <si>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</si>
  <si>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</si>
  <si>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</si>
  <si>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</si>
  <si>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</si>
  <si>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</si>
  <si>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</si>
  <si>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</si>
  <si>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</si>
  <si>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</si>
  <si>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</si>
  <si>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</si>
  <si>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</si>
  <si>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</si>
  <si>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</si>
  <si>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</si>
  <si>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</si>
  <si>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</si>
  <si>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</si>
  <si>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</si>
  <si>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</si>
  <si>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</si>
  <si>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</si>
  <si>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</si>
  <si>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</si>
  <si>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</si>
  <si>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</si>
  <si>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</si>
  <si>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</si>
  <si>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</si>
  <si>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</si>
  <si>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</si>
  <si>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</si>
  <si>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</si>
  <si>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</si>
  <si>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</si>
  <si>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</si>
  <si>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</si>
  <si>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</si>
  <si>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</si>
  <si>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</si>
  <si>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</si>
  <si>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</si>
  <si>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</si>
  <si>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</si>
  <si>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</si>
  <si>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</si>
  <si>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</si>
  <si>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</si>
  <si>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</si>
  <si>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</si>
  <si>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13Y 6M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</si>
  <si>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</si>
  <si>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</si>
  <si>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</si>
  <si>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</si>
  <si>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</si>
  <si>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</si>
  <si>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</si>
  <si>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</si>
  <si>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</si>
  <si>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</si>
  <si>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</si>
  <si>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</si>
  <si>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</si>
  <si>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</si>
  <si>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</si>
  <si>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</si>
  <si>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</si>
  <si>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</si>
  <si>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</si>
  <si>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</si>
  <si>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</si>
  <si>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</si>
  <si>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</si>
  <si>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</si>
  <si>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</si>
  <si>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</si>
  <si>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</si>
  <si>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</si>
  <si>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</si>
  <si>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</si>
  <si>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</si>
  <si>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</si>
  <si>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</si>
  <si>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</si>
  <si>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</si>
  <si>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</si>
  <si>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</si>
  <si>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</si>
  <si>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</si>
  <si>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</si>
  <si>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</si>
  <si>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</si>
  <si>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</si>
  <si>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</si>
  <si>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</si>
  <si>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</si>
  <si>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</si>
  <si>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</si>
  <si>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</si>
  <si>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ZS Associates</t>
  </si>
  <si>
    <t>Operations Delivery Associate</t>
  </si>
  <si>
    <t>Symbiosis Institute of International Business, Symbiosis International (Deemed University)</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</si>
  <si>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</si>
  <si>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</si>
  <si>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</si>
  <si>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</si>
  <si>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</si>
  <si>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</si>
  <si>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</si>
  <si>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</si>
  <si>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</si>
  <si>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</si>
  <si>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</si>
  <si>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</si>
  <si>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</si>
  <si>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</si>
  <si>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</si>
  <si>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</si>
  <si>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</si>
  <si>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</si>
  <si>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</si>
  <si>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</si>
  <si>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</si>
  <si>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</si>
  <si>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</si>
  <si>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</si>
  <si>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</si>
  <si>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</si>
  <si>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</si>
  <si>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</si>
  <si>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</si>
  <si>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</si>
  <si>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</si>
  <si>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</si>
  <si>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</si>
  <si>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</si>
  <si>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</si>
  <si>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</si>
  <si>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</si>
  <si>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</si>
  <si>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</si>
  <si>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</si>
  <si>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</si>
  <si>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</si>
  <si>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</si>
  <si>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</si>
  <si>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</si>
  <si>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</si>
  <si>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</si>
  <si>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</si>
  <si>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</si>
  <si>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</si>
  <si>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</si>
  <si>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</si>
  <si>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</si>
  <si>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</si>
  <si>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</si>
  <si>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</si>
  <si>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 xml:space="preserve">Fortune Procurators Pvt Ltd. </t>
  </si>
  <si>
    <t>Trainee Engineer Business Developement</t>
  </si>
  <si>
    <t>Global Business School &amp; Research Centre, Dr. D. Y. Patil Vidyapeeth, Pune</t>
  </si>
  <si>
    <t>Marathwada Mitra Mandal’s College of Engineering, Pune</t>
  </si>
  <si>
    <t>Sadhu Vaswani Institute of Management Studies Pune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</si>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</sst>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690"/>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380</v>
      </c>
      <c r="DT7" t="s">
        <v>381</v>
      </c>
      <c r="DU7" t="s">
        <v>382</v>
      </c>
      <c r="DV7" t="s">
        <v>383</v>
      </c>
      <c r="DW7" t="s">
        <v>207</v>
      </c>
      <c r="DX7" t="s">
        <v>384</v>
      </c>
      <c r="DY7" t="s">
        <v>385</v>
      </c>
      <c r="DZ7" t="s">
        <v>380</v>
      </c>
    </row>
    <row r="8" spans="1:158">
      <c r="A8" t="s">
        <v>356</v>
      </c>
      <c r="B8" t="s">
        <v>211</v>
      </c>
      <c r="C8" t="s">
        <v>267</v>
      </c>
      <c r="D8" t="s">
        <v>357</v>
      </c>
      <c r="E8" t="s">
        <v>386</v>
      </c>
      <c r="F8" t="s">
        <v>387</v>
      </c>
      <c r="G8">
        <v>9710690822</v>
      </c>
      <c r="H8" t="s">
        <v>271</v>
      </c>
      <c r="I8" t="s">
        <v>388</v>
      </c>
      <c r="J8" t="s">
        <v>217</v>
      </c>
      <c r="K8" t="s">
        <v>389</v>
      </c>
      <c r="L8" t="s">
        <v>390</v>
      </c>
      <c r="M8" t="s">
        <v>391</v>
      </c>
      <c r="N8" t="s">
        <v>170</v>
      </c>
      <c r="AI8" t="s">
        <v>392</v>
      </c>
      <c r="AJ8" t="s">
        <v>393</v>
      </c>
      <c r="AK8" t="s">
        <v>394</v>
      </c>
      <c r="AL8">
        <v>86.4</v>
      </c>
      <c r="AN8">
        <v>2007</v>
      </c>
      <c r="AO8" t="s">
        <v>174</v>
      </c>
      <c r="AP8" t="s">
        <v>395</v>
      </c>
      <c r="AQ8" t="s">
        <v>396</v>
      </c>
      <c r="AR8" t="s">
        <v>397</v>
      </c>
      <c r="AS8">
        <v>82</v>
      </c>
      <c r="AU8">
        <v>2009</v>
      </c>
      <c r="AV8" t="s">
        <v>170</v>
      </c>
      <c r="BC8" t="s">
        <v>174</v>
      </c>
      <c r="BD8" t="s">
        <v>398</v>
      </c>
      <c r="BE8" t="s">
        <v>399</v>
      </c>
      <c r="BF8" t="s">
        <v>400</v>
      </c>
      <c r="BG8">
        <v>77.6</v>
      </c>
      <c r="BI8">
        <v>2013</v>
      </c>
      <c r="BJ8">
        <v>19</v>
      </c>
      <c r="BL8">
        <v>54</v>
      </c>
      <c r="BN8" t="s">
        <v>174</v>
      </c>
      <c r="BO8" t="s">
        <v>401</v>
      </c>
      <c r="BP8" t="s">
        <v>402</v>
      </c>
      <c r="BQ8" t="s">
        <v>403</v>
      </c>
      <c r="BR8">
        <v>72</v>
      </c>
      <c r="BT8">
        <v>2016</v>
      </c>
      <c r="BU8">
        <v>31</v>
      </c>
      <c r="BV8" t="s">
        <v>404</v>
      </c>
      <c r="BW8">
        <v>53</v>
      </c>
      <c r="BX8" t="s">
        <v>405</v>
      </c>
      <c r="BY8" t="s">
        <v>170</v>
      </c>
      <c r="CF8" t="s">
        <v>174</v>
      </c>
      <c r="CG8" t="s">
        <v>406</v>
      </c>
      <c r="CH8" t="s">
        <v>407</v>
      </c>
      <c r="CI8" t="s">
        <v>373</v>
      </c>
      <c r="CK8" t="s">
        <v>174</v>
      </c>
      <c r="CL8" t="s">
        <v>170</v>
      </c>
      <c r="CN8" t="s">
        <v>174</v>
      </c>
      <c r="CO8" t="s">
        <v>408</v>
      </c>
      <c r="CP8" t="s">
        <v>409</v>
      </c>
      <c r="CQ8" t="s">
        <v>174</v>
      </c>
      <c r="CR8">
        <v>0</v>
      </c>
      <c r="CS8">
        <v>1</v>
      </c>
      <c r="CT8">
        <v>1</v>
      </c>
      <c r="CU8" t="s">
        <v>410</v>
      </c>
      <c r="CV8" t="s">
        <v>170</v>
      </c>
      <c r="CZ8" t="s">
        <v>170</v>
      </c>
      <c r="DB8" t="s">
        <v>411</v>
      </c>
      <c r="DC8" t="s">
        <v>412</v>
      </c>
      <c r="DD8" t="s">
        <v>174</v>
      </c>
      <c r="DE8" t="s">
        <v>413</v>
      </c>
      <c r="DF8" t="s">
        <v>174</v>
      </c>
      <c r="DG8">
        <v>2</v>
      </c>
      <c r="DH8">
        <v>0</v>
      </c>
      <c r="DI8">
        <v>0</v>
      </c>
      <c r="DJ8" t="s">
        <v>378</v>
      </c>
      <c r="DK8">
        <v>10</v>
      </c>
      <c r="DL8" t="s">
        <v>170</v>
      </c>
      <c r="DN8" t="s">
        <v>170</v>
      </c>
      <c r="DP8" t="s">
        <v>414</v>
      </c>
      <c r="DQ8" t="s">
        <v>202</v>
      </c>
      <c r="DR8" t="str">
        <f>HYPERLINK("https://nconnect.nicmar.ac.in/pdf/27_resume_1771408068.pdf/Y2FyZWVy","View Resume")</f>
        <v>0</v>
      </c>
      <c r="DS8" t="s">
        <v>415</v>
      </c>
      <c r="DT8" t="s">
        <v>416</v>
      </c>
      <c r="DU8" t="s">
        <v>417</v>
      </c>
      <c r="DV8" t="s">
        <v>418</v>
      </c>
      <c r="DW8" t="s">
        <v>246</v>
      </c>
      <c r="DX8" t="s">
        <v>419</v>
      </c>
      <c r="DY8" t="s">
        <v>209</v>
      </c>
      <c r="DZ8" t="s">
        <v>420</v>
      </c>
      <c r="EA8" t="s">
        <v>421</v>
      </c>
      <c r="EB8" t="s">
        <v>211</v>
      </c>
      <c r="EC8" t="s">
        <v>422</v>
      </c>
      <c r="ED8" t="s">
        <v>246</v>
      </c>
      <c r="EE8" t="s">
        <v>423</v>
      </c>
      <c r="EF8" t="s">
        <v>424</v>
      </c>
      <c r="EG8" t="s">
        <v>344</v>
      </c>
      <c r="EH8" t="s">
        <v>425</v>
      </c>
      <c r="EI8" t="s">
        <v>426</v>
      </c>
      <c r="EJ8" t="s">
        <v>427</v>
      </c>
      <c r="EK8" t="s">
        <v>207</v>
      </c>
      <c r="EL8" t="s">
        <v>428</v>
      </c>
      <c r="EM8" t="s">
        <v>429</v>
      </c>
      <c r="EN8" t="s">
        <v>430</v>
      </c>
    </row>
    <row r="9" spans="1:158">
      <c r="A9" t="s">
        <v>293</v>
      </c>
      <c r="B9" t="s">
        <v>211</v>
      </c>
      <c r="C9" t="s">
        <v>212</v>
      </c>
      <c r="D9" t="s">
        <v>294</v>
      </c>
      <c r="E9" t="s">
        <v>431</v>
      </c>
      <c r="F9" t="s">
        <v>432</v>
      </c>
      <c r="G9">
        <v>9158584584</v>
      </c>
      <c r="H9" t="s">
        <v>164</v>
      </c>
      <c r="I9" t="s">
        <v>433</v>
      </c>
      <c r="J9" t="s">
        <v>166</v>
      </c>
      <c r="K9" t="s">
        <v>434</v>
      </c>
      <c r="L9" t="s">
        <v>435</v>
      </c>
      <c r="M9" t="s">
        <v>436</v>
      </c>
      <c r="N9" t="s">
        <v>170</v>
      </c>
      <c r="AI9" t="s">
        <v>437</v>
      </c>
      <c r="AJ9" t="s">
        <v>438</v>
      </c>
      <c r="AK9" t="s">
        <v>439</v>
      </c>
      <c r="AL9">
        <v>85.27</v>
      </c>
      <c r="AN9">
        <v>2012</v>
      </c>
      <c r="AO9" t="s">
        <v>174</v>
      </c>
      <c r="AP9" t="s">
        <v>440</v>
      </c>
      <c r="AQ9" t="s">
        <v>438</v>
      </c>
      <c r="AR9" t="s">
        <v>439</v>
      </c>
      <c r="AS9">
        <v>62.15</v>
      </c>
      <c r="AU9">
        <v>2014</v>
      </c>
      <c r="AV9" t="s">
        <v>170</v>
      </c>
      <c r="BC9" t="s">
        <v>174</v>
      </c>
      <c r="BD9" t="s">
        <v>441</v>
      </c>
      <c r="BE9" t="s">
        <v>442</v>
      </c>
      <c r="BF9" t="s">
        <v>443</v>
      </c>
      <c r="BG9">
        <v>89.0</v>
      </c>
      <c r="BI9">
        <v>2017</v>
      </c>
      <c r="BJ9">
        <v>19</v>
      </c>
      <c r="BK9" t="s">
        <v>444</v>
      </c>
      <c r="BL9">
        <v>53</v>
      </c>
      <c r="BM9" t="s">
        <v>443</v>
      </c>
      <c r="BN9" t="s">
        <v>174</v>
      </c>
      <c r="BO9" t="s">
        <v>445</v>
      </c>
      <c r="BP9" t="s">
        <v>446</v>
      </c>
      <c r="BQ9" t="s">
        <v>443</v>
      </c>
      <c r="BR9">
        <v>96.1</v>
      </c>
      <c r="BS9">
        <v>9.61</v>
      </c>
      <c r="BT9">
        <v>2019</v>
      </c>
      <c r="BU9">
        <v>31</v>
      </c>
      <c r="BV9" t="s">
        <v>447</v>
      </c>
      <c r="BW9">
        <v>53</v>
      </c>
      <c r="BX9" t="s">
        <v>443</v>
      </c>
      <c r="BY9" t="s">
        <v>170</v>
      </c>
      <c r="BZ9" t="s">
        <v>448</v>
      </c>
      <c r="CA9" t="s">
        <v>449</v>
      </c>
      <c r="CB9" t="s">
        <v>443</v>
      </c>
      <c r="CF9" t="s">
        <v>174</v>
      </c>
      <c r="CG9" t="s">
        <v>450</v>
      </c>
      <c r="CH9" t="s">
        <v>451</v>
      </c>
      <c r="CI9" t="s">
        <v>193</v>
      </c>
      <c r="CJ9">
        <v>2025</v>
      </c>
      <c r="CL9" t="s">
        <v>174</v>
      </c>
      <c r="CM9" t="s">
        <v>452</v>
      </c>
      <c r="CN9" t="s">
        <v>174</v>
      </c>
      <c r="CO9" t="s">
        <v>453</v>
      </c>
      <c r="CP9" t="s">
        <v>454</v>
      </c>
      <c r="CQ9" t="s">
        <v>174</v>
      </c>
      <c r="CR9">
        <v>15</v>
      </c>
      <c r="CS9">
        <v>1</v>
      </c>
      <c r="CU9" t="s">
        <v>455</v>
      </c>
      <c r="CV9" t="s">
        <v>170</v>
      </c>
      <c r="CZ9" t="s">
        <v>170</v>
      </c>
      <c r="DB9" t="s">
        <v>456</v>
      </c>
      <c r="DC9" t="s">
        <v>457</v>
      </c>
      <c r="DD9" t="s">
        <v>174</v>
      </c>
      <c r="DE9" t="s">
        <v>458</v>
      </c>
      <c r="DF9" t="s">
        <v>170</v>
      </c>
      <c r="DL9" t="s">
        <v>170</v>
      </c>
      <c r="DN9" t="s">
        <v>174</v>
      </c>
      <c r="DO9" t="s">
        <v>459</v>
      </c>
      <c r="DP9" t="s">
        <v>460</v>
      </c>
      <c r="DQ9" t="s">
        <v>202</v>
      </c>
      <c r="DR9" t="str">
        <f>HYPERLINK("https://nconnect.nicmar.ac.in/pdf/23_resume_1771904635.pdf/Y2FyZWVy","View Resume")</f>
        <v>0</v>
      </c>
      <c r="DS9" t="s">
        <v>461</v>
      </c>
      <c r="DT9" t="s">
        <v>462</v>
      </c>
      <c r="DU9" t="s">
        <v>211</v>
      </c>
      <c r="DV9" t="s">
        <v>463</v>
      </c>
      <c r="DW9" t="s">
        <v>246</v>
      </c>
      <c r="DX9" t="s">
        <v>464</v>
      </c>
      <c r="DY9" t="s">
        <v>465</v>
      </c>
      <c r="DZ9" t="s">
        <v>466</v>
      </c>
      <c r="EA9" t="s">
        <v>467</v>
      </c>
      <c r="EB9" t="s">
        <v>211</v>
      </c>
      <c r="EC9" t="s">
        <v>468</v>
      </c>
      <c r="ED9" t="s">
        <v>246</v>
      </c>
      <c r="EE9" t="s">
        <v>469</v>
      </c>
      <c r="EF9" t="s">
        <v>209</v>
      </c>
      <c r="EG9" t="s">
        <v>470</v>
      </c>
    </row>
    <row r="10" spans="1:158">
      <c r="A10" t="s">
        <v>471</v>
      </c>
      <c r="B10" t="s">
        <v>211</v>
      </c>
      <c r="C10" t="s">
        <v>472</v>
      </c>
      <c r="D10" t="s">
        <v>473</v>
      </c>
      <c r="E10" t="s">
        <v>474</v>
      </c>
      <c r="F10" t="s">
        <v>475</v>
      </c>
      <c r="G10">
        <v>8486825002</v>
      </c>
      <c r="H10" t="s">
        <v>164</v>
      </c>
      <c r="I10" t="s">
        <v>476</v>
      </c>
      <c r="J10" t="s">
        <v>166</v>
      </c>
      <c r="K10" t="s">
        <v>477</v>
      </c>
      <c r="L10" t="s">
        <v>478</v>
      </c>
      <c r="M10" t="s">
        <v>479</v>
      </c>
      <c r="N10" t="s">
        <v>170</v>
      </c>
      <c r="AI10" t="s">
        <v>480</v>
      </c>
      <c r="AJ10" t="s">
        <v>481</v>
      </c>
      <c r="AK10" t="s">
        <v>482</v>
      </c>
      <c r="AL10">
        <v>88.2</v>
      </c>
      <c r="AN10">
        <v>2004</v>
      </c>
      <c r="AO10" t="s">
        <v>174</v>
      </c>
      <c r="AP10" t="s">
        <v>480</v>
      </c>
      <c r="AQ10" t="s">
        <v>481</v>
      </c>
      <c r="AR10" t="s">
        <v>483</v>
      </c>
      <c r="AS10">
        <v>75.83</v>
      </c>
      <c r="AU10">
        <v>2006</v>
      </c>
      <c r="AV10" t="s">
        <v>170</v>
      </c>
      <c r="BC10" t="s">
        <v>174</v>
      </c>
      <c r="BD10" t="s">
        <v>484</v>
      </c>
      <c r="BE10" t="s">
        <v>485</v>
      </c>
      <c r="BF10" t="s">
        <v>486</v>
      </c>
      <c r="BG10">
        <v>78</v>
      </c>
      <c r="BI10">
        <v>2010</v>
      </c>
      <c r="BJ10">
        <v>2</v>
      </c>
      <c r="BL10">
        <v>9</v>
      </c>
      <c r="BN10" t="s">
        <v>174</v>
      </c>
      <c r="BO10" t="s">
        <v>487</v>
      </c>
      <c r="BP10" t="s">
        <v>487</v>
      </c>
      <c r="BQ10" t="s">
        <v>488</v>
      </c>
      <c r="BR10">
        <v>70</v>
      </c>
      <c r="BS10">
        <v>7.58</v>
      </c>
      <c r="BT10">
        <v>2012</v>
      </c>
      <c r="BU10">
        <v>12</v>
      </c>
      <c r="BW10">
        <v>15</v>
      </c>
      <c r="BY10" t="s">
        <v>170</v>
      </c>
      <c r="CF10" t="s">
        <v>174</v>
      </c>
      <c r="CG10" t="s">
        <v>489</v>
      </c>
      <c r="CH10" t="s">
        <v>490</v>
      </c>
      <c r="CI10" t="s">
        <v>193</v>
      </c>
      <c r="CJ10">
        <v>2024</v>
      </c>
      <c r="CL10" t="s">
        <v>170</v>
      </c>
      <c r="CN10" t="s">
        <v>174</v>
      </c>
      <c r="CO10" t="s">
        <v>491</v>
      </c>
      <c r="CP10" t="s">
        <v>492</v>
      </c>
      <c r="CQ10" t="s">
        <v>174</v>
      </c>
      <c r="CR10">
        <v>3</v>
      </c>
      <c r="CS10">
        <v>3</v>
      </c>
      <c r="CU10" t="s">
        <v>493</v>
      </c>
      <c r="CV10" t="s">
        <v>170</v>
      </c>
      <c r="CZ10" t="s">
        <v>170</v>
      </c>
      <c r="DB10" t="s">
        <v>494</v>
      </c>
      <c r="DC10" t="s">
        <v>495</v>
      </c>
      <c r="DD10" t="s">
        <v>174</v>
      </c>
      <c r="DE10" t="s">
        <v>496</v>
      </c>
      <c r="DF10" t="s">
        <v>170</v>
      </c>
      <c r="DL10" t="s">
        <v>174</v>
      </c>
      <c r="DM10" t="s">
        <v>491</v>
      </c>
      <c r="DN10" t="s">
        <v>170</v>
      </c>
      <c r="DP10" t="s">
        <v>497</v>
      </c>
      <c r="DQ10" t="s">
        <v>202</v>
      </c>
      <c r="DR10" t="str">
        <f>HYPERLINK("https://nconnect.nicmar.ac.in/pdf/30_resume_1771416082.pdf/Y2FyZWVy","View Resume")</f>
        <v>0</v>
      </c>
      <c r="DS10" t="s">
        <v>344</v>
      </c>
      <c r="DT10" t="s">
        <v>498</v>
      </c>
      <c r="DU10" t="s">
        <v>499</v>
      </c>
      <c r="DV10" t="s">
        <v>500</v>
      </c>
      <c r="DW10" t="s">
        <v>246</v>
      </c>
      <c r="DX10" t="s">
        <v>501</v>
      </c>
      <c r="DY10" t="s">
        <v>209</v>
      </c>
      <c r="DZ10" t="s">
        <v>502</v>
      </c>
      <c r="EA10" t="s">
        <v>503</v>
      </c>
      <c r="EB10" t="s">
        <v>499</v>
      </c>
      <c r="EC10" t="s">
        <v>504</v>
      </c>
      <c r="ED10" t="s">
        <v>246</v>
      </c>
      <c r="EE10" t="s">
        <v>505</v>
      </c>
      <c r="EF10" t="s">
        <v>506</v>
      </c>
      <c r="EG10" t="s">
        <v>265</v>
      </c>
    </row>
    <row r="11" spans="1:158">
      <c r="A11" t="s">
        <v>507</v>
      </c>
      <c r="B11" t="s">
        <v>508</v>
      </c>
      <c r="C11" t="s">
        <v>267</v>
      </c>
      <c r="D11" t="s">
        <v>509</v>
      </c>
      <c r="E11" t="s">
        <v>510</v>
      </c>
      <c r="F11" t="s">
        <v>511</v>
      </c>
      <c r="G11">
        <v>9884806248</v>
      </c>
      <c r="H11" t="s">
        <v>164</v>
      </c>
      <c r="I11" t="s">
        <v>512</v>
      </c>
      <c r="J11" t="s">
        <v>166</v>
      </c>
      <c r="K11" t="s">
        <v>513</v>
      </c>
      <c r="L11" t="s">
        <v>514</v>
      </c>
      <c r="M11" t="s">
        <v>515</v>
      </c>
      <c r="N11" t="s">
        <v>170</v>
      </c>
      <c r="AI11" t="s">
        <v>516</v>
      </c>
      <c r="AJ11" t="s">
        <v>517</v>
      </c>
      <c r="AK11" t="s">
        <v>518</v>
      </c>
      <c r="AL11">
        <v>73</v>
      </c>
      <c r="AM11">
        <v>7.3</v>
      </c>
      <c r="AN11">
        <v>1986</v>
      </c>
      <c r="AO11" t="s">
        <v>174</v>
      </c>
      <c r="AP11" t="s">
        <v>519</v>
      </c>
      <c r="AQ11" t="s">
        <v>520</v>
      </c>
      <c r="AR11" t="s">
        <v>521</v>
      </c>
      <c r="AS11">
        <v>79</v>
      </c>
      <c r="AT11">
        <v>7.9</v>
      </c>
      <c r="AU11">
        <v>1988</v>
      </c>
      <c r="AV11" t="s">
        <v>170</v>
      </c>
      <c r="BC11" t="s">
        <v>174</v>
      </c>
      <c r="BD11" t="s">
        <v>522</v>
      </c>
      <c r="BE11" t="s">
        <v>523</v>
      </c>
      <c r="BF11" t="s">
        <v>524</v>
      </c>
      <c r="BG11">
        <v>66</v>
      </c>
      <c r="BH11">
        <v>6.6</v>
      </c>
      <c r="BI11">
        <v>1991</v>
      </c>
      <c r="BJ11">
        <v>19</v>
      </c>
      <c r="BK11" t="s">
        <v>525</v>
      </c>
      <c r="BL11">
        <v>53</v>
      </c>
      <c r="BM11" t="s">
        <v>524</v>
      </c>
      <c r="BN11" t="s">
        <v>174</v>
      </c>
      <c r="BO11" t="s">
        <v>526</v>
      </c>
      <c r="BP11" t="s">
        <v>527</v>
      </c>
      <c r="BQ11" t="s">
        <v>528</v>
      </c>
      <c r="BR11">
        <v>90</v>
      </c>
      <c r="BS11">
        <v>3.6</v>
      </c>
      <c r="BT11">
        <v>2002</v>
      </c>
      <c r="BU11">
        <v>31</v>
      </c>
      <c r="BV11" t="s">
        <v>529</v>
      </c>
      <c r="BW11">
        <v>23</v>
      </c>
      <c r="BY11" t="s">
        <v>170</v>
      </c>
      <c r="CF11" t="s">
        <v>174</v>
      </c>
      <c r="CG11" t="s">
        <v>530</v>
      </c>
      <c r="CH11" t="s">
        <v>531</v>
      </c>
      <c r="CI11" t="s">
        <v>193</v>
      </c>
      <c r="CJ11">
        <v>2015</v>
      </c>
      <c r="CL11" t="s">
        <v>170</v>
      </c>
      <c r="CN11" t="s">
        <v>170</v>
      </c>
      <c r="CP11" t="s">
        <v>378</v>
      </c>
      <c r="CQ11" t="s">
        <v>174</v>
      </c>
      <c r="CR11">
        <v>1</v>
      </c>
      <c r="CS11">
        <v>11</v>
      </c>
      <c r="CT11">
        <v>1</v>
      </c>
      <c r="CV11" t="s">
        <v>170</v>
      </c>
      <c r="CZ11" t="s">
        <v>170</v>
      </c>
      <c r="DB11" t="s">
        <v>532</v>
      </c>
      <c r="DC11" t="s">
        <v>533</v>
      </c>
      <c r="DD11" t="s">
        <v>174</v>
      </c>
      <c r="DE11" t="s">
        <v>534</v>
      </c>
      <c r="DF11" t="s">
        <v>170</v>
      </c>
      <c r="DL11" t="s">
        <v>170</v>
      </c>
      <c r="DN11" t="s">
        <v>170</v>
      </c>
      <c r="DP11" t="s">
        <v>497</v>
      </c>
      <c r="DQ11" t="s">
        <v>202</v>
      </c>
      <c r="DR11" t="str">
        <f>HYPERLINK("https://nconnect.nicmar.ac.in/pdf/40_resume_1771415870.pdf/Y2FyZWVy","View Resume")</f>
        <v>0</v>
      </c>
      <c r="DS11" t="s">
        <v>535</v>
      </c>
      <c r="DT11" t="s">
        <v>536</v>
      </c>
      <c r="DU11" t="s">
        <v>537</v>
      </c>
      <c r="DV11" t="s">
        <v>538</v>
      </c>
      <c r="DW11" t="s">
        <v>246</v>
      </c>
      <c r="DX11" t="s">
        <v>539</v>
      </c>
      <c r="DY11" t="s">
        <v>465</v>
      </c>
      <c r="DZ11" t="s">
        <v>535</v>
      </c>
    </row>
    <row r="12" spans="1:158">
      <c r="A12" t="s">
        <v>540</v>
      </c>
      <c r="B12" t="s">
        <v>159</v>
      </c>
      <c r="C12" t="s">
        <v>472</v>
      </c>
      <c r="D12" t="s">
        <v>541</v>
      </c>
      <c r="E12" t="s">
        <v>542</v>
      </c>
      <c r="F12" t="s">
        <v>543</v>
      </c>
      <c r="G12">
        <v>8830232164</v>
      </c>
      <c r="H12" t="s">
        <v>271</v>
      </c>
      <c r="I12" t="s">
        <v>544</v>
      </c>
      <c r="J12" t="s">
        <v>166</v>
      </c>
      <c r="K12" t="s">
        <v>545</v>
      </c>
      <c r="L12" t="s">
        <v>546</v>
      </c>
      <c r="M12" t="s">
        <v>547</v>
      </c>
      <c r="N12" t="s">
        <v>170</v>
      </c>
      <c r="AI12" t="s">
        <v>548</v>
      </c>
      <c r="AJ12" t="s">
        <v>549</v>
      </c>
      <c r="AK12" t="s">
        <v>550</v>
      </c>
      <c r="AL12">
        <v>83.38</v>
      </c>
      <c r="AN12">
        <v>2007</v>
      </c>
      <c r="AO12" t="s">
        <v>170</v>
      </c>
      <c r="AV12" t="s">
        <v>174</v>
      </c>
      <c r="AW12" t="s">
        <v>551</v>
      </c>
      <c r="AX12" t="s">
        <v>552</v>
      </c>
      <c r="AY12" t="s">
        <v>551</v>
      </c>
      <c r="AZ12">
        <v>80.4</v>
      </c>
      <c r="BB12">
        <v>2010</v>
      </c>
      <c r="BC12" t="s">
        <v>174</v>
      </c>
      <c r="BD12" t="s">
        <v>553</v>
      </c>
      <c r="BE12" t="s">
        <v>554</v>
      </c>
      <c r="BF12" t="s">
        <v>551</v>
      </c>
      <c r="BG12">
        <v>73.19</v>
      </c>
      <c r="BI12">
        <v>2013</v>
      </c>
      <c r="BJ12">
        <v>2</v>
      </c>
      <c r="BL12">
        <v>9</v>
      </c>
      <c r="BN12" t="s">
        <v>174</v>
      </c>
      <c r="BO12" t="s">
        <v>555</v>
      </c>
      <c r="BP12" t="s">
        <v>556</v>
      </c>
      <c r="BQ12" t="s">
        <v>557</v>
      </c>
      <c r="BR12">
        <v>83.5</v>
      </c>
      <c r="BS12">
        <v>8.35</v>
      </c>
      <c r="BT12">
        <v>2016</v>
      </c>
      <c r="BU12">
        <v>12</v>
      </c>
      <c r="BW12">
        <v>15</v>
      </c>
      <c r="BY12" t="s">
        <v>170</v>
      </c>
      <c r="CF12" t="s">
        <v>174</v>
      </c>
      <c r="CG12" t="s">
        <v>558</v>
      </c>
      <c r="CH12" t="s">
        <v>559</v>
      </c>
      <c r="CI12" t="s">
        <v>193</v>
      </c>
      <c r="CJ12">
        <v>2026</v>
      </c>
      <c r="CL12" t="s">
        <v>174</v>
      </c>
      <c r="CN12" t="s">
        <v>174</v>
      </c>
      <c r="CO12" t="s">
        <v>560</v>
      </c>
      <c r="CP12" t="s">
        <v>561</v>
      </c>
      <c r="CQ12" t="s">
        <v>174</v>
      </c>
      <c r="CR12">
        <v>2</v>
      </c>
      <c r="CS12">
        <v>5</v>
      </c>
      <c r="CT12">
        <v>7</v>
      </c>
      <c r="CV12" t="s">
        <v>170</v>
      </c>
      <c r="CZ12" t="s">
        <v>170</v>
      </c>
      <c r="DB12" t="s">
        <v>562</v>
      </c>
      <c r="DC12" t="s">
        <v>563</v>
      </c>
      <c r="DD12" t="s">
        <v>174</v>
      </c>
      <c r="DE12" t="s">
        <v>564</v>
      </c>
      <c r="DF12" t="s">
        <v>174</v>
      </c>
      <c r="DG12">
        <v>4</v>
      </c>
      <c r="DH12">
        <v>1</v>
      </c>
      <c r="DI12">
        <v>2</v>
      </c>
      <c r="DJ12">
        <v>0</v>
      </c>
      <c r="DK12">
        <v>9</v>
      </c>
      <c r="DL12" t="s">
        <v>174</v>
      </c>
      <c r="DM12" t="s">
        <v>560</v>
      </c>
      <c r="DN12" t="s">
        <v>170</v>
      </c>
      <c r="DP12" t="s">
        <v>565</v>
      </c>
      <c r="DQ12" t="s">
        <v>202</v>
      </c>
      <c r="DR12" t="str">
        <f>HYPERLINK("https://nconnect.nicmar.ac.in/pdf/42_resume_1771419706.pdf/Y2FyZWVy","View Resume")</f>
        <v>0</v>
      </c>
      <c r="DS12" t="s">
        <v>566</v>
      </c>
      <c r="DT12" t="s">
        <v>567</v>
      </c>
      <c r="DU12" t="s">
        <v>568</v>
      </c>
      <c r="DV12" t="s">
        <v>569</v>
      </c>
      <c r="DW12" t="s">
        <v>246</v>
      </c>
      <c r="DX12" t="s">
        <v>570</v>
      </c>
      <c r="DY12" t="s">
        <v>506</v>
      </c>
      <c r="DZ12" t="s">
        <v>571</v>
      </c>
      <c r="EA12" t="s">
        <v>572</v>
      </c>
      <c r="EB12" t="s">
        <v>573</v>
      </c>
      <c r="EC12" t="s">
        <v>569</v>
      </c>
      <c r="ED12" t="s">
        <v>246</v>
      </c>
      <c r="EE12" t="s">
        <v>574</v>
      </c>
      <c r="EF12" t="s">
        <v>258</v>
      </c>
      <c r="EG12" t="s">
        <v>575</v>
      </c>
      <c r="EH12" t="s">
        <v>576</v>
      </c>
      <c r="EI12" t="s">
        <v>577</v>
      </c>
      <c r="EJ12" t="s">
        <v>578</v>
      </c>
      <c r="EK12" t="s">
        <v>207</v>
      </c>
      <c r="EL12" t="s">
        <v>579</v>
      </c>
      <c r="EM12" t="s">
        <v>580</v>
      </c>
      <c r="EN12" t="s">
        <v>430</v>
      </c>
    </row>
    <row r="13" spans="1:158">
      <c r="A13" t="s">
        <v>471</v>
      </c>
      <c r="B13" t="s">
        <v>211</v>
      </c>
      <c r="C13" t="s">
        <v>472</v>
      </c>
      <c r="D13" t="s">
        <v>473</v>
      </c>
      <c r="E13" t="s">
        <v>542</v>
      </c>
      <c r="F13" t="s">
        <v>543</v>
      </c>
      <c r="G13">
        <v>8830232164</v>
      </c>
      <c r="H13" t="s">
        <v>271</v>
      </c>
      <c r="I13" t="s">
        <v>544</v>
      </c>
      <c r="J13" t="s">
        <v>166</v>
      </c>
      <c r="K13" t="s">
        <v>545</v>
      </c>
      <c r="L13" t="s">
        <v>546</v>
      </c>
      <c r="M13" t="s">
        <v>547</v>
      </c>
      <c r="N13" t="s">
        <v>170</v>
      </c>
      <c r="AI13" t="s">
        <v>548</v>
      </c>
      <c r="AJ13" t="s">
        <v>549</v>
      </c>
      <c r="AK13" t="s">
        <v>550</v>
      </c>
      <c r="AL13">
        <v>83.38</v>
      </c>
      <c r="AN13">
        <v>2007</v>
      </c>
      <c r="AO13" t="s">
        <v>170</v>
      </c>
      <c r="AV13" t="s">
        <v>174</v>
      </c>
      <c r="AW13" t="s">
        <v>551</v>
      </c>
      <c r="AX13" t="s">
        <v>552</v>
      </c>
      <c r="AY13" t="s">
        <v>551</v>
      </c>
      <c r="AZ13">
        <v>80.4</v>
      </c>
      <c r="BB13">
        <v>2010</v>
      </c>
      <c r="BC13" t="s">
        <v>174</v>
      </c>
      <c r="BD13" t="s">
        <v>553</v>
      </c>
      <c r="BE13" t="s">
        <v>554</v>
      </c>
      <c r="BF13" t="s">
        <v>551</v>
      </c>
      <c r="BG13">
        <v>73.19</v>
      </c>
      <c r="BI13">
        <v>2013</v>
      </c>
      <c r="BJ13">
        <v>2</v>
      </c>
      <c r="BL13">
        <v>9</v>
      </c>
      <c r="BN13" t="s">
        <v>174</v>
      </c>
      <c r="BO13" t="s">
        <v>555</v>
      </c>
      <c r="BP13" t="s">
        <v>556</v>
      </c>
      <c r="BQ13" t="s">
        <v>557</v>
      </c>
      <c r="BR13">
        <v>83.5</v>
      </c>
      <c r="BS13">
        <v>8.35</v>
      </c>
      <c r="BT13">
        <v>2016</v>
      </c>
      <c r="BU13">
        <v>12</v>
      </c>
      <c r="BW13">
        <v>15</v>
      </c>
      <c r="BY13" t="s">
        <v>170</v>
      </c>
      <c r="CF13" t="s">
        <v>174</v>
      </c>
      <c r="CG13" t="s">
        <v>558</v>
      </c>
      <c r="CH13" t="s">
        <v>559</v>
      </c>
      <c r="CI13" t="s">
        <v>193</v>
      </c>
      <c r="CJ13">
        <v>2026</v>
      </c>
      <c r="CL13" t="s">
        <v>174</v>
      </c>
      <c r="CN13" t="s">
        <v>174</v>
      </c>
      <c r="CO13" t="s">
        <v>560</v>
      </c>
      <c r="CP13" t="s">
        <v>561</v>
      </c>
      <c r="CQ13" t="s">
        <v>174</v>
      </c>
      <c r="CR13">
        <v>2</v>
      </c>
      <c r="CS13">
        <v>5</v>
      </c>
      <c r="CT13">
        <v>7</v>
      </c>
      <c r="CV13" t="s">
        <v>170</v>
      </c>
      <c r="CZ13" t="s">
        <v>170</v>
      </c>
      <c r="DB13" t="s">
        <v>562</v>
      </c>
      <c r="DC13" t="s">
        <v>563</v>
      </c>
      <c r="DD13" t="s">
        <v>174</v>
      </c>
      <c r="DE13" t="s">
        <v>564</v>
      </c>
      <c r="DF13" t="s">
        <v>174</v>
      </c>
      <c r="DG13">
        <v>4</v>
      </c>
      <c r="DH13">
        <v>1</v>
      </c>
      <c r="DI13">
        <v>2</v>
      </c>
      <c r="DJ13">
        <v>0</v>
      </c>
      <c r="DK13">
        <v>9</v>
      </c>
      <c r="DL13" t="s">
        <v>174</v>
      </c>
      <c r="DM13" t="s">
        <v>560</v>
      </c>
      <c r="DN13" t="s">
        <v>170</v>
      </c>
      <c r="DP13" t="s">
        <v>581</v>
      </c>
      <c r="DQ13" t="s">
        <v>202</v>
      </c>
      <c r="DR13" t="str">
        <f>HYPERLINK("https://nconnect.nicmar.ac.in/pdf/42_resume_1771419706.pdf/Y2FyZWVy","View Resume")</f>
        <v>0</v>
      </c>
      <c r="DS13" t="s">
        <v>566</v>
      </c>
      <c r="DT13" t="s">
        <v>567</v>
      </c>
      <c r="DU13" t="s">
        <v>568</v>
      </c>
      <c r="DV13" t="s">
        <v>569</v>
      </c>
      <c r="DW13" t="s">
        <v>246</v>
      </c>
      <c r="DX13" t="s">
        <v>570</v>
      </c>
      <c r="DY13" t="s">
        <v>506</v>
      </c>
      <c r="DZ13" t="s">
        <v>571</v>
      </c>
      <c r="EA13" t="s">
        <v>572</v>
      </c>
      <c r="EB13" t="s">
        <v>573</v>
      </c>
      <c r="EC13" t="s">
        <v>569</v>
      </c>
      <c r="ED13" t="s">
        <v>246</v>
      </c>
      <c r="EE13" t="s">
        <v>574</v>
      </c>
      <c r="EF13" t="s">
        <v>258</v>
      </c>
      <c r="EG13" t="s">
        <v>575</v>
      </c>
      <c r="EH13" t="s">
        <v>576</v>
      </c>
      <c r="EI13" t="s">
        <v>577</v>
      </c>
      <c r="EJ13" t="s">
        <v>578</v>
      </c>
      <c r="EK13" t="s">
        <v>207</v>
      </c>
      <c r="EL13" t="s">
        <v>579</v>
      </c>
      <c r="EM13" t="s">
        <v>580</v>
      </c>
      <c r="EN13" t="s">
        <v>430</v>
      </c>
    </row>
    <row r="14" spans="1:158">
      <c r="A14" t="s">
        <v>582</v>
      </c>
      <c r="B14" t="s">
        <v>211</v>
      </c>
      <c r="C14" t="s">
        <v>472</v>
      </c>
      <c r="D14" t="s">
        <v>583</v>
      </c>
      <c r="E14" t="s">
        <v>542</v>
      </c>
      <c r="F14" t="s">
        <v>543</v>
      </c>
      <c r="G14">
        <v>8830232164</v>
      </c>
      <c r="H14" t="s">
        <v>271</v>
      </c>
      <c r="I14" t="s">
        <v>544</v>
      </c>
      <c r="J14" t="s">
        <v>166</v>
      </c>
      <c r="K14" t="s">
        <v>545</v>
      </c>
      <c r="L14" t="s">
        <v>546</v>
      </c>
      <c r="M14" t="s">
        <v>547</v>
      </c>
      <c r="N14" t="s">
        <v>170</v>
      </c>
      <c r="AI14" t="s">
        <v>548</v>
      </c>
      <c r="AJ14" t="s">
        <v>549</v>
      </c>
      <c r="AK14" t="s">
        <v>550</v>
      </c>
      <c r="AL14">
        <v>83.38</v>
      </c>
      <c r="AN14">
        <v>2007</v>
      </c>
      <c r="AO14" t="s">
        <v>170</v>
      </c>
      <c r="AV14" t="s">
        <v>174</v>
      </c>
      <c r="AW14" t="s">
        <v>551</v>
      </c>
      <c r="AX14" t="s">
        <v>552</v>
      </c>
      <c r="AY14" t="s">
        <v>551</v>
      </c>
      <c r="AZ14">
        <v>80.4</v>
      </c>
      <c r="BB14">
        <v>2010</v>
      </c>
      <c r="BC14" t="s">
        <v>174</v>
      </c>
      <c r="BD14" t="s">
        <v>553</v>
      </c>
      <c r="BE14" t="s">
        <v>554</v>
      </c>
      <c r="BF14" t="s">
        <v>551</v>
      </c>
      <c r="BG14">
        <v>73.19</v>
      </c>
      <c r="BI14">
        <v>2013</v>
      </c>
      <c r="BJ14">
        <v>2</v>
      </c>
      <c r="BL14">
        <v>9</v>
      </c>
      <c r="BN14" t="s">
        <v>174</v>
      </c>
      <c r="BO14" t="s">
        <v>555</v>
      </c>
      <c r="BP14" t="s">
        <v>556</v>
      </c>
      <c r="BQ14" t="s">
        <v>557</v>
      </c>
      <c r="BR14">
        <v>83.5</v>
      </c>
      <c r="BS14">
        <v>8.35</v>
      </c>
      <c r="BT14">
        <v>2016</v>
      </c>
      <c r="BU14">
        <v>12</v>
      </c>
      <c r="BW14">
        <v>15</v>
      </c>
      <c r="BY14" t="s">
        <v>170</v>
      </c>
      <c r="CF14" t="s">
        <v>174</v>
      </c>
      <c r="CG14" t="s">
        <v>558</v>
      </c>
      <c r="CH14" t="s">
        <v>559</v>
      </c>
      <c r="CI14" t="s">
        <v>193</v>
      </c>
      <c r="CJ14">
        <v>2026</v>
      </c>
      <c r="CL14" t="s">
        <v>174</v>
      </c>
      <c r="CN14" t="s">
        <v>174</v>
      </c>
      <c r="CO14" t="s">
        <v>560</v>
      </c>
      <c r="CP14" t="s">
        <v>561</v>
      </c>
      <c r="CQ14" t="s">
        <v>174</v>
      </c>
      <c r="CR14">
        <v>2</v>
      </c>
      <c r="CS14">
        <v>5</v>
      </c>
      <c r="CT14">
        <v>7</v>
      </c>
      <c r="CV14" t="s">
        <v>170</v>
      </c>
      <c r="CZ14" t="s">
        <v>170</v>
      </c>
      <c r="DB14" t="s">
        <v>562</v>
      </c>
      <c r="DC14" t="s">
        <v>563</v>
      </c>
      <c r="DD14" t="s">
        <v>174</v>
      </c>
      <c r="DE14" t="s">
        <v>564</v>
      </c>
      <c r="DF14" t="s">
        <v>174</v>
      </c>
      <c r="DG14">
        <v>4</v>
      </c>
      <c r="DH14">
        <v>1</v>
      </c>
      <c r="DI14">
        <v>2</v>
      </c>
      <c r="DJ14">
        <v>0</v>
      </c>
      <c r="DK14">
        <v>9</v>
      </c>
      <c r="DL14" t="s">
        <v>174</v>
      </c>
      <c r="DM14" t="s">
        <v>560</v>
      </c>
      <c r="DN14" t="s">
        <v>170</v>
      </c>
      <c r="DP14" t="s">
        <v>584</v>
      </c>
      <c r="DQ14" t="s">
        <v>202</v>
      </c>
      <c r="DR14" t="str">
        <f>HYPERLINK("https://nconnect.nicmar.ac.in/pdf/42_resume_1771419706.pdf/Y2FyZWVy","View Resume")</f>
        <v>0</v>
      </c>
      <c r="DS14" t="s">
        <v>566</v>
      </c>
      <c r="DT14" t="s">
        <v>567</v>
      </c>
      <c r="DU14" t="s">
        <v>568</v>
      </c>
      <c r="DV14" t="s">
        <v>569</v>
      </c>
      <c r="DW14" t="s">
        <v>246</v>
      </c>
      <c r="DX14" t="s">
        <v>570</v>
      </c>
      <c r="DY14" t="s">
        <v>506</v>
      </c>
      <c r="DZ14" t="s">
        <v>571</v>
      </c>
      <c r="EA14" t="s">
        <v>572</v>
      </c>
      <c r="EB14" t="s">
        <v>573</v>
      </c>
      <c r="EC14" t="s">
        <v>569</v>
      </c>
      <c r="ED14" t="s">
        <v>246</v>
      </c>
      <c r="EE14" t="s">
        <v>574</v>
      </c>
      <c r="EF14" t="s">
        <v>258</v>
      </c>
      <c r="EG14" t="s">
        <v>575</v>
      </c>
      <c r="EH14" t="s">
        <v>576</v>
      </c>
      <c r="EI14" t="s">
        <v>577</v>
      </c>
      <c r="EJ14" t="s">
        <v>578</v>
      </c>
      <c r="EK14" t="s">
        <v>207</v>
      </c>
      <c r="EL14" t="s">
        <v>579</v>
      </c>
      <c r="EM14" t="s">
        <v>580</v>
      </c>
      <c r="EN14" t="s">
        <v>430</v>
      </c>
    </row>
    <row r="15" spans="1:158">
      <c r="A15" t="s">
        <v>585</v>
      </c>
      <c r="B15" t="s">
        <v>211</v>
      </c>
      <c r="C15" t="s">
        <v>472</v>
      </c>
      <c r="D15" t="s">
        <v>586</v>
      </c>
      <c r="E15" t="s">
        <v>542</v>
      </c>
      <c r="F15" t="s">
        <v>543</v>
      </c>
      <c r="G15">
        <v>8830232164</v>
      </c>
      <c r="H15" t="s">
        <v>271</v>
      </c>
      <c r="I15" t="s">
        <v>544</v>
      </c>
      <c r="J15" t="s">
        <v>166</v>
      </c>
      <c r="K15" t="s">
        <v>545</v>
      </c>
      <c r="L15" t="s">
        <v>546</v>
      </c>
      <c r="M15" t="s">
        <v>547</v>
      </c>
      <c r="N15" t="s">
        <v>170</v>
      </c>
      <c r="AI15" t="s">
        <v>548</v>
      </c>
      <c r="AJ15" t="s">
        <v>549</v>
      </c>
      <c r="AK15" t="s">
        <v>550</v>
      </c>
      <c r="AL15">
        <v>83.38</v>
      </c>
      <c r="AN15">
        <v>2007</v>
      </c>
      <c r="AO15" t="s">
        <v>170</v>
      </c>
      <c r="AV15" t="s">
        <v>174</v>
      </c>
      <c r="AW15" t="s">
        <v>551</v>
      </c>
      <c r="AX15" t="s">
        <v>552</v>
      </c>
      <c r="AY15" t="s">
        <v>551</v>
      </c>
      <c r="AZ15">
        <v>80.4</v>
      </c>
      <c r="BB15">
        <v>2010</v>
      </c>
      <c r="BC15" t="s">
        <v>174</v>
      </c>
      <c r="BD15" t="s">
        <v>553</v>
      </c>
      <c r="BE15" t="s">
        <v>554</v>
      </c>
      <c r="BF15" t="s">
        <v>551</v>
      </c>
      <c r="BG15">
        <v>73.19</v>
      </c>
      <c r="BI15">
        <v>2013</v>
      </c>
      <c r="BJ15">
        <v>2</v>
      </c>
      <c r="BL15">
        <v>9</v>
      </c>
      <c r="BN15" t="s">
        <v>174</v>
      </c>
      <c r="BO15" t="s">
        <v>555</v>
      </c>
      <c r="BP15" t="s">
        <v>556</v>
      </c>
      <c r="BQ15" t="s">
        <v>557</v>
      </c>
      <c r="BR15">
        <v>83.5</v>
      </c>
      <c r="BS15">
        <v>8.35</v>
      </c>
      <c r="BT15">
        <v>2016</v>
      </c>
      <c r="BU15">
        <v>12</v>
      </c>
      <c r="BW15">
        <v>15</v>
      </c>
      <c r="BY15" t="s">
        <v>170</v>
      </c>
      <c r="CF15" t="s">
        <v>174</v>
      </c>
      <c r="CG15" t="s">
        <v>558</v>
      </c>
      <c r="CH15" t="s">
        <v>559</v>
      </c>
      <c r="CI15" t="s">
        <v>193</v>
      </c>
      <c r="CJ15">
        <v>2026</v>
      </c>
      <c r="CL15" t="s">
        <v>174</v>
      </c>
      <c r="CN15" t="s">
        <v>174</v>
      </c>
      <c r="CO15" t="s">
        <v>560</v>
      </c>
      <c r="CP15" t="s">
        <v>561</v>
      </c>
      <c r="CQ15" t="s">
        <v>174</v>
      </c>
      <c r="CR15">
        <v>2</v>
      </c>
      <c r="CS15">
        <v>5</v>
      </c>
      <c r="CT15">
        <v>7</v>
      </c>
      <c r="CV15" t="s">
        <v>170</v>
      </c>
      <c r="CZ15" t="s">
        <v>170</v>
      </c>
      <c r="DB15" t="s">
        <v>562</v>
      </c>
      <c r="DC15" t="s">
        <v>563</v>
      </c>
      <c r="DD15" t="s">
        <v>174</v>
      </c>
      <c r="DE15" t="s">
        <v>564</v>
      </c>
      <c r="DF15" t="s">
        <v>174</v>
      </c>
      <c r="DG15">
        <v>4</v>
      </c>
      <c r="DH15">
        <v>1</v>
      </c>
      <c r="DI15">
        <v>2</v>
      </c>
      <c r="DJ15">
        <v>0</v>
      </c>
      <c r="DK15">
        <v>9</v>
      </c>
      <c r="DL15" t="s">
        <v>174</v>
      </c>
      <c r="DM15" t="s">
        <v>560</v>
      </c>
      <c r="DN15" t="s">
        <v>170</v>
      </c>
      <c r="DP15" t="s">
        <v>584</v>
      </c>
      <c r="DQ15" t="s">
        <v>202</v>
      </c>
      <c r="DR15" t="str">
        <f>HYPERLINK("https://nconnect.nicmar.ac.in/pdf/42_resume_1771419706.pdf/Y2FyZWVy","View Resume")</f>
        <v>0</v>
      </c>
      <c r="DS15" t="s">
        <v>566</v>
      </c>
      <c r="DT15" t="s">
        <v>567</v>
      </c>
      <c r="DU15" t="s">
        <v>568</v>
      </c>
      <c r="DV15" t="s">
        <v>569</v>
      </c>
      <c r="DW15" t="s">
        <v>246</v>
      </c>
      <c r="DX15" t="s">
        <v>570</v>
      </c>
      <c r="DY15" t="s">
        <v>506</v>
      </c>
      <c r="DZ15" t="s">
        <v>571</v>
      </c>
      <c r="EA15" t="s">
        <v>572</v>
      </c>
      <c r="EB15" t="s">
        <v>573</v>
      </c>
      <c r="EC15" t="s">
        <v>569</v>
      </c>
      <c r="ED15" t="s">
        <v>246</v>
      </c>
      <c r="EE15" t="s">
        <v>574</v>
      </c>
      <c r="EF15" t="s">
        <v>258</v>
      </c>
      <c r="EG15" t="s">
        <v>575</v>
      </c>
      <c r="EH15" t="s">
        <v>576</v>
      </c>
      <c r="EI15" t="s">
        <v>577</v>
      </c>
      <c r="EJ15" t="s">
        <v>578</v>
      </c>
      <c r="EK15" t="s">
        <v>207</v>
      </c>
      <c r="EL15" t="s">
        <v>579</v>
      </c>
      <c r="EM15" t="s">
        <v>580</v>
      </c>
      <c r="EN15" t="s">
        <v>430</v>
      </c>
    </row>
    <row r="16" spans="1:158">
      <c r="A16" t="s">
        <v>587</v>
      </c>
      <c r="B16" t="s">
        <v>159</v>
      </c>
      <c r="C16" t="s">
        <v>267</v>
      </c>
      <c r="D16" t="s">
        <v>357</v>
      </c>
      <c r="E16" t="s">
        <v>588</v>
      </c>
      <c r="F16" t="s">
        <v>589</v>
      </c>
      <c r="G16">
        <v>9711195564</v>
      </c>
      <c r="H16" t="s">
        <v>164</v>
      </c>
      <c r="I16" t="s">
        <v>590</v>
      </c>
      <c r="J16" t="s">
        <v>166</v>
      </c>
      <c r="K16" t="s">
        <v>591</v>
      </c>
      <c r="L16" t="s">
        <v>592</v>
      </c>
      <c r="M16" t="s">
        <v>593</v>
      </c>
      <c r="N16" t="s">
        <v>170</v>
      </c>
      <c r="AI16" t="s">
        <v>594</v>
      </c>
      <c r="AJ16" t="s">
        <v>595</v>
      </c>
      <c r="AK16" t="s">
        <v>596</v>
      </c>
      <c r="AL16">
        <v>52</v>
      </c>
      <c r="AN16">
        <v>1977</v>
      </c>
      <c r="AO16" t="s">
        <v>174</v>
      </c>
      <c r="AP16" t="s">
        <v>597</v>
      </c>
      <c r="AQ16" t="s">
        <v>598</v>
      </c>
      <c r="AR16" t="s">
        <v>599</v>
      </c>
      <c r="AS16">
        <v>50</v>
      </c>
      <c r="AU16">
        <v>1979</v>
      </c>
      <c r="AV16" t="s">
        <v>174</v>
      </c>
      <c r="AW16" t="s">
        <v>600</v>
      </c>
      <c r="AX16" t="s">
        <v>601</v>
      </c>
      <c r="AY16" t="s">
        <v>602</v>
      </c>
      <c r="AZ16">
        <v>50</v>
      </c>
      <c r="BB16">
        <v>1991</v>
      </c>
      <c r="BC16" t="s">
        <v>170</v>
      </c>
      <c r="BD16" t="s">
        <v>603</v>
      </c>
      <c r="BE16" t="s">
        <v>604</v>
      </c>
      <c r="BF16" t="s">
        <v>184</v>
      </c>
      <c r="BG16">
        <v>48</v>
      </c>
      <c r="BI16">
        <v>1982</v>
      </c>
      <c r="BJ16">
        <v>19</v>
      </c>
      <c r="BK16" t="s">
        <v>184</v>
      </c>
      <c r="BL16">
        <v>23</v>
      </c>
      <c r="BN16" t="s">
        <v>174</v>
      </c>
      <c r="BO16" t="s">
        <v>605</v>
      </c>
      <c r="BP16" t="s">
        <v>606</v>
      </c>
      <c r="BQ16" t="s">
        <v>607</v>
      </c>
      <c r="BR16">
        <v>67</v>
      </c>
      <c r="BT16">
        <v>2015</v>
      </c>
      <c r="BU16">
        <v>31</v>
      </c>
      <c r="BV16" t="s">
        <v>529</v>
      </c>
      <c r="BW16">
        <v>53</v>
      </c>
      <c r="BX16" t="s">
        <v>608</v>
      </c>
      <c r="BY16" t="s">
        <v>174</v>
      </c>
      <c r="BZ16" t="s">
        <v>609</v>
      </c>
      <c r="CA16" t="s">
        <v>610</v>
      </c>
      <c r="CB16" t="s">
        <v>611</v>
      </c>
      <c r="CC16">
        <v>50</v>
      </c>
      <c r="CE16">
        <v>2010</v>
      </c>
      <c r="CF16" t="s">
        <v>170</v>
      </c>
      <c r="CL16" t="s">
        <v>170</v>
      </c>
      <c r="CN16" t="s">
        <v>170</v>
      </c>
      <c r="CP16" t="s">
        <v>612</v>
      </c>
      <c r="CQ16" t="s">
        <v>170</v>
      </c>
      <c r="CV16" t="s">
        <v>170</v>
      </c>
      <c r="CZ16" t="s">
        <v>170</v>
      </c>
      <c r="DB16" t="s">
        <v>613</v>
      </c>
      <c r="DC16" t="s">
        <v>614</v>
      </c>
      <c r="DD16" t="s">
        <v>174</v>
      </c>
      <c r="DE16" t="s">
        <v>615</v>
      </c>
      <c r="DF16" t="s">
        <v>174</v>
      </c>
      <c r="DG16" t="s">
        <v>616</v>
      </c>
      <c r="DH16" t="s">
        <v>616</v>
      </c>
      <c r="DI16" t="s">
        <v>617</v>
      </c>
      <c r="DJ16" t="s">
        <v>618</v>
      </c>
      <c r="DK16">
        <v>8</v>
      </c>
      <c r="DL16" t="s">
        <v>174</v>
      </c>
      <c r="DM16" t="s">
        <v>619</v>
      </c>
      <c r="DN16" t="s">
        <v>170</v>
      </c>
      <c r="DP16" t="s">
        <v>620</v>
      </c>
      <c r="DQ16" t="s">
        <v>202</v>
      </c>
      <c r="DR16" t="str">
        <f>HYPERLINK("https://nconnect.nicmar.ac.in/pdf/45_resume_1771421795.pdf/Y2FyZWVy","View Resume")</f>
        <v>0</v>
      </c>
      <c r="DS16" t="s">
        <v>292</v>
      </c>
    </row>
    <row r="17" spans="1:158">
      <c r="A17" t="s">
        <v>210</v>
      </c>
      <c r="B17" t="s">
        <v>211</v>
      </c>
      <c r="C17" t="s">
        <v>212</v>
      </c>
      <c r="D17" t="s">
        <v>213</v>
      </c>
      <c r="E17" t="s">
        <v>621</v>
      </c>
      <c r="F17" t="s">
        <v>622</v>
      </c>
      <c r="G17">
        <v>8989938969</v>
      </c>
      <c r="H17" t="s">
        <v>164</v>
      </c>
      <c r="I17" t="s">
        <v>623</v>
      </c>
      <c r="J17" t="s">
        <v>166</v>
      </c>
      <c r="K17" t="s">
        <v>218</v>
      </c>
      <c r="L17" t="s">
        <v>624</v>
      </c>
      <c r="M17" t="s">
        <v>625</v>
      </c>
      <c r="N17" t="s">
        <v>170</v>
      </c>
      <c r="AI17" t="s">
        <v>626</v>
      </c>
      <c r="AJ17" t="s">
        <v>627</v>
      </c>
      <c r="AK17" t="s">
        <v>439</v>
      </c>
      <c r="AL17">
        <v>77.9</v>
      </c>
      <c r="AM17">
        <v>8.2</v>
      </c>
      <c r="AN17">
        <v>2010</v>
      </c>
      <c r="AO17" t="s">
        <v>174</v>
      </c>
      <c r="AP17" t="s">
        <v>626</v>
      </c>
      <c r="AQ17" t="s">
        <v>627</v>
      </c>
      <c r="AR17" t="s">
        <v>628</v>
      </c>
      <c r="AS17">
        <v>77.6</v>
      </c>
      <c r="AU17">
        <v>2012</v>
      </c>
      <c r="AV17" t="s">
        <v>170</v>
      </c>
      <c r="BC17" t="s">
        <v>174</v>
      </c>
      <c r="BD17" t="s">
        <v>629</v>
      </c>
      <c r="BE17" t="s">
        <v>630</v>
      </c>
      <c r="BF17" t="s">
        <v>551</v>
      </c>
      <c r="BG17">
        <v>69.6</v>
      </c>
      <c r="BH17">
        <v>6.96</v>
      </c>
      <c r="BI17">
        <v>2012</v>
      </c>
      <c r="BJ17">
        <v>2</v>
      </c>
      <c r="BL17">
        <v>9</v>
      </c>
      <c r="BN17" t="s">
        <v>174</v>
      </c>
      <c r="BO17" t="s">
        <v>441</v>
      </c>
      <c r="BP17" t="s">
        <v>631</v>
      </c>
      <c r="BQ17" t="s">
        <v>213</v>
      </c>
      <c r="BR17">
        <v>78.2</v>
      </c>
      <c r="BS17">
        <v>7.82</v>
      </c>
      <c r="BT17">
        <v>2018</v>
      </c>
      <c r="BU17">
        <v>14</v>
      </c>
      <c r="BW17">
        <v>47</v>
      </c>
      <c r="BY17" t="s">
        <v>170</v>
      </c>
      <c r="CF17" t="s">
        <v>174</v>
      </c>
      <c r="CG17" t="s">
        <v>632</v>
      </c>
      <c r="CH17" t="s">
        <v>633</v>
      </c>
      <c r="CI17" t="s">
        <v>373</v>
      </c>
      <c r="CK17" t="s">
        <v>170</v>
      </c>
      <c r="CL17" t="s">
        <v>174</v>
      </c>
      <c r="CM17" t="s">
        <v>634</v>
      </c>
      <c r="CN17" t="s">
        <v>174</v>
      </c>
      <c r="CO17" t="s">
        <v>635</v>
      </c>
      <c r="CP17" t="s">
        <v>636</v>
      </c>
      <c r="CQ17" t="s">
        <v>174</v>
      </c>
      <c r="CR17">
        <v>8</v>
      </c>
      <c r="CS17">
        <v>1</v>
      </c>
      <c r="CU17" t="s">
        <v>637</v>
      </c>
      <c r="CV17" t="s">
        <v>170</v>
      </c>
      <c r="CZ17" t="s">
        <v>170</v>
      </c>
      <c r="DB17" t="s">
        <v>638</v>
      </c>
      <c r="DC17" t="s">
        <v>326</v>
      </c>
      <c r="DD17" t="s">
        <v>170</v>
      </c>
      <c r="DF17" t="s">
        <v>170</v>
      </c>
      <c r="DL17" t="s">
        <v>174</v>
      </c>
      <c r="DM17" t="s">
        <v>639</v>
      </c>
      <c r="DN17" t="s">
        <v>170</v>
      </c>
      <c r="DP17" t="s">
        <v>640</v>
      </c>
      <c r="DQ17" t="s">
        <v>202</v>
      </c>
      <c r="DR17" t="str">
        <f>HYPERLINK("https://nconnect.nicmar.ac.in/pdf/44_resume_1771424122.pdf/Y2FyZWVy","View Resume")</f>
        <v>0</v>
      </c>
      <c r="DS17" t="s">
        <v>641</v>
      </c>
      <c r="DT17" t="s">
        <v>642</v>
      </c>
      <c r="DU17" t="s">
        <v>211</v>
      </c>
      <c r="DV17" t="s">
        <v>643</v>
      </c>
      <c r="DW17" t="s">
        <v>246</v>
      </c>
      <c r="DX17" t="s">
        <v>384</v>
      </c>
      <c r="DY17" t="s">
        <v>208</v>
      </c>
      <c r="DZ17" t="s">
        <v>265</v>
      </c>
      <c r="EA17" t="s">
        <v>644</v>
      </c>
      <c r="EB17" t="s">
        <v>211</v>
      </c>
      <c r="EC17" t="s">
        <v>643</v>
      </c>
      <c r="ED17" t="s">
        <v>246</v>
      </c>
      <c r="EE17" t="s">
        <v>208</v>
      </c>
      <c r="EF17" t="s">
        <v>645</v>
      </c>
      <c r="EG17" t="s">
        <v>575</v>
      </c>
      <c r="EH17" t="s">
        <v>633</v>
      </c>
      <c r="EI17" t="s">
        <v>646</v>
      </c>
      <c r="EJ17" t="s">
        <v>647</v>
      </c>
      <c r="EK17" t="s">
        <v>246</v>
      </c>
      <c r="EL17" t="s">
        <v>648</v>
      </c>
      <c r="EM17" t="s">
        <v>649</v>
      </c>
      <c r="EN17" t="s">
        <v>650</v>
      </c>
    </row>
    <row r="18" spans="1:158">
      <c r="A18" t="s">
        <v>507</v>
      </c>
      <c r="B18" t="s">
        <v>508</v>
      </c>
      <c r="C18" t="s">
        <v>267</v>
      </c>
      <c r="D18" t="s">
        <v>509</v>
      </c>
      <c r="E18" t="s">
        <v>651</v>
      </c>
      <c r="F18" t="s">
        <v>652</v>
      </c>
      <c r="G18">
        <v>8449814139</v>
      </c>
      <c r="H18" t="s">
        <v>164</v>
      </c>
      <c r="I18" t="s">
        <v>653</v>
      </c>
      <c r="J18" t="s">
        <v>166</v>
      </c>
      <c r="K18" t="s">
        <v>218</v>
      </c>
      <c r="L18" t="s">
        <v>654</v>
      </c>
      <c r="M18" t="s">
        <v>655</v>
      </c>
      <c r="N18" t="s">
        <v>170</v>
      </c>
      <c r="AI18" t="s">
        <v>656</v>
      </c>
      <c r="AJ18" t="s">
        <v>657</v>
      </c>
      <c r="AK18" t="s">
        <v>658</v>
      </c>
      <c r="AL18">
        <v>58.66</v>
      </c>
      <c r="AN18">
        <v>1996</v>
      </c>
      <c r="AO18" t="s">
        <v>174</v>
      </c>
      <c r="AP18" t="s">
        <v>656</v>
      </c>
      <c r="AQ18" t="s">
        <v>657</v>
      </c>
      <c r="AR18" t="s">
        <v>659</v>
      </c>
      <c r="AS18">
        <v>58</v>
      </c>
      <c r="AU18">
        <v>1998</v>
      </c>
      <c r="AV18" t="s">
        <v>170</v>
      </c>
      <c r="BC18" t="s">
        <v>174</v>
      </c>
      <c r="BD18" t="s">
        <v>660</v>
      </c>
      <c r="BE18" t="s">
        <v>661</v>
      </c>
      <c r="BF18" t="s">
        <v>662</v>
      </c>
      <c r="BG18">
        <v>55.77</v>
      </c>
      <c r="BI18">
        <v>2002</v>
      </c>
      <c r="BJ18">
        <v>19</v>
      </c>
      <c r="BK18" t="s">
        <v>663</v>
      </c>
      <c r="BL18">
        <v>23</v>
      </c>
      <c r="BN18" t="s">
        <v>174</v>
      </c>
      <c r="BO18" t="s">
        <v>664</v>
      </c>
      <c r="BP18" t="s">
        <v>665</v>
      </c>
      <c r="BQ18" t="s">
        <v>666</v>
      </c>
      <c r="BR18">
        <v>71.89</v>
      </c>
      <c r="BT18">
        <v>2004</v>
      </c>
      <c r="BU18">
        <v>31</v>
      </c>
      <c r="BV18" t="s">
        <v>529</v>
      </c>
      <c r="BW18">
        <v>23</v>
      </c>
      <c r="BY18" t="s">
        <v>170</v>
      </c>
      <c r="CF18" t="s">
        <v>174</v>
      </c>
      <c r="CG18" t="s">
        <v>528</v>
      </c>
      <c r="CH18" t="s">
        <v>667</v>
      </c>
      <c r="CI18" t="s">
        <v>193</v>
      </c>
      <c r="CJ18">
        <v>2012</v>
      </c>
      <c r="CL18" t="s">
        <v>174</v>
      </c>
      <c r="CM18" t="s">
        <v>668</v>
      </c>
      <c r="CN18" t="s">
        <v>174</v>
      </c>
      <c r="CO18" t="s">
        <v>669</v>
      </c>
      <c r="CP18" t="s">
        <v>670</v>
      </c>
      <c r="CQ18" t="s">
        <v>174</v>
      </c>
      <c r="CR18">
        <v>5</v>
      </c>
      <c r="CS18">
        <v>10</v>
      </c>
      <c r="CT18">
        <v>25</v>
      </c>
      <c r="CU18" t="s">
        <v>671</v>
      </c>
      <c r="CV18" t="s">
        <v>174</v>
      </c>
      <c r="CW18" t="s">
        <v>672</v>
      </c>
      <c r="CX18" t="s">
        <v>373</v>
      </c>
      <c r="CZ18" t="s">
        <v>174</v>
      </c>
      <c r="DA18" t="s">
        <v>673</v>
      </c>
      <c r="DB18" t="s">
        <v>674</v>
      </c>
      <c r="DC18" t="s">
        <v>675</v>
      </c>
      <c r="DD18" t="s">
        <v>174</v>
      </c>
      <c r="DE18" t="s">
        <v>676</v>
      </c>
      <c r="DF18" t="s">
        <v>174</v>
      </c>
      <c r="DG18" t="s">
        <v>677</v>
      </c>
      <c r="DH18" t="s">
        <v>678</v>
      </c>
      <c r="DI18" t="s">
        <v>679</v>
      </c>
      <c r="DJ18">
        <v>0</v>
      </c>
      <c r="DK18">
        <v>8</v>
      </c>
      <c r="DL18" t="s">
        <v>170</v>
      </c>
      <c r="DN18" t="s">
        <v>170</v>
      </c>
      <c r="DP18" t="s">
        <v>680</v>
      </c>
      <c r="DQ18" t="s">
        <v>202</v>
      </c>
      <c r="DR18" t="str">
        <f>HYPERLINK("https://nconnect.nicmar.ac.in/pdf/18_resume_1771424298.pdf/Y2FyZWVy","View Resume")</f>
        <v>0</v>
      </c>
      <c r="DS18" t="s">
        <v>681</v>
      </c>
      <c r="DT18" t="s">
        <v>682</v>
      </c>
      <c r="DU18" t="s">
        <v>683</v>
      </c>
      <c r="DV18" t="s">
        <v>684</v>
      </c>
      <c r="DW18" t="s">
        <v>246</v>
      </c>
      <c r="DX18" t="s">
        <v>685</v>
      </c>
      <c r="DY18" t="s">
        <v>209</v>
      </c>
      <c r="DZ18" t="s">
        <v>686</v>
      </c>
      <c r="EA18" t="s">
        <v>687</v>
      </c>
      <c r="EB18" t="s">
        <v>688</v>
      </c>
      <c r="EC18" t="s">
        <v>689</v>
      </c>
      <c r="ED18" t="s">
        <v>246</v>
      </c>
      <c r="EE18" t="s">
        <v>690</v>
      </c>
      <c r="EF18" t="s">
        <v>691</v>
      </c>
      <c r="EG18" t="s">
        <v>692</v>
      </c>
      <c r="EH18" t="s">
        <v>693</v>
      </c>
      <c r="EI18" t="s">
        <v>694</v>
      </c>
      <c r="EJ18" t="s">
        <v>695</v>
      </c>
      <c r="EK18" t="s">
        <v>246</v>
      </c>
      <c r="EL18" t="s">
        <v>696</v>
      </c>
      <c r="EM18" t="s">
        <v>697</v>
      </c>
      <c r="EN18" t="s">
        <v>698</v>
      </c>
    </row>
    <row r="19" spans="1:158">
      <c r="A19" t="s">
        <v>587</v>
      </c>
      <c r="B19" t="s">
        <v>159</v>
      </c>
      <c r="C19" t="s">
        <v>267</v>
      </c>
      <c r="D19" t="s">
        <v>357</v>
      </c>
      <c r="E19" t="s">
        <v>699</v>
      </c>
      <c r="F19" t="s">
        <v>700</v>
      </c>
      <c r="G19">
        <v>9920056150</v>
      </c>
      <c r="H19" t="s">
        <v>271</v>
      </c>
      <c r="I19" t="s">
        <v>701</v>
      </c>
      <c r="J19" t="s">
        <v>166</v>
      </c>
      <c r="K19" t="s">
        <v>702</v>
      </c>
      <c r="L19" t="s">
        <v>703</v>
      </c>
      <c r="M19" t="s">
        <v>704</v>
      </c>
      <c r="N19" t="s">
        <v>170</v>
      </c>
      <c r="AI19" t="s">
        <v>705</v>
      </c>
      <c r="AJ19" t="s">
        <v>706</v>
      </c>
      <c r="AK19" t="s">
        <v>707</v>
      </c>
      <c r="AL19">
        <v>66</v>
      </c>
      <c r="AN19">
        <v>1991</v>
      </c>
      <c r="AO19" t="s">
        <v>174</v>
      </c>
      <c r="AP19" t="s">
        <v>708</v>
      </c>
      <c r="AQ19" t="s">
        <v>709</v>
      </c>
      <c r="AR19" t="s">
        <v>710</v>
      </c>
      <c r="AS19">
        <v>66</v>
      </c>
      <c r="AU19">
        <v>1993</v>
      </c>
      <c r="AV19" t="s">
        <v>174</v>
      </c>
      <c r="AW19" t="s">
        <v>711</v>
      </c>
      <c r="AX19" t="s">
        <v>712</v>
      </c>
      <c r="AY19" t="s">
        <v>713</v>
      </c>
      <c r="AZ19">
        <v>75</v>
      </c>
      <c r="BB19">
        <v>1997</v>
      </c>
      <c r="BC19" t="s">
        <v>174</v>
      </c>
      <c r="BD19" t="s">
        <v>714</v>
      </c>
      <c r="BE19" t="s">
        <v>709</v>
      </c>
      <c r="BF19" t="s">
        <v>715</v>
      </c>
      <c r="BG19">
        <v>49</v>
      </c>
      <c r="BI19">
        <v>1996</v>
      </c>
      <c r="BJ19">
        <v>19</v>
      </c>
      <c r="BL19">
        <v>24</v>
      </c>
      <c r="BN19" t="s">
        <v>174</v>
      </c>
      <c r="BO19" t="s">
        <v>716</v>
      </c>
      <c r="BP19" t="s">
        <v>717</v>
      </c>
      <c r="BQ19" t="s">
        <v>713</v>
      </c>
      <c r="BR19">
        <v>64</v>
      </c>
      <c r="BT19">
        <v>2003</v>
      </c>
      <c r="BU19">
        <v>28</v>
      </c>
      <c r="BW19">
        <v>24</v>
      </c>
      <c r="BY19" t="s">
        <v>170</v>
      </c>
      <c r="CF19" t="s">
        <v>174</v>
      </c>
      <c r="CG19" t="s">
        <v>718</v>
      </c>
      <c r="CH19" t="s">
        <v>719</v>
      </c>
      <c r="CI19" t="s">
        <v>193</v>
      </c>
      <c r="CJ19">
        <v>2018</v>
      </c>
      <c r="CL19" t="s">
        <v>174</v>
      </c>
      <c r="CM19" t="s">
        <v>720</v>
      </c>
      <c r="CN19" t="s">
        <v>174</v>
      </c>
      <c r="CO19" t="s">
        <v>721</v>
      </c>
      <c r="CP19" t="s">
        <v>722</v>
      </c>
      <c r="CQ19" t="s">
        <v>174</v>
      </c>
      <c r="CR19" t="s">
        <v>723</v>
      </c>
      <c r="CS19">
        <v>1</v>
      </c>
      <c r="CV19" t="s">
        <v>170</v>
      </c>
      <c r="CZ19" t="s">
        <v>174</v>
      </c>
      <c r="DA19" t="s">
        <v>724</v>
      </c>
      <c r="DB19" t="s">
        <v>725</v>
      </c>
      <c r="DC19" t="s">
        <v>726</v>
      </c>
      <c r="DD19" t="s">
        <v>174</v>
      </c>
      <c r="DE19" t="s">
        <v>727</v>
      </c>
      <c r="DF19" t="s">
        <v>170</v>
      </c>
      <c r="DL19" t="s">
        <v>174</v>
      </c>
      <c r="DM19" t="s">
        <v>728</v>
      </c>
      <c r="DN19" t="s">
        <v>174</v>
      </c>
      <c r="DO19" t="s">
        <v>729</v>
      </c>
      <c r="DP19" t="s">
        <v>730</v>
      </c>
      <c r="DQ19" t="s">
        <v>202</v>
      </c>
      <c r="DR19" t="str">
        <f>HYPERLINK("https://nconnect.nicmar.ac.in/pdf/47_resume_1771426357.pdf/Y2FyZWVy","View Resume")</f>
        <v>0</v>
      </c>
      <c r="DS19" t="s">
        <v>420</v>
      </c>
      <c r="DT19" t="s">
        <v>731</v>
      </c>
      <c r="DU19" t="s">
        <v>732</v>
      </c>
      <c r="DV19" t="s">
        <v>733</v>
      </c>
      <c r="DW19" t="s">
        <v>246</v>
      </c>
      <c r="DX19" t="s">
        <v>424</v>
      </c>
      <c r="DY19" t="s">
        <v>209</v>
      </c>
      <c r="DZ19" t="s">
        <v>420</v>
      </c>
    </row>
    <row r="20" spans="1:158">
      <c r="A20" t="s">
        <v>210</v>
      </c>
      <c r="B20" t="s">
        <v>211</v>
      </c>
      <c r="C20" t="s">
        <v>212</v>
      </c>
      <c r="D20" t="s">
        <v>213</v>
      </c>
      <c r="E20" t="s">
        <v>734</v>
      </c>
      <c r="F20" t="s">
        <v>735</v>
      </c>
      <c r="G20">
        <v>8940082234</v>
      </c>
      <c r="H20" t="s">
        <v>164</v>
      </c>
      <c r="I20" t="s">
        <v>736</v>
      </c>
      <c r="J20" t="s">
        <v>166</v>
      </c>
      <c r="K20" t="s">
        <v>737</v>
      </c>
      <c r="L20" t="s">
        <v>738</v>
      </c>
      <c r="M20" t="s">
        <v>739</v>
      </c>
      <c r="N20" t="s">
        <v>170</v>
      </c>
      <c r="AI20" t="s">
        <v>740</v>
      </c>
      <c r="AJ20" t="s">
        <v>741</v>
      </c>
      <c r="AK20" t="s">
        <v>742</v>
      </c>
      <c r="AL20">
        <v>92.6</v>
      </c>
      <c r="AN20">
        <v>2011</v>
      </c>
      <c r="AO20" t="s">
        <v>174</v>
      </c>
      <c r="AP20" t="s">
        <v>743</v>
      </c>
      <c r="AQ20" t="s">
        <v>744</v>
      </c>
      <c r="AR20" t="s">
        <v>745</v>
      </c>
      <c r="AS20">
        <v>82</v>
      </c>
      <c r="AU20">
        <v>2013</v>
      </c>
      <c r="AV20" t="s">
        <v>170</v>
      </c>
      <c r="BC20" t="s">
        <v>174</v>
      </c>
      <c r="BD20" t="s">
        <v>746</v>
      </c>
      <c r="BE20" t="s">
        <v>747</v>
      </c>
      <c r="BF20" t="s">
        <v>486</v>
      </c>
      <c r="BG20">
        <v>86.1</v>
      </c>
      <c r="BH20">
        <v>8.61</v>
      </c>
      <c r="BI20">
        <v>2017</v>
      </c>
      <c r="BJ20">
        <v>1</v>
      </c>
      <c r="BL20">
        <v>9</v>
      </c>
      <c r="BN20" t="s">
        <v>174</v>
      </c>
      <c r="BO20" t="s">
        <v>746</v>
      </c>
      <c r="BP20" t="s">
        <v>748</v>
      </c>
      <c r="BQ20" t="s">
        <v>213</v>
      </c>
      <c r="BR20">
        <v>81.2</v>
      </c>
      <c r="BT20">
        <v>2019</v>
      </c>
      <c r="BU20">
        <v>14</v>
      </c>
      <c r="BW20">
        <v>47</v>
      </c>
      <c r="BY20" t="s">
        <v>170</v>
      </c>
      <c r="BZ20" t="s">
        <v>746</v>
      </c>
      <c r="CA20" t="s">
        <v>748</v>
      </c>
      <c r="CF20" t="s">
        <v>174</v>
      </c>
      <c r="CG20" t="s">
        <v>486</v>
      </c>
      <c r="CH20" t="s">
        <v>748</v>
      </c>
      <c r="CI20" t="s">
        <v>193</v>
      </c>
      <c r="CJ20">
        <v>2025</v>
      </c>
      <c r="CL20" t="s">
        <v>174</v>
      </c>
      <c r="CM20" t="s">
        <v>749</v>
      </c>
      <c r="CN20" t="s">
        <v>174</v>
      </c>
      <c r="CO20" t="s">
        <v>750</v>
      </c>
      <c r="CP20" t="s">
        <v>742</v>
      </c>
      <c r="CQ20" t="s">
        <v>174</v>
      </c>
      <c r="CR20">
        <v>1</v>
      </c>
      <c r="CS20">
        <v>3</v>
      </c>
      <c r="CT20">
        <v>2</v>
      </c>
      <c r="CU20" t="s">
        <v>751</v>
      </c>
      <c r="CV20" t="s">
        <v>174</v>
      </c>
      <c r="CW20" t="s">
        <v>752</v>
      </c>
      <c r="CX20" t="s">
        <v>193</v>
      </c>
      <c r="CY20">
        <v>2023</v>
      </c>
      <c r="CZ20" t="s">
        <v>170</v>
      </c>
      <c r="DC20" t="s">
        <v>753</v>
      </c>
      <c r="DD20" t="s">
        <v>174</v>
      </c>
      <c r="DE20" t="s">
        <v>754</v>
      </c>
      <c r="DF20" t="s">
        <v>174</v>
      </c>
      <c r="DG20">
        <v>15</v>
      </c>
      <c r="DH20">
        <v>2</v>
      </c>
      <c r="DI20">
        <v>3</v>
      </c>
      <c r="DJ20" t="s">
        <v>174</v>
      </c>
      <c r="DK20">
        <v>8</v>
      </c>
      <c r="DL20" t="s">
        <v>174</v>
      </c>
      <c r="DM20" t="s">
        <v>755</v>
      </c>
      <c r="DN20" t="s">
        <v>170</v>
      </c>
      <c r="DP20" t="s">
        <v>756</v>
      </c>
      <c r="DQ20" t="s">
        <v>202</v>
      </c>
      <c r="DR20" t="str">
        <f>HYPERLINK("https://nconnect.nicmar.ac.in/pdf/56_resume_1771428044.pdf/Y2FyZWVy","View Resume")</f>
        <v>0</v>
      </c>
      <c r="DS20" t="s">
        <v>355</v>
      </c>
      <c r="DT20" t="s">
        <v>757</v>
      </c>
      <c r="DU20" t="s">
        <v>211</v>
      </c>
      <c r="DV20" t="s">
        <v>739</v>
      </c>
      <c r="DW20" t="s">
        <v>246</v>
      </c>
      <c r="DX20" t="s">
        <v>758</v>
      </c>
      <c r="DY20" t="s">
        <v>209</v>
      </c>
      <c r="DZ20" t="s">
        <v>355</v>
      </c>
    </row>
    <row r="21" spans="1:158">
      <c r="A21" t="s">
        <v>759</v>
      </c>
      <c r="B21" t="s">
        <v>159</v>
      </c>
      <c r="C21" t="s">
        <v>212</v>
      </c>
      <c r="D21" t="s">
        <v>213</v>
      </c>
      <c r="E21" t="s">
        <v>760</v>
      </c>
      <c r="F21" t="s">
        <v>761</v>
      </c>
      <c r="G21">
        <v>8220835569</v>
      </c>
      <c r="H21" t="s">
        <v>271</v>
      </c>
      <c r="I21" t="s">
        <v>762</v>
      </c>
      <c r="J21" t="s">
        <v>166</v>
      </c>
      <c r="K21" t="s">
        <v>763</v>
      </c>
      <c r="L21" t="s">
        <v>764</v>
      </c>
      <c r="M21" t="s">
        <v>765</v>
      </c>
      <c r="N21" t="s">
        <v>170</v>
      </c>
      <c r="AI21" t="s">
        <v>766</v>
      </c>
      <c r="AJ21" t="s">
        <v>767</v>
      </c>
      <c r="AK21" t="s">
        <v>768</v>
      </c>
      <c r="AL21">
        <v>80</v>
      </c>
      <c r="AM21">
        <v>8</v>
      </c>
      <c r="AN21">
        <v>2001</v>
      </c>
      <c r="AO21" t="s">
        <v>174</v>
      </c>
      <c r="AP21" t="s">
        <v>766</v>
      </c>
      <c r="AQ21" t="s">
        <v>767</v>
      </c>
      <c r="AR21" t="s">
        <v>769</v>
      </c>
      <c r="AS21">
        <v>71</v>
      </c>
      <c r="AT21">
        <v>7.1</v>
      </c>
      <c r="AU21">
        <v>2003</v>
      </c>
      <c r="AV21" t="s">
        <v>170</v>
      </c>
      <c r="BC21" t="s">
        <v>174</v>
      </c>
      <c r="BD21" t="s">
        <v>770</v>
      </c>
      <c r="BE21" t="s">
        <v>771</v>
      </c>
      <c r="BF21" t="s">
        <v>486</v>
      </c>
      <c r="BG21">
        <v>71</v>
      </c>
      <c r="BH21">
        <v>7.1</v>
      </c>
      <c r="BI21">
        <v>2007</v>
      </c>
      <c r="BJ21">
        <v>2</v>
      </c>
      <c r="BL21">
        <v>9</v>
      </c>
      <c r="BN21" t="s">
        <v>174</v>
      </c>
      <c r="BO21" t="s">
        <v>772</v>
      </c>
      <c r="BP21" t="s">
        <v>773</v>
      </c>
      <c r="BQ21" t="s">
        <v>213</v>
      </c>
      <c r="BR21">
        <v>87</v>
      </c>
      <c r="BS21">
        <v>8.7</v>
      </c>
      <c r="BT21">
        <v>2009</v>
      </c>
      <c r="BU21">
        <v>31</v>
      </c>
      <c r="BV21" t="s">
        <v>774</v>
      </c>
      <c r="BW21">
        <v>7</v>
      </c>
      <c r="BY21" t="s">
        <v>170</v>
      </c>
      <c r="CF21" t="s">
        <v>174</v>
      </c>
      <c r="CG21" t="s">
        <v>775</v>
      </c>
      <c r="CH21" t="s">
        <v>772</v>
      </c>
      <c r="CI21" t="s">
        <v>193</v>
      </c>
      <c r="CJ21">
        <v>2020</v>
      </c>
      <c r="CL21" t="s">
        <v>174</v>
      </c>
      <c r="CM21" t="s">
        <v>776</v>
      </c>
      <c r="CN21" t="s">
        <v>174</v>
      </c>
      <c r="CO21" t="s">
        <v>777</v>
      </c>
      <c r="CP21" t="s">
        <v>778</v>
      </c>
      <c r="CQ21" t="s">
        <v>174</v>
      </c>
      <c r="CR21">
        <v>7</v>
      </c>
      <c r="CS21">
        <v>15</v>
      </c>
      <c r="CT21">
        <v>5</v>
      </c>
      <c r="CU21" t="s">
        <v>779</v>
      </c>
      <c r="CV21" t="s">
        <v>170</v>
      </c>
      <c r="CZ21" t="s">
        <v>174</v>
      </c>
      <c r="DA21" t="s">
        <v>780</v>
      </c>
      <c r="DB21" t="s">
        <v>781</v>
      </c>
      <c r="DC21" t="s">
        <v>782</v>
      </c>
      <c r="DD21" t="s">
        <v>174</v>
      </c>
      <c r="DE21" t="s">
        <v>783</v>
      </c>
      <c r="DF21" t="s">
        <v>174</v>
      </c>
      <c r="DG21">
        <v>25</v>
      </c>
      <c r="DH21">
        <v>2</v>
      </c>
      <c r="DI21">
        <v>0</v>
      </c>
      <c r="DJ21" t="s">
        <v>784</v>
      </c>
      <c r="DK21">
        <v>8</v>
      </c>
      <c r="DL21" t="s">
        <v>170</v>
      </c>
      <c r="DN21" t="s">
        <v>170</v>
      </c>
      <c r="DP21" t="s">
        <v>785</v>
      </c>
      <c r="DQ21" t="s">
        <v>202</v>
      </c>
      <c r="DR21" t="str">
        <f>HYPERLINK("https://nconnect.nicmar.ac.in/pdf/59_resume_1771428726.pdf/Y2FyZWVy","View Resume")</f>
        <v>0</v>
      </c>
      <c r="DS21" t="s">
        <v>786</v>
      </c>
      <c r="DT21" t="s">
        <v>772</v>
      </c>
      <c r="DU21" t="s">
        <v>508</v>
      </c>
      <c r="DV21" t="s">
        <v>787</v>
      </c>
      <c r="DW21" t="s">
        <v>246</v>
      </c>
      <c r="DX21" t="s">
        <v>788</v>
      </c>
      <c r="DY21" t="s">
        <v>209</v>
      </c>
      <c r="DZ21" t="s">
        <v>789</v>
      </c>
      <c r="EA21" t="s">
        <v>790</v>
      </c>
      <c r="EB21" t="s">
        <v>211</v>
      </c>
      <c r="EC21" t="s">
        <v>791</v>
      </c>
      <c r="ED21" t="s">
        <v>246</v>
      </c>
      <c r="EE21" t="s">
        <v>792</v>
      </c>
      <c r="EF21" t="s">
        <v>793</v>
      </c>
      <c r="EG21" t="s">
        <v>575</v>
      </c>
    </row>
    <row r="22" spans="1:158">
      <c r="A22" t="s">
        <v>794</v>
      </c>
      <c r="B22" t="s">
        <v>211</v>
      </c>
      <c r="C22" t="s">
        <v>267</v>
      </c>
      <c r="D22" t="s">
        <v>509</v>
      </c>
      <c r="E22" t="s">
        <v>795</v>
      </c>
      <c r="F22" t="s">
        <v>796</v>
      </c>
      <c r="G22">
        <v>8789609794</v>
      </c>
      <c r="H22" t="s">
        <v>271</v>
      </c>
      <c r="I22" t="s">
        <v>797</v>
      </c>
      <c r="J22" t="s">
        <v>217</v>
      </c>
      <c r="K22" t="s">
        <v>798</v>
      </c>
      <c r="L22" t="s">
        <v>799</v>
      </c>
      <c r="M22" t="s">
        <v>800</v>
      </c>
      <c r="N22" t="s">
        <v>170</v>
      </c>
      <c r="AI22" t="s">
        <v>801</v>
      </c>
      <c r="AJ22" t="s">
        <v>802</v>
      </c>
      <c r="AK22" t="s">
        <v>803</v>
      </c>
      <c r="AL22">
        <v>83</v>
      </c>
      <c r="AN22">
        <v>2013</v>
      </c>
      <c r="AO22" t="s">
        <v>174</v>
      </c>
      <c r="AP22" t="s">
        <v>804</v>
      </c>
      <c r="AQ22" t="s">
        <v>802</v>
      </c>
      <c r="AR22" t="s">
        <v>805</v>
      </c>
      <c r="AS22">
        <v>75</v>
      </c>
      <c r="AU22">
        <v>2015</v>
      </c>
      <c r="AV22" t="s">
        <v>170</v>
      </c>
      <c r="BC22" t="s">
        <v>174</v>
      </c>
      <c r="BD22" t="s">
        <v>806</v>
      </c>
      <c r="BE22" t="s">
        <v>802</v>
      </c>
      <c r="BF22" t="s">
        <v>807</v>
      </c>
      <c r="BG22">
        <v>65.88</v>
      </c>
      <c r="BI22">
        <v>2018</v>
      </c>
      <c r="BJ22">
        <v>19</v>
      </c>
      <c r="BK22" t="s">
        <v>808</v>
      </c>
      <c r="BL22">
        <v>23</v>
      </c>
      <c r="BN22" t="s">
        <v>174</v>
      </c>
      <c r="BO22" t="s">
        <v>809</v>
      </c>
      <c r="BP22" t="s">
        <v>802</v>
      </c>
      <c r="BQ22" t="s">
        <v>810</v>
      </c>
      <c r="BR22">
        <v>73.63</v>
      </c>
      <c r="BT22">
        <v>2020</v>
      </c>
      <c r="BU22">
        <v>31</v>
      </c>
      <c r="BV22" t="s">
        <v>811</v>
      </c>
      <c r="BW22">
        <v>23</v>
      </c>
      <c r="BY22" t="s">
        <v>170</v>
      </c>
      <c r="CF22" t="s">
        <v>170</v>
      </c>
      <c r="CL22" t="s">
        <v>174</v>
      </c>
      <c r="CM22" t="s">
        <v>812</v>
      </c>
      <c r="CN22" t="s">
        <v>170</v>
      </c>
      <c r="CP22" t="s">
        <v>813</v>
      </c>
      <c r="CQ22" t="s">
        <v>174</v>
      </c>
      <c r="CR22">
        <v>0</v>
      </c>
      <c r="CS22">
        <v>1</v>
      </c>
      <c r="CU22" t="s">
        <v>814</v>
      </c>
      <c r="CV22" t="s">
        <v>170</v>
      </c>
      <c r="CZ22" t="s">
        <v>170</v>
      </c>
      <c r="DB22" t="s">
        <v>378</v>
      </c>
      <c r="DC22" t="s">
        <v>815</v>
      </c>
      <c r="DD22" t="s">
        <v>174</v>
      </c>
      <c r="DE22" t="s">
        <v>816</v>
      </c>
      <c r="DF22" t="s">
        <v>170</v>
      </c>
      <c r="DL22" t="s">
        <v>170</v>
      </c>
      <c r="DN22" t="s">
        <v>170</v>
      </c>
      <c r="DP22" t="s">
        <v>785</v>
      </c>
      <c r="DQ22" t="s">
        <v>202</v>
      </c>
      <c r="DR22" t="str">
        <f>HYPERLINK("https://nconnect.nicmar.ac.in/pdf/58_resume_1771428760.pdf/Y2FyZWVy","View Resume")</f>
        <v>0</v>
      </c>
      <c r="DS22" t="s">
        <v>817</v>
      </c>
      <c r="DT22" t="s">
        <v>818</v>
      </c>
      <c r="DU22" t="s">
        <v>211</v>
      </c>
      <c r="DV22" t="s">
        <v>819</v>
      </c>
      <c r="DW22" t="s">
        <v>246</v>
      </c>
      <c r="DX22" t="s">
        <v>424</v>
      </c>
      <c r="DY22" t="s">
        <v>209</v>
      </c>
      <c r="DZ22" t="s">
        <v>420</v>
      </c>
      <c r="EA22" t="s">
        <v>820</v>
      </c>
      <c r="EB22" t="s">
        <v>211</v>
      </c>
      <c r="EC22" t="s">
        <v>819</v>
      </c>
      <c r="ED22" t="s">
        <v>246</v>
      </c>
      <c r="EE22" t="s">
        <v>506</v>
      </c>
      <c r="EF22" t="s">
        <v>821</v>
      </c>
      <c r="EG22" t="s">
        <v>248</v>
      </c>
      <c r="EH22" t="s">
        <v>822</v>
      </c>
      <c r="EI22" t="s">
        <v>823</v>
      </c>
      <c r="EJ22" t="s">
        <v>819</v>
      </c>
      <c r="EK22" t="s">
        <v>207</v>
      </c>
      <c r="EL22" t="s">
        <v>824</v>
      </c>
      <c r="EM22" t="s">
        <v>825</v>
      </c>
      <c r="EN22" t="s">
        <v>248</v>
      </c>
    </row>
    <row r="23" spans="1:158">
      <c r="A23" t="s">
        <v>826</v>
      </c>
      <c r="B23" t="s">
        <v>211</v>
      </c>
      <c r="C23" t="s">
        <v>267</v>
      </c>
      <c r="D23" t="s">
        <v>827</v>
      </c>
      <c r="E23" t="s">
        <v>828</v>
      </c>
      <c r="F23" t="s">
        <v>829</v>
      </c>
      <c r="G23">
        <v>9836557871</v>
      </c>
      <c r="H23" t="s">
        <v>164</v>
      </c>
      <c r="I23" t="s">
        <v>830</v>
      </c>
      <c r="J23" t="s">
        <v>166</v>
      </c>
      <c r="K23" t="s">
        <v>831</v>
      </c>
      <c r="L23" t="s">
        <v>832</v>
      </c>
      <c r="M23" t="s">
        <v>833</v>
      </c>
      <c r="N23" t="s">
        <v>170</v>
      </c>
      <c r="AI23" t="s">
        <v>834</v>
      </c>
      <c r="AJ23" t="s">
        <v>835</v>
      </c>
      <c r="AK23" t="s">
        <v>836</v>
      </c>
      <c r="AL23">
        <v>67.5</v>
      </c>
      <c r="AM23">
        <v>0</v>
      </c>
      <c r="AN23">
        <v>1996</v>
      </c>
      <c r="AO23" t="s">
        <v>174</v>
      </c>
      <c r="AP23" t="s">
        <v>837</v>
      </c>
      <c r="AQ23" t="s">
        <v>838</v>
      </c>
      <c r="AR23" t="s">
        <v>839</v>
      </c>
      <c r="AS23">
        <v>53.3</v>
      </c>
      <c r="AU23">
        <v>1998</v>
      </c>
      <c r="AV23" t="s">
        <v>170</v>
      </c>
      <c r="BC23" t="s">
        <v>174</v>
      </c>
      <c r="BD23" t="s">
        <v>840</v>
      </c>
      <c r="BE23" t="s">
        <v>841</v>
      </c>
      <c r="BF23" t="s">
        <v>842</v>
      </c>
      <c r="BG23">
        <v>65.2</v>
      </c>
      <c r="BI23">
        <v>2003</v>
      </c>
      <c r="BJ23">
        <v>19</v>
      </c>
      <c r="BK23" t="s">
        <v>843</v>
      </c>
      <c r="BL23">
        <v>53</v>
      </c>
      <c r="BM23" t="s">
        <v>842</v>
      </c>
      <c r="BN23" t="s">
        <v>174</v>
      </c>
      <c r="BO23" t="s">
        <v>844</v>
      </c>
      <c r="BP23" t="s">
        <v>845</v>
      </c>
      <c r="BQ23" t="s">
        <v>846</v>
      </c>
      <c r="BR23">
        <v>69.5</v>
      </c>
      <c r="BS23">
        <v>6.95</v>
      </c>
      <c r="BT23">
        <v>2017</v>
      </c>
      <c r="BU23">
        <v>31</v>
      </c>
      <c r="BV23" t="s">
        <v>847</v>
      </c>
      <c r="BW23">
        <v>54</v>
      </c>
      <c r="BX23" t="s">
        <v>846</v>
      </c>
      <c r="BY23" t="s">
        <v>170</v>
      </c>
      <c r="CF23" t="s">
        <v>174</v>
      </c>
      <c r="CG23" t="s">
        <v>848</v>
      </c>
      <c r="CH23" t="s">
        <v>849</v>
      </c>
      <c r="CI23" t="s">
        <v>373</v>
      </c>
      <c r="CJ23">
        <v>2025</v>
      </c>
      <c r="CL23" t="s">
        <v>174</v>
      </c>
      <c r="CM23" t="s">
        <v>850</v>
      </c>
      <c r="CN23" t="s">
        <v>174</v>
      </c>
      <c r="CO23" t="s">
        <v>851</v>
      </c>
      <c r="CP23" t="s">
        <v>852</v>
      </c>
      <c r="CQ23" t="s">
        <v>174</v>
      </c>
      <c r="CR23">
        <v>1</v>
      </c>
      <c r="CS23">
        <v>0</v>
      </c>
      <c r="CT23">
        <v>0</v>
      </c>
      <c r="CV23" t="s">
        <v>170</v>
      </c>
      <c r="CZ23" t="s">
        <v>170</v>
      </c>
      <c r="DC23" t="s">
        <v>853</v>
      </c>
      <c r="DD23" t="s">
        <v>170</v>
      </c>
      <c r="DF23" t="s">
        <v>170</v>
      </c>
      <c r="DL23" t="s">
        <v>170</v>
      </c>
      <c r="DN23" t="s">
        <v>170</v>
      </c>
      <c r="DP23" t="s">
        <v>854</v>
      </c>
      <c r="DQ23" t="s">
        <v>202</v>
      </c>
      <c r="DR23" t="str">
        <f>HYPERLINK("https://nconnect.nicmar.ac.in/pdf/61_resume_1771431559.pdf/Y2FyZWVy","View Resume")</f>
        <v>0</v>
      </c>
      <c r="DS23" t="s">
        <v>855</v>
      </c>
      <c r="DT23" t="s">
        <v>856</v>
      </c>
      <c r="DU23" t="s">
        <v>857</v>
      </c>
      <c r="DV23" t="s">
        <v>858</v>
      </c>
      <c r="DW23" t="s">
        <v>207</v>
      </c>
      <c r="DX23" t="s">
        <v>859</v>
      </c>
      <c r="DY23" t="s">
        <v>570</v>
      </c>
      <c r="DZ23" t="s">
        <v>860</v>
      </c>
      <c r="EA23" t="s">
        <v>861</v>
      </c>
      <c r="EB23" t="s">
        <v>862</v>
      </c>
      <c r="EC23" t="s">
        <v>863</v>
      </c>
      <c r="ED23" t="s">
        <v>207</v>
      </c>
      <c r="EE23" t="s">
        <v>864</v>
      </c>
      <c r="EF23" t="s">
        <v>685</v>
      </c>
      <c r="EG23" t="s">
        <v>865</v>
      </c>
      <c r="EH23" t="s">
        <v>866</v>
      </c>
      <c r="EI23" t="s">
        <v>867</v>
      </c>
      <c r="EJ23" t="s">
        <v>868</v>
      </c>
      <c r="EK23" t="s">
        <v>207</v>
      </c>
      <c r="EL23" t="s">
        <v>869</v>
      </c>
      <c r="EM23" t="s">
        <v>338</v>
      </c>
      <c r="EN23" t="s">
        <v>870</v>
      </c>
    </row>
    <row r="24" spans="1:158">
      <c r="A24" t="s">
        <v>507</v>
      </c>
      <c r="B24" t="s">
        <v>508</v>
      </c>
      <c r="C24" t="s">
        <v>267</v>
      </c>
      <c r="D24" t="s">
        <v>509</v>
      </c>
      <c r="E24" t="s">
        <v>871</v>
      </c>
      <c r="F24" t="s">
        <v>872</v>
      </c>
      <c r="G24">
        <v>7588223673</v>
      </c>
      <c r="H24" t="s">
        <v>164</v>
      </c>
      <c r="I24" t="s">
        <v>873</v>
      </c>
      <c r="J24" t="s">
        <v>166</v>
      </c>
      <c r="K24" t="s">
        <v>798</v>
      </c>
      <c r="L24" t="s">
        <v>874</v>
      </c>
      <c r="M24" t="s">
        <v>875</v>
      </c>
      <c r="N24" t="s">
        <v>170</v>
      </c>
      <c r="AI24" t="s">
        <v>876</v>
      </c>
      <c r="AJ24" t="s">
        <v>877</v>
      </c>
      <c r="AK24" t="s">
        <v>878</v>
      </c>
      <c r="AL24">
        <v>44</v>
      </c>
      <c r="AN24">
        <v>1991</v>
      </c>
      <c r="AO24" t="s">
        <v>174</v>
      </c>
      <c r="AP24" t="s">
        <v>879</v>
      </c>
      <c r="AQ24" t="s">
        <v>880</v>
      </c>
      <c r="AR24" t="s">
        <v>881</v>
      </c>
      <c r="AS24">
        <v>58</v>
      </c>
      <c r="AU24">
        <v>1997</v>
      </c>
      <c r="AV24" t="s">
        <v>170</v>
      </c>
      <c r="BC24" t="s">
        <v>174</v>
      </c>
      <c r="BD24" t="s">
        <v>844</v>
      </c>
      <c r="BE24" t="s">
        <v>844</v>
      </c>
      <c r="BF24" t="s">
        <v>882</v>
      </c>
      <c r="BG24">
        <v>70.3</v>
      </c>
      <c r="BH24">
        <v>7.03</v>
      </c>
      <c r="BI24">
        <v>2001</v>
      </c>
      <c r="BJ24">
        <v>19</v>
      </c>
      <c r="BK24" t="s">
        <v>883</v>
      </c>
      <c r="BL24">
        <v>53</v>
      </c>
      <c r="BM24" t="s">
        <v>884</v>
      </c>
      <c r="BN24" t="s">
        <v>174</v>
      </c>
      <c r="BO24" t="s">
        <v>885</v>
      </c>
      <c r="BP24" t="s">
        <v>886</v>
      </c>
      <c r="BQ24" t="s">
        <v>528</v>
      </c>
      <c r="BR24">
        <v>81.01</v>
      </c>
      <c r="BT24">
        <v>2015</v>
      </c>
      <c r="BU24">
        <v>28</v>
      </c>
      <c r="BW24">
        <v>23</v>
      </c>
      <c r="BY24" t="s">
        <v>170</v>
      </c>
      <c r="BZ24" t="s">
        <v>887</v>
      </c>
      <c r="CA24" t="s">
        <v>887</v>
      </c>
      <c r="CF24" t="s">
        <v>174</v>
      </c>
      <c r="CG24" t="s">
        <v>528</v>
      </c>
      <c r="CH24" t="s">
        <v>888</v>
      </c>
      <c r="CI24" t="s">
        <v>193</v>
      </c>
      <c r="CJ24">
        <v>2022</v>
      </c>
      <c r="CL24" t="s">
        <v>174</v>
      </c>
      <c r="CM24" t="s">
        <v>889</v>
      </c>
      <c r="CN24" t="s">
        <v>174</v>
      </c>
      <c r="CO24" t="s">
        <v>890</v>
      </c>
      <c r="CP24" t="s">
        <v>891</v>
      </c>
      <c r="CQ24" t="s">
        <v>174</v>
      </c>
      <c r="CR24">
        <v>5</v>
      </c>
      <c r="CS24">
        <v>0</v>
      </c>
      <c r="CT24">
        <v>2</v>
      </c>
      <c r="CU24" t="s">
        <v>892</v>
      </c>
      <c r="CV24" t="s">
        <v>170</v>
      </c>
      <c r="CZ24" t="s">
        <v>170</v>
      </c>
      <c r="DB24" t="s">
        <v>893</v>
      </c>
      <c r="DC24" t="s">
        <v>894</v>
      </c>
      <c r="DD24" t="s">
        <v>174</v>
      </c>
      <c r="DE24" t="s">
        <v>895</v>
      </c>
      <c r="DF24" t="s">
        <v>170</v>
      </c>
      <c r="DL24" t="s">
        <v>174</v>
      </c>
      <c r="DM24" t="s">
        <v>896</v>
      </c>
      <c r="DN24" t="s">
        <v>170</v>
      </c>
      <c r="DP24" t="s">
        <v>897</v>
      </c>
      <c r="DQ24" t="s">
        <v>202</v>
      </c>
      <c r="DR24" t="str">
        <f>HYPERLINK("https://nconnect.nicmar.ac.in/pdf/65_resume_1771432312.pdf/Y2FyZWVy","View Resume")</f>
        <v>0</v>
      </c>
      <c r="DS24" t="s">
        <v>898</v>
      </c>
      <c r="DT24" t="s">
        <v>899</v>
      </c>
      <c r="DU24" t="s">
        <v>211</v>
      </c>
      <c r="DV24" t="s">
        <v>538</v>
      </c>
      <c r="DW24" t="s">
        <v>246</v>
      </c>
      <c r="DX24" t="s">
        <v>900</v>
      </c>
      <c r="DY24" t="s">
        <v>901</v>
      </c>
      <c r="DZ24" t="s">
        <v>865</v>
      </c>
      <c r="EA24" t="s">
        <v>902</v>
      </c>
      <c r="EB24" t="s">
        <v>211</v>
      </c>
      <c r="EC24" t="s">
        <v>903</v>
      </c>
      <c r="ED24" t="s">
        <v>246</v>
      </c>
      <c r="EE24" t="s">
        <v>904</v>
      </c>
      <c r="EF24" t="s">
        <v>905</v>
      </c>
      <c r="EG24" t="s">
        <v>906</v>
      </c>
      <c r="EH24" t="s">
        <v>899</v>
      </c>
      <c r="EI24" t="s">
        <v>211</v>
      </c>
      <c r="EJ24" t="s">
        <v>538</v>
      </c>
      <c r="EK24" t="s">
        <v>246</v>
      </c>
      <c r="EL24" t="s">
        <v>907</v>
      </c>
      <c r="EM24" t="s">
        <v>904</v>
      </c>
      <c r="EN24" t="s">
        <v>908</v>
      </c>
    </row>
    <row r="25" spans="1:158">
      <c r="A25" t="s">
        <v>210</v>
      </c>
      <c r="B25" t="s">
        <v>211</v>
      </c>
      <c r="C25" t="s">
        <v>212</v>
      </c>
      <c r="D25" t="s">
        <v>213</v>
      </c>
      <c r="E25" t="s">
        <v>909</v>
      </c>
      <c r="F25" t="s">
        <v>910</v>
      </c>
      <c r="G25">
        <v>8087363810</v>
      </c>
      <c r="H25" t="s">
        <v>164</v>
      </c>
      <c r="I25" t="s">
        <v>911</v>
      </c>
      <c r="J25" t="s">
        <v>166</v>
      </c>
      <c r="K25" t="s">
        <v>912</v>
      </c>
      <c r="L25" t="s">
        <v>913</v>
      </c>
      <c r="M25" t="s">
        <v>914</v>
      </c>
      <c r="N25" t="s">
        <v>170</v>
      </c>
      <c r="AI25" t="s">
        <v>915</v>
      </c>
      <c r="AJ25" t="s">
        <v>916</v>
      </c>
      <c r="AK25" t="s">
        <v>917</v>
      </c>
      <c r="AL25">
        <v>75.73</v>
      </c>
      <c r="AN25">
        <v>2006</v>
      </c>
      <c r="AO25" t="s">
        <v>174</v>
      </c>
      <c r="AP25" t="s">
        <v>918</v>
      </c>
      <c r="AQ25" t="s">
        <v>916</v>
      </c>
      <c r="AR25" t="s">
        <v>919</v>
      </c>
      <c r="AS25">
        <v>79.17</v>
      </c>
      <c r="AU25">
        <v>2008</v>
      </c>
      <c r="AV25" t="s">
        <v>170</v>
      </c>
      <c r="BC25" t="s">
        <v>174</v>
      </c>
      <c r="BD25" t="s">
        <v>920</v>
      </c>
      <c r="BE25" t="s">
        <v>921</v>
      </c>
      <c r="BF25" t="s">
        <v>922</v>
      </c>
      <c r="BG25">
        <v>69.3</v>
      </c>
      <c r="BH25">
        <v>6.93</v>
      </c>
      <c r="BI25">
        <v>2012</v>
      </c>
      <c r="BJ25">
        <v>1</v>
      </c>
      <c r="BL25">
        <v>9</v>
      </c>
      <c r="BN25" t="s">
        <v>174</v>
      </c>
      <c r="BO25" t="s">
        <v>920</v>
      </c>
      <c r="BP25" t="s">
        <v>921</v>
      </c>
      <c r="BQ25" t="s">
        <v>923</v>
      </c>
      <c r="BR25">
        <v>80.0</v>
      </c>
      <c r="BS25">
        <v>8.0</v>
      </c>
      <c r="BT25">
        <v>2015</v>
      </c>
      <c r="BU25">
        <v>14</v>
      </c>
      <c r="BW25">
        <v>7</v>
      </c>
      <c r="BY25" t="s">
        <v>170</v>
      </c>
      <c r="CF25" t="s">
        <v>174</v>
      </c>
      <c r="CG25" t="s">
        <v>924</v>
      </c>
      <c r="CH25" t="s">
        <v>925</v>
      </c>
      <c r="CI25" t="s">
        <v>193</v>
      </c>
      <c r="CJ25">
        <v>2023</v>
      </c>
      <c r="CL25" t="s">
        <v>174</v>
      </c>
      <c r="CM25" t="s">
        <v>926</v>
      </c>
      <c r="CN25" t="s">
        <v>174</v>
      </c>
      <c r="CO25" t="s">
        <v>927</v>
      </c>
      <c r="CP25" t="s">
        <v>928</v>
      </c>
      <c r="CQ25" t="s">
        <v>174</v>
      </c>
      <c r="CR25">
        <v>5</v>
      </c>
      <c r="CS25">
        <v>0</v>
      </c>
      <c r="CT25">
        <v>1</v>
      </c>
      <c r="CU25" t="s">
        <v>929</v>
      </c>
      <c r="CV25" t="s">
        <v>170</v>
      </c>
      <c r="CZ25" t="s">
        <v>170</v>
      </c>
      <c r="DB25" t="s">
        <v>930</v>
      </c>
      <c r="DC25" t="s">
        <v>931</v>
      </c>
      <c r="DD25" t="s">
        <v>170</v>
      </c>
      <c r="DF25" t="s">
        <v>174</v>
      </c>
      <c r="DG25" t="s">
        <v>932</v>
      </c>
      <c r="DH25" t="s">
        <v>933</v>
      </c>
      <c r="DI25" t="s">
        <v>934</v>
      </c>
      <c r="DJ25" t="s">
        <v>935</v>
      </c>
      <c r="DK25">
        <v>9</v>
      </c>
      <c r="DL25" t="s">
        <v>174</v>
      </c>
      <c r="DM25" t="s">
        <v>927</v>
      </c>
      <c r="DN25" t="s">
        <v>174</v>
      </c>
      <c r="DO25" t="s">
        <v>936</v>
      </c>
      <c r="DP25" t="s">
        <v>937</v>
      </c>
      <c r="DQ25" t="s">
        <v>202</v>
      </c>
      <c r="DR25" t="str">
        <f>HYPERLINK("https://nconnect.nicmar.ac.in/pdf/57_resume_1771432787.pdf/Y2FyZWVy","View Resume")</f>
        <v>0</v>
      </c>
      <c r="DS25" t="s">
        <v>571</v>
      </c>
      <c r="DT25" t="s">
        <v>938</v>
      </c>
      <c r="DU25" t="s">
        <v>939</v>
      </c>
      <c r="DV25" t="s">
        <v>940</v>
      </c>
      <c r="DW25" t="s">
        <v>207</v>
      </c>
      <c r="DX25" t="s">
        <v>419</v>
      </c>
      <c r="DY25" t="s">
        <v>941</v>
      </c>
      <c r="DZ25" t="s">
        <v>942</v>
      </c>
      <c r="EA25" t="s">
        <v>943</v>
      </c>
      <c r="EB25" t="s">
        <v>211</v>
      </c>
      <c r="EC25" t="s">
        <v>944</v>
      </c>
      <c r="ED25" t="s">
        <v>246</v>
      </c>
      <c r="EE25" t="s">
        <v>758</v>
      </c>
      <c r="EF25" t="s">
        <v>424</v>
      </c>
      <c r="EG25" t="s">
        <v>945</v>
      </c>
      <c r="EH25" t="s">
        <v>946</v>
      </c>
      <c r="EI25" t="s">
        <v>947</v>
      </c>
      <c r="EJ25" t="s">
        <v>333</v>
      </c>
      <c r="EK25" t="s">
        <v>246</v>
      </c>
      <c r="EL25" t="s">
        <v>948</v>
      </c>
      <c r="EM25" t="s">
        <v>758</v>
      </c>
      <c r="EN25" t="s">
        <v>949</v>
      </c>
      <c r="EO25" t="s">
        <v>946</v>
      </c>
      <c r="EP25" t="s">
        <v>950</v>
      </c>
      <c r="EQ25" t="s">
        <v>333</v>
      </c>
      <c r="ER25" t="s">
        <v>246</v>
      </c>
      <c r="ES25" t="s">
        <v>951</v>
      </c>
      <c r="ET25" t="s">
        <v>948</v>
      </c>
      <c r="EU25" t="s">
        <v>949</v>
      </c>
      <c r="EV25" t="s">
        <v>946</v>
      </c>
      <c r="EW25" t="s">
        <v>952</v>
      </c>
      <c r="EX25" t="s">
        <v>333</v>
      </c>
      <c r="EY25" t="s">
        <v>246</v>
      </c>
      <c r="EZ25" t="s">
        <v>953</v>
      </c>
      <c r="FA25" t="s">
        <v>429</v>
      </c>
      <c r="FB25" t="s">
        <v>908</v>
      </c>
    </row>
    <row r="26" spans="1:158">
      <c r="A26" t="s">
        <v>540</v>
      </c>
      <c r="B26" t="s">
        <v>159</v>
      </c>
      <c r="C26" t="s">
        <v>472</v>
      </c>
      <c r="D26" t="s">
        <v>541</v>
      </c>
      <c r="E26" t="s">
        <v>954</v>
      </c>
      <c r="F26" t="s">
        <v>955</v>
      </c>
      <c r="G26">
        <v>7708414888</v>
      </c>
      <c r="H26" t="s">
        <v>271</v>
      </c>
      <c r="I26" t="s">
        <v>956</v>
      </c>
      <c r="J26" t="s">
        <v>957</v>
      </c>
      <c r="K26" t="s">
        <v>958</v>
      </c>
      <c r="L26" t="s">
        <v>959</v>
      </c>
      <c r="M26" t="s">
        <v>960</v>
      </c>
      <c r="N26" t="s">
        <v>170</v>
      </c>
      <c r="AI26" t="s">
        <v>961</v>
      </c>
      <c r="AJ26" t="s">
        <v>962</v>
      </c>
      <c r="AK26" t="s">
        <v>963</v>
      </c>
      <c r="AL26">
        <v>83</v>
      </c>
      <c r="AN26">
        <v>2005</v>
      </c>
      <c r="AO26" t="s">
        <v>174</v>
      </c>
      <c r="AP26" t="s">
        <v>964</v>
      </c>
      <c r="AQ26" t="s">
        <v>962</v>
      </c>
      <c r="AR26" t="s">
        <v>965</v>
      </c>
      <c r="AS26">
        <v>84</v>
      </c>
      <c r="AU26">
        <v>2007</v>
      </c>
      <c r="AV26" t="s">
        <v>170</v>
      </c>
      <c r="BC26" t="s">
        <v>174</v>
      </c>
      <c r="BD26" t="s">
        <v>484</v>
      </c>
      <c r="BE26" t="s">
        <v>966</v>
      </c>
      <c r="BF26" t="s">
        <v>486</v>
      </c>
      <c r="BG26">
        <v>75</v>
      </c>
      <c r="BH26">
        <v>7.5</v>
      </c>
      <c r="BI26">
        <v>2011</v>
      </c>
      <c r="BJ26">
        <v>2</v>
      </c>
      <c r="BL26">
        <v>9</v>
      </c>
      <c r="BN26" t="s">
        <v>174</v>
      </c>
      <c r="BO26" t="s">
        <v>967</v>
      </c>
      <c r="BP26" t="s">
        <v>968</v>
      </c>
      <c r="BQ26" t="s">
        <v>969</v>
      </c>
      <c r="BR26">
        <v>90</v>
      </c>
      <c r="BS26">
        <v>9.1</v>
      </c>
      <c r="BT26">
        <v>2013</v>
      </c>
      <c r="BU26">
        <v>12</v>
      </c>
      <c r="BW26">
        <v>12</v>
      </c>
      <c r="BY26" t="s">
        <v>170</v>
      </c>
      <c r="CF26" t="s">
        <v>174</v>
      </c>
      <c r="CG26" t="s">
        <v>970</v>
      </c>
      <c r="CH26" t="s">
        <v>971</v>
      </c>
      <c r="CI26" t="s">
        <v>373</v>
      </c>
      <c r="CK26" t="s">
        <v>170</v>
      </c>
      <c r="CL26" t="s">
        <v>174</v>
      </c>
      <c r="CM26" t="s">
        <v>972</v>
      </c>
      <c r="CN26" t="s">
        <v>174</v>
      </c>
      <c r="CO26" t="s">
        <v>973</v>
      </c>
      <c r="CP26" t="s">
        <v>974</v>
      </c>
      <c r="CQ26" t="s">
        <v>170</v>
      </c>
      <c r="CV26" t="s">
        <v>170</v>
      </c>
      <c r="CZ26" t="s">
        <v>170</v>
      </c>
      <c r="DB26" t="s">
        <v>975</v>
      </c>
      <c r="DC26" t="s">
        <v>976</v>
      </c>
      <c r="DD26" t="s">
        <v>170</v>
      </c>
      <c r="DF26" t="s">
        <v>170</v>
      </c>
      <c r="DL26" t="s">
        <v>170</v>
      </c>
      <c r="DN26" t="s">
        <v>170</v>
      </c>
      <c r="DP26" t="s">
        <v>977</v>
      </c>
      <c r="DQ26" t="s">
        <v>202</v>
      </c>
      <c r="DR26" t="str">
        <f>HYPERLINK("https://nconnect.nicmar.ac.in/pdf/49_resume_1771434545.pdf/Y2FyZWVy","View Resume")</f>
        <v>0</v>
      </c>
      <c r="DS26" t="s">
        <v>978</v>
      </c>
      <c r="DT26" t="s">
        <v>971</v>
      </c>
      <c r="DU26" t="s">
        <v>979</v>
      </c>
      <c r="DV26" t="s">
        <v>980</v>
      </c>
      <c r="DW26" t="s">
        <v>246</v>
      </c>
      <c r="DX26" t="s">
        <v>981</v>
      </c>
      <c r="DY26" t="s">
        <v>209</v>
      </c>
      <c r="DZ26" t="s">
        <v>908</v>
      </c>
      <c r="EA26" t="s">
        <v>982</v>
      </c>
      <c r="EB26" t="s">
        <v>979</v>
      </c>
      <c r="EC26" t="s">
        <v>980</v>
      </c>
      <c r="ED26" t="s">
        <v>246</v>
      </c>
      <c r="EE26" t="s">
        <v>983</v>
      </c>
      <c r="EF26" t="s">
        <v>984</v>
      </c>
      <c r="EG26" t="s">
        <v>985</v>
      </c>
      <c r="EH26" t="s">
        <v>986</v>
      </c>
      <c r="EI26" t="s">
        <v>211</v>
      </c>
      <c r="EJ26" t="s">
        <v>987</v>
      </c>
      <c r="EK26" t="s">
        <v>246</v>
      </c>
      <c r="EL26" t="s">
        <v>988</v>
      </c>
      <c r="EM26" t="s">
        <v>989</v>
      </c>
      <c r="EN26" t="s">
        <v>990</v>
      </c>
      <c r="EO26" t="s">
        <v>991</v>
      </c>
      <c r="EP26" t="s">
        <v>211</v>
      </c>
      <c r="EQ26" t="s">
        <v>992</v>
      </c>
      <c r="ER26" t="s">
        <v>246</v>
      </c>
      <c r="ES26" t="s">
        <v>579</v>
      </c>
      <c r="ET26" t="s">
        <v>993</v>
      </c>
      <c r="EU26" t="s">
        <v>470</v>
      </c>
      <c r="EV26" t="s">
        <v>971</v>
      </c>
      <c r="EW26" t="s">
        <v>994</v>
      </c>
      <c r="EX26" t="s">
        <v>980</v>
      </c>
      <c r="EY26" t="s">
        <v>246</v>
      </c>
      <c r="EZ26" t="s">
        <v>995</v>
      </c>
      <c r="FA26" t="s">
        <v>996</v>
      </c>
      <c r="FB26" t="s">
        <v>248</v>
      </c>
    </row>
    <row r="27" spans="1:158">
      <c r="A27" t="s">
        <v>826</v>
      </c>
      <c r="B27" t="s">
        <v>211</v>
      </c>
      <c r="C27" t="s">
        <v>267</v>
      </c>
      <c r="D27" t="s">
        <v>827</v>
      </c>
      <c r="E27" t="s">
        <v>997</v>
      </c>
      <c r="F27" t="s">
        <v>998</v>
      </c>
      <c r="G27">
        <v>9763404557</v>
      </c>
      <c r="H27" t="s">
        <v>271</v>
      </c>
      <c r="I27" t="s">
        <v>999</v>
      </c>
      <c r="J27" t="s">
        <v>166</v>
      </c>
      <c r="K27" t="s">
        <v>1000</v>
      </c>
      <c r="L27" t="s">
        <v>1001</v>
      </c>
      <c r="M27" t="s">
        <v>1002</v>
      </c>
      <c r="N27" t="s">
        <v>170</v>
      </c>
      <c r="AI27" t="s">
        <v>1003</v>
      </c>
      <c r="AJ27" t="s">
        <v>549</v>
      </c>
      <c r="AK27" t="s">
        <v>378</v>
      </c>
      <c r="AL27">
        <v>84.66</v>
      </c>
      <c r="AN27">
        <v>2005</v>
      </c>
      <c r="AO27" t="s">
        <v>174</v>
      </c>
      <c r="AP27" t="s">
        <v>1004</v>
      </c>
      <c r="AQ27" t="s">
        <v>549</v>
      </c>
      <c r="AR27" t="s">
        <v>439</v>
      </c>
      <c r="AS27">
        <v>77.17</v>
      </c>
      <c r="AU27">
        <v>2007</v>
      </c>
      <c r="AV27" t="s">
        <v>170</v>
      </c>
      <c r="BC27" t="s">
        <v>174</v>
      </c>
      <c r="BD27" t="s">
        <v>441</v>
      </c>
      <c r="BE27" t="s">
        <v>1005</v>
      </c>
      <c r="BF27" t="s">
        <v>1006</v>
      </c>
      <c r="BG27">
        <v>77.83</v>
      </c>
      <c r="BI27">
        <v>2010</v>
      </c>
      <c r="BJ27">
        <v>19</v>
      </c>
      <c r="BK27" t="s">
        <v>1007</v>
      </c>
      <c r="BL27">
        <v>11</v>
      </c>
      <c r="BN27" t="s">
        <v>174</v>
      </c>
      <c r="BO27" t="s">
        <v>441</v>
      </c>
      <c r="BP27" t="s">
        <v>1008</v>
      </c>
      <c r="BQ27" t="s">
        <v>1006</v>
      </c>
      <c r="BR27">
        <v>73.53</v>
      </c>
      <c r="BT27">
        <v>2012</v>
      </c>
      <c r="BU27">
        <v>31</v>
      </c>
      <c r="BV27" t="s">
        <v>1009</v>
      </c>
      <c r="BW27">
        <v>11</v>
      </c>
      <c r="BY27" t="s">
        <v>170</v>
      </c>
      <c r="CF27" t="s">
        <v>170</v>
      </c>
      <c r="CI27" t="s">
        <v>373</v>
      </c>
      <c r="CK27" t="s">
        <v>170</v>
      </c>
      <c r="CL27" t="s">
        <v>174</v>
      </c>
      <c r="CM27" t="s">
        <v>1010</v>
      </c>
      <c r="CN27" t="s">
        <v>174</v>
      </c>
      <c r="CO27" t="s">
        <v>1011</v>
      </c>
      <c r="CP27" t="s">
        <v>1012</v>
      </c>
      <c r="CQ27" t="s">
        <v>174</v>
      </c>
      <c r="CR27">
        <v>0</v>
      </c>
      <c r="CS27">
        <v>0</v>
      </c>
      <c r="CT27">
        <v>1</v>
      </c>
      <c r="CU27" t="s">
        <v>1013</v>
      </c>
      <c r="CV27" t="s">
        <v>170</v>
      </c>
      <c r="CZ27" t="s">
        <v>170</v>
      </c>
      <c r="DB27" t="s">
        <v>1014</v>
      </c>
      <c r="DC27" t="s">
        <v>1015</v>
      </c>
      <c r="DD27" t="s">
        <v>174</v>
      </c>
      <c r="DE27" t="s">
        <v>1016</v>
      </c>
      <c r="DF27" t="s">
        <v>174</v>
      </c>
      <c r="DG27">
        <v>1</v>
      </c>
      <c r="DH27">
        <v>5</v>
      </c>
      <c r="DI27">
        <v>1</v>
      </c>
      <c r="DJ27" t="s">
        <v>378</v>
      </c>
      <c r="DK27">
        <v>9</v>
      </c>
      <c r="DL27" t="s">
        <v>170</v>
      </c>
      <c r="DN27" t="s">
        <v>170</v>
      </c>
      <c r="DP27" t="s">
        <v>1017</v>
      </c>
      <c r="DQ27" t="s">
        <v>202</v>
      </c>
      <c r="DR27" t="str">
        <f>HYPERLINK("https://nconnect.nicmar.ac.in/pdf/53_resume_1771435162.pdf/Y2FyZWVy","View Resume")</f>
        <v>0</v>
      </c>
      <c r="DS27" t="s">
        <v>1018</v>
      </c>
      <c r="DT27" t="s">
        <v>1019</v>
      </c>
      <c r="DU27" t="s">
        <v>1020</v>
      </c>
      <c r="DV27" t="s">
        <v>1021</v>
      </c>
      <c r="DW27" t="s">
        <v>207</v>
      </c>
      <c r="DX27" t="s">
        <v>1022</v>
      </c>
      <c r="DY27" t="s">
        <v>1023</v>
      </c>
      <c r="DZ27" t="s">
        <v>870</v>
      </c>
      <c r="EA27" t="s">
        <v>1024</v>
      </c>
      <c r="EB27" t="s">
        <v>211</v>
      </c>
      <c r="EC27" t="s">
        <v>819</v>
      </c>
      <c r="ED27" t="s">
        <v>246</v>
      </c>
      <c r="EE27" t="s">
        <v>1025</v>
      </c>
      <c r="EF27" t="s">
        <v>1026</v>
      </c>
      <c r="EG27" t="s">
        <v>1027</v>
      </c>
      <c r="EH27" t="s">
        <v>441</v>
      </c>
      <c r="EI27" t="s">
        <v>211</v>
      </c>
      <c r="EJ27" t="s">
        <v>819</v>
      </c>
      <c r="EK27" t="s">
        <v>246</v>
      </c>
      <c r="EL27" t="s">
        <v>1028</v>
      </c>
      <c r="EM27" t="s">
        <v>385</v>
      </c>
      <c r="EN27" t="s">
        <v>945</v>
      </c>
      <c r="EO27" t="s">
        <v>1029</v>
      </c>
      <c r="EP27" t="s">
        <v>211</v>
      </c>
      <c r="EQ27" t="s">
        <v>819</v>
      </c>
      <c r="ER27" t="s">
        <v>246</v>
      </c>
      <c r="ES27" t="s">
        <v>1030</v>
      </c>
      <c r="ET27" t="s">
        <v>209</v>
      </c>
      <c r="EU27" t="s">
        <v>1031</v>
      </c>
    </row>
    <row r="28" spans="1:158">
      <c r="A28" t="s">
        <v>356</v>
      </c>
      <c r="B28" t="s">
        <v>211</v>
      </c>
      <c r="C28" t="s">
        <v>267</v>
      </c>
      <c r="D28" t="s">
        <v>357</v>
      </c>
      <c r="E28" t="s">
        <v>1032</v>
      </c>
      <c r="F28" t="s">
        <v>1033</v>
      </c>
      <c r="G28">
        <v>9795226369</v>
      </c>
      <c r="H28" t="s">
        <v>271</v>
      </c>
      <c r="I28" t="s">
        <v>1034</v>
      </c>
      <c r="J28" t="s">
        <v>166</v>
      </c>
      <c r="K28" t="s">
        <v>1035</v>
      </c>
      <c r="L28" t="s">
        <v>1036</v>
      </c>
      <c r="M28" t="s">
        <v>1037</v>
      </c>
      <c r="N28" t="s">
        <v>170</v>
      </c>
      <c r="AI28" t="s">
        <v>1038</v>
      </c>
      <c r="AJ28" t="s">
        <v>1039</v>
      </c>
      <c r="AK28" t="s">
        <v>1040</v>
      </c>
      <c r="AL28">
        <v>62</v>
      </c>
      <c r="AN28">
        <v>2004</v>
      </c>
      <c r="AO28" t="s">
        <v>174</v>
      </c>
      <c r="AP28" t="s">
        <v>1038</v>
      </c>
      <c r="AQ28" t="s">
        <v>1039</v>
      </c>
      <c r="AR28" t="s">
        <v>1041</v>
      </c>
      <c r="AS28">
        <v>67</v>
      </c>
      <c r="AU28">
        <v>2006</v>
      </c>
      <c r="AV28" t="s">
        <v>174</v>
      </c>
      <c r="AW28" t="s">
        <v>1042</v>
      </c>
      <c r="AX28" t="s">
        <v>1043</v>
      </c>
      <c r="AY28" t="s">
        <v>1044</v>
      </c>
      <c r="AZ28">
        <v>75</v>
      </c>
      <c r="BB28">
        <v>2011</v>
      </c>
      <c r="BC28" t="s">
        <v>174</v>
      </c>
      <c r="BD28" t="s">
        <v>1045</v>
      </c>
      <c r="BE28" t="s">
        <v>1046</v>
      </c>
      <c r="BF28" t="s">
        <v>1047</v>
      </c>
      <c r="BG28">
        <v>73</v>
      </c>
      <c r="BI28">
        <v>2009</v>
      </c>
      <c r="BJ28">
        <v>19</v>
      </c>
      <c r="BK28" t="s">
        <v>1048</v>
      </c>
      <c r="BL28">
        <v>11</v>
      </c>
      <c r="BN28" t="s">
        <v>174</v>
      </c>
      <c r="BO28" t="s">
        <v>1049</v>
      </c>
      <c r="BP28" t="s">
        <v>1050</v>
      </c>
      <c r="BQ28" t="s">
        <v>1051</v>
      </c>
      <c r="BR28">
        <v>75</v>
      </c>
      <c r="BT28">
        <v>2023</v>
      </c>
      <c r="BU28">
        <v>31</v>
      </c>
      <c r="BV28" t="s">
        <v>529</v>
      </c>
      <c r="BW28">
        <v>53</v>
      </c>
      <c r="BX28" t="s">
        <v>1052</v>
      </c>
      <c r="BY28" t="s">
        <v>170</v>
      </c>
      <c r="CF28" t="s">
        <v>170</v>
      </c>
      <c r="CL28" t="s">
        <v>174</v>
      </c>
      <c r="CM28" t="s">
        <v>1053</v>
      </c>
      <c r="CN28" t="s">
        <v>174</v>
      </c>
      <c r="CO28" t="s">
        <v>1054</v>
      </c>
      <c r="CP28" t="s">
        <v>1055</v>
      </c>
      <c r="CQ28" t="s">
        <v>174</v>
      </c>
      <c r="CR28">
        <v>0</v>
      </c>
      <c r="CS28">
        <v>0</v>
      </c>
      <c r="CT28">
        <v>5</v>
      </c>
      <c r="CV28" t="s">
        <v>170</v>
      </c>
      <c r="CZ28" t="s">
        <v>170</v>
      </c>
      <c r="DB28" t="s">
        <v>1056</v>
      </c>
      <c r="DC28" t="s">
        <v>1057</v>
      </c>
      <c r="DD28" t="s">
        <v>174</v>
      </c>
      <c r="DE28" t="s">
        <v>1058</v>
      </c>
      <c r="DF28" t="s">
        <v>170</v>
      </c>
      <c r="DL28" t="s">
        <v>174</v>
      </c>
      <c r="DM28" t="s">
        <v>1059</v>
      </c>
      <c r="DN28" t="s">
        <v>170</v>
      </c>
      <c r="DP28" t="s">
        <v>1060</v>
      </c>
      <c r="DQ28" t="s">
        <v>202</v>
      </c>
      <c r="DR28" t="str">
        <f>HYPERLINK("https://nconnect.nicmar.ac.in/pdf/68_resume_1771436581.pdf/Y2FyZWVy","View Resume")</f>
        <v>0</v>
      </c>
      <c r="DS28" t="s">
        <v>265</v>
      </c>
      <c r="DT28" t="s">
        <v>1061</v>
      </c>
      <c r="DU28" t="s">
        <v>1062</v>
      </c>
      <c r="DV28" t="s">
        <v>819</v>
      </c>
      <c r="DW28" t="s">
        <v>246</v>
      </c>
      <c r="DX28" t="s">
        <v>901</v>
      </c>
      <c r="DY28" t="s">
        <v>209</v>
      </c>
      <c r="DZ28" t="s">
        <v>265</v>
      </c>
    </row>
    <row r="29" spans="1:158">
      <c r="A29" t="s">
        <v>1063</v>
      </c>
      <c r="B29" t="s">
        <v>508</v>
      </c>
      <c r="C29" t="s">
        <v>212</v>
      </c>
      <c r="D29" t="s">
        <v>213</v>
      </c>
      <c r="E29" t="s">
        <v>1064</v>
      </c>
      <c r="F29" t="s">
        <v>1065</v>
      </c>
      <c r="G29">
        <v>7351683118</v>
      </c>
      <c r="H29" t="s">
        <v>164</v>
      </c>
      <c r="I29" t="s">
        <v>1066</v>
      </c>
      <c r="J29" t="s">
        <v>166</v>
      </c>
      <c r="K29" t="s">
        <v>1067</v>
      </c>
      <c r="L29" t="s">
        <v>1068</v>
      </c>
      <c r="M29" t="s">
        <v>1069</v>
      </c>
      <c r="N29" t="s">
        <v>170</v>
      </c>
      <c r="AI29" t="s">
        <v>1070</v>
      </c>
      <c r="AJ29" t="s">
        <v>1071</v>
      </c>
      <c r="AK29" t="s">
        <v>1072</v>
      </c>
      <c r="AL29">
        <v>66</v>
      </c>
      <c r="AN29">
        <v>1996</v>
      </c>
      <c r="AO29" t="s">
        <v>174</v>
      </c>
      <c r="AP29" t="s">
        <v>1073</v>
      </c>
      <c r="AQ29" t="s">
        <v>1074</v>
      </c>
      <c r="AR29" t="s">
        <v>1075</v>
      </c>
      <c r="AS29">
        <v>75</v>
      </c>
      <c r="AU29">
        <v>2000</v>
      </c>
      <c r="AV29" t="s">
        <v>170</v>
      </c>
      <c r="BC29" t="s">
        <v>174</v>
      </c>
      <c r="BD29" t="s">
        <v>1076</v>
      </c>
      <c r="BE29" t="s">
        <v>1077</v>
      </c>
      <c r="BF29" t="s">
        <v>486</v>
      </c>
      <c r="BG29">
        <v>54.2</v>
      </c>
      <c r="BI29">
        <v>2006</v>
      </c>
      <c r="BJ29">
        <v>2</v>
      </c>
      <c r="BL29">
        <v>9</v>
      </c>
      <c r="BN29" t="s">
        <v>174</v>
      </c>
      <c r="BO29" t="s">
        <v>1076</v>
      </c>
      <c r="BP29" t="s">
        <v>1078</v>
      </c>
      <c r="BQ29" t="s">
        <v>1079</v>
      </c>
      <c r="BR29">
        <v>65</v>
      </c>
      <c r="BT29">
        <v>2010</v>
      </c>
      <c r="BU29">
        <v>14</v>
      </c>
      <c r="BW29">
        <v>47</v>
      </c>
      <c r="BY29" t="s">
        <v>170</v>
      </c>
      <c r="CF29" t="s">
        <v>174</v>
      </c>
      <c r="CG29" t="s">
        <v>1080</v>
      </c>
      <c r="CH29" t="s">
        <v>1081</v>
      </c>
      <c r="CI29" t="s">
        <v>193</v>
      </c>
      <c r="CJ29">
        <v>2024</v>
      </c>
      <c r="CL29" t="s">
        <v>170</v>
      </c>
      <c r="CN29" t="s">
        <v>174</v>
      </c>
      <c r="CO29" t="s">
        <v>1082</v>
      </c>
      <c r="CP29" t="s">
        <v>1083</v>
      </c>
      <c r="CQ29" t="s">
        <v>174</v>
      </c>
      <c r="CR29" t="s">
        <v>1084</v>
      </c>
      <c r="CS29">
        <v>0</v>
      </c>
      <c r="CT29">
        <v>2</v>
      </c>
      <c r="CU29" t="s">
        <v>1085</v>
      </c>
      <c r="CV29" t="s">
        <v>170</v>
      </c>
      <c r="CZ29" t="s">
        <v>170</v>
      </c>
      <c r="DB29" t="s">
        <v>1086</v>
      </c>
      <c r="DC29" t="s">
        <v>1087</v>
      </c>
      <c r="DD29" t="s">
        <v>174</v>
      </c>
      <c r="DE29" t="s">
        <v>1088</v>
      </c>
      <c r="DF29" t="s">
        <v>174</v>
      </c>
      <c r="DG29">
        <v>3</v>
      </c>
      <c r="DH29">
        <v>0</v>
      </c>
      <c r="DI29">
        <v>1</v>
      </c>
      <c r="DJ29">
        <v>2</v>
      </c>
      <c r="DK29">
        <v>6</v>
      </c>
      <c r="DL29" t="s">
        <v>174</v>
      </c>
      <c r="DM29" t="s">
        <v>1089</v>
      </c>
      <c r="DN29" t="s">
        <v>170</v>
      </c>
      <c r="DP29" t="s">
        <v>1090</v>
      </c>
      <c r="DQ29" t="s">
        <v>202</v>
      </c>
      <c r="DR29" t="str">
        <f>HYPERLINK("https://nconnect.nicmar.ac.in/pdf/66_resume_1771437898.pdf/Y2FyZWVy","View Resume")</f>
        <v>0</v>
      </c>
      <c r="DS29" t="s">
        <v>1091</v>
      </c>
      <c r="DT29" t="s">
        <v>1092</v>
      </c>
      <c r="DU29" t="s">
        <v>1093</v>
      </c>
      <c r="DV29" t="s">
        <v>418</v>
      </c>
      <c r="DW29" t="s">
        <v>246</v>
      </c>
      <c r="DX29" t="s">
        <v>758</v>
      </c>
      <c r="DY29" t="s">
        <v>1094</v>
      </c>
      <c r="DZ29" t="s">
        <v>990</v>
      </c>
      <c r="EA29" t="s">
        <v>1095</v>
      </c>
      <c r="EB29" t="s">
        <v>1096</v>
      </c>
      <c r="EC29" t="s">
        <v>418</v>
      </c>
      <c r="ED29" t="s">
        <v>246</v>
      </c>
      <c r="EE29" t="s">
        <v>788</v>
      </c>
      <c r="EF29" t="s">
        <v>758</v>
      </c>
      <c r="EG29" t="s">
        <v>1097</v>
      </c>
      <c r="EH29" t="s">
        <v>1098</v>
      </c>
      <c r="EI29" t="s">
        <v>351</v>
      </c>
      <c r="EJ29" t="s">
        <v>418</v>
      </c>
      <c r="EK29" t="s">
        <v>246</v>
      </c>
      <c r="EL29" t="s">
        <v>1099</v>
      </c>
      <c r="EM29" t="s">
        <v>793</v>
      </c>
      <c r="EN29" t="s">
        <v>945</v>
      </c>
      <c r="EO29" t="s">
        <v>1100</v>
      </c>
      <c r="EP29" t="s">
        <v>1101</v>
      </c>
      <c r="EQ29" t="s">
        <v>418</v>
      </c>
      <c r="ER29" t="s">
        <v>246</v>
      </c>
      <c r="ES29" t="s">
        <v>995</v>
      </c>
      <c r="ET29" t="s">
        <v>996</v>
      </c>
      <c r="EU29" t="s">
        <v>248</v>
      </c>
    </row>
    <row r="30" spans="1:158">
      <c r="A30" t="s">
        <v>210</v>
      </c>
      <c r="B30" t="s">
        <v>211</v>
      </c>
      <c r="C30" t="s">
        <v>212</v>
      </c>
      <c r="D30" t="s">
        <v>213</v>
      </c>
      <c r="E30" t="s">
        <v>1102</v>
      </c>
      <c r="F30" t="s">
        <v>1103</v>
      </c>
      <c r="G30">
        <v>9791667012</v>
      </c>
      <c r="H30" t="s">
        <v>164</v>
      </c>
      <c r="I30" t="s">
        <v>1104</v>
      </c>
      <c r="J30" t="s">
        <v>166</v>
      </c>
      <c r="K30" t="s">
        <v>1105</v>
      </c>
      <c r="L30" t="s">
        <v>1106</v>
      </c>
      <c r="M30" t="s">
        <v>1107</v>
      </c>
      <c r="N30" t="s">
        <v>170</v>
      </c>
      <c r="AI30" t="s">
        <v>1108</v>
      </c>
      <c r="AJ30" t="s">
        <v>1109</v>
      </c>
      <c r="AK30" t="s">
        <v>1110</v>
      </c>
      <c r="AL30">
        <v>78.18</v>
      </c>
      <c r="AN30">
        <v>2005</v>
      </c>
      <c r="AO30" t="s">
        <v>174</v>
      </c>
      <c r="AP30" t="s">
        <v>1111</v>
      </c>
      <c r="AQ30" t="s">
        <v>1112</v>
      </c>
      <c r="AR30" t="s">
        <v>1113</v>
      </c>
      <c r="AS30">
        <v>81.66</v>
      </c>
      <c r="AU30">
        <v>2007</v>
      </c>
      <c r="AV30" t="s">
        <v>170</v>
      </c>
      <c r="BC30" t="s">
        <v>174</v>
      </c>
      <c r="BD30" t="s">
        <v>1114</v>
      </c>
      <c r="BE30" t="s">
        <v>1115</v>
      </c>
      <c r="BF30" t="s">
        <v>1116</v>
      </c>
      <c r="BG30">
        <v>71.0</v>
      </c>
      <c r="BH30">
        <v>7.1</v>
      </c>
      <c r="BI30">
        <v>2011</v>
      </c>
      <c r="BJ30">
        <v>2</v>
      </c>
      <c r="BL30">
        <v>9</v>
      </c>
      <c r="BN30" t="s">
        <v>174</v>
      </c>
      <c r="BO30" t="s">
        <v>1117</v>
      </c>
      <c r="BP30" t="s">
        <v>1118</v>
      </c>
      <c r="BQ30" t="s">
        <v>1119</v>
      </c>
      <c r="BR30">
        <v>74.29</v>
      </c>
      <c r="BS30">
        <v>7.42</v>
      </c>
      <c r="BT30">
        <v>2015</v>
      </c>
      <c r="BU30">
        <v>31</v>
      </c>
      <c r="BV30" t="s">
        <v>1120</v>
      </c>
      <c r="BW30">
        <v>47</v>
      </c>
      <c r="BY30" t="s">
        <v>170</v>
      </c>
      <c r="CF30" t="s">
        <v>174</v>
      </c>
      <c r="CG30" t="s">
        <v>1121</v>
      </c>
      <c r="CH30" t="s">
        <v>1122</v>
      </c>
      <c r="CI30" t="s">
        <v>193</v>
      </c>
      <c r="CJ30">
        <v>2025</v>
      </c>
      <c r="CL30" t="s">
        <v>174</v>
      </c>
      <c r="CM30" t="s">
        <v>1123</v>
      </c>
      <c r="CN30" t="s">
        <v>174</v>
      </c>
      <c r="CO30" t="s">
        <v>1124</v>
      </c>
      <c r="CP30" t="s">
        <v>1125</v>
      </c>
      <c r="CQ30" t="s">
        <v>174</v>
      </c>
      <c r="CR30" t="s">
        <v>1126</v>
      </c>
      <c r="CS30" t="s">
        <v>1127</v>
      </c>
      <c r="CT30">
        <v>15</v>
      </c>
      <c r="CU30" t="s">
        <v>1128</v>
      </c>
      <c r="CV30" t="s">
        <v>170</v>
      </c>
      <c r="CZ30" t="s">
        <v>170</v>
      </c>
      <c r="DB30" t="s">
        <v>1129</v>
      </c>
      <c r="DC30" t="s">
        <v>1130</v>
      </c>
      <c r="DD30" t="s">
        <v>174</v>
      </c>
      <c r="DE30" t="s">
        <v>1131</v>
      </c>
      <c r="DF30" t="s">
        <v>170</v>
      </c>
      <c r="DL30" t="s">
        <v>174</v>
      </c>
      <c r="DM30" t="s">
        <v>1132</v>
      </c>
      <c r="DN30" t="s">
        <v>170</v>
      </c>
      <c r="DP30" t="s">
        <v>1090</v>
      </c>
      <c r="DQ30" t="s">
        <v>202</v>
      </c>
      <c r="DR30" t="str">
        <f>HYPERLINK("https://nconnect.nicmar.ac.in/pdf/55_resume_1771437908.pdf/Y2FyZWVy","View Resume")</f>
        <v>0</v>
      </c>
      <c r="DS30" t="s">
        <v>1133</v>
      </c>
      <c r="DT30" t="s">
        <v>1134</v>
      </c>
      <c r="DU30" t="s">
        <v>211</v>
      </c>
      <c r="DV30" t="s">
        <v>1135</v>
      </c>
      <c r="DW30" t="s">
        <v>246</v>
      </c>
      <c r="DX30" t="s">
        <v>1136</v>
      </c>
      <c r="DY30" t="s">
        <v>824</v>
      </c>
      <c r="DZ30" t="s">
        <v>1133</v>
      </c>
    </row>
    <row r="31" spans="1:158">
      <c r="A31" t="s">
        <v>1137</v>
      </c>
      <c r="B31" t="s">
        <v>211</v>
      </c>
      <c r="C31" t="s">
        <v>1138</v>
      </c>
      <c r="D31" t="s">
        <v>1139</v>
      </c>
      <c r="E31" t="s">
        <v>1140</v>
      </c>
      <c r="F31" t="s">
        <v>1141</v>
      </c>
      <c r="G31">
        <v>7061260821</v>
      </c>
      <c r="H31" t="s">
        <v>271</v>
      </c>
      <c r="I31" t="s">
        <v>1142</v>
      </c>
      <c r="J31" t="s">
        <v>166</v>
      </c>
      <c r="K31" t="s">
        <v>1143</v>
      </c>
      <c r="L31" t="s">
        <v>1144</v>
      </c>
      <c r="M31" t="s">
        <v>1145</v>
      </c>
      <c r="N31" t="s">
        <v>170</v>
      </c>
      <c r="AI31" t="s">
        <v>1146</v>
      </c>
      <c r="AJ31" t="s">
        <v>1147</v>
      </c>
      <c r="AK31" t="s">
        <v>1148</v>
      </c>
      <c r="AL31">
        <v>74.8</v>
      </c>
      <c r="AN31">
        <v>2010</v>
      </c>
      <c r="AO31" t="s">
        <v>174</v>
      </c>
      <c r="AP31" t="s">
        <v>1149</v>
      </c>
      <c r="AQ31" t="s">
        <v>1150</v>
      </c>
      <c r="AR31" t="s">
        <v>1151</v>
      </c>
      <c r="AS31">
        <v>51</v>
      </c>
      <c r="AU31">
        <v>2012</v>
      </c>
      <c r="AV31" t="s">
        <v>170</v>
      </c>
      <c r="BC31" t="s">
        <v>174</v>
      </c>
      <c r="BD31" t="s">
        <v>1152</v>
      </c>
      <c r="BE31" t="s">
        <v>1153</v>
      </c>
      <c r="BF31" t="s">
        <v>1154</v>
      </c>
      <c r="BG31">
        <v>60</v>
      </c>
      <c r="BH31">
        <v>6.25</v>
      </c>
      <c r="BI31">
        <v>2018</v>
      </c>
      <c r="BJ31">
        <v>8</v>
      </c>
      <c r="BL31">
        <v>2</v>
      </c>
      <c r="BN31" t="s">
        <v>174</v>
      </c>
      <c r="BO31" t="s">
        <v>1155</v>
      </c>
      <c r="BP31" t="s">
        <v>1156</v>
      </c>
      <c r="BQ31" t="s">
        <v>1157</v>
      </c>
      <c r="BR31">
        <v>91.29</v>
      </c>
      <c r="BS31">
        <v>9.61</v>
      </c>
      <c r="BT31">
        <v>2020</v>
      </c>
      <c r="BU31">
        <v>31</v>
      </c>
      <c r="BV31" t="s">
        <v>1158</v>
      </c>
      <c r="BW31">
        <v>53</v>
      </c>
      <c r="BX31" t="s">
        <v>1159</v>
      </c>
      <c r="BY31" t="s">
        <v>170</v>
      </c>
      <c r="CF31" t="s">
        <v>174</v>
      </c>
      <c r="CG31" t="s">
        <v>1160</v>
      </c>
      <c r="CH31" t="s">
        <v>1155</v>
      </c>
      <c r="CI31" t="s">
        <v>193</v>
      </c>
      <c r="CJ31">
        <v>2024</v>
      </c>
      <c r="CL31" t="s">
        <v>170</v>
      </c>
      <c r="CN31" t="s">
        <v>174</v>
      </c>
      <c r="CO31" t="s">
        <v>1161</v>
      </c>
      <c r="CP31" t="s">
        <v>1162</v>
      </c>
      <c r="CQ31" t="s">
        <v>174</v>
      </c>
      <c r="CR31">
        <v>1</v>
      </c>
      <c r="CS31">
        <v>1</v>
      </c>
      <c r="CT31">
        <v>1</v>
      </c>
      <c r="CV31" t="s">
        <v>170</v>
      </c>
      <c r="CZ31" t="s">
        <v>170</v>
      </c>
      <c r="DB31" t="s">
        <v>1163</v>
      </c>
      <c r="DC31" t="s">
        <v>1164</v>
      </c>
      <c r="DD31" t="s">
        <v>170</v>
      </c>
      <c r="DF31" t="s">
        <v>170</v>
      </c>
      <c r="DL31" t="s">
        <v>170</v>
      </c>
      <c r="DN31" t="s">
        <v>170</v>
      </c>
      <c r="DP31" t="s">
        <v>1165</v>
      </c>
      <c r="DQ31" t="s">
        <v>202</v>
      </c>
      <c r="DR31" t="str">
        <f>HYPERLINK("https://nconnect.nicmar.ac.in/pdf/67_resume_1771437799.pdf/Y2FyZWVy","View Resume")</f>
        <v>0</v>
      </c>
      <c r="DS31" t="s">
        <v>502</v>
      </c>
      <c r="DT31" t="s">
        <v>1166</v>
      </c>
      <c r="DU31" t="s">
        <v>211</v>
      </c>
      <c r="DV31" t="s">
        <v>1167</v>
      </c>
      <c r="DW31" t="s">
        <v>246</v>
      </c>
      <c r="DX31" t="s">
        <v>501</v>
      </c>
      <c r="DY31" t="s">
        <v>209</v>
      </c>
      <c r="DZ31" t="s">
        <v>502</v>
      </c>
    </row>
    <row r="32" spans="1:158">
      <c r="A32" t="s">
        <v>587</v>
      </c>
      <c r="B32" t="s">
        <v>159</v>
      </c>
      <c r="C32" t="s">
        <v>267</v>
      </c>
      <c r="D32" t="s">
        <v>357</v>
      </c>
      <c r="E32" t="s">
        <v>1168</v>
      </c>
      <c r="F32" t="s">
        <v>1169</v>
      </c>
      <c r="G32">
        <v>9923017290</v>
      </c>
      <c r="H32" t="s">
        <v>164</v>
      </c>
      <c r="I32" t="s">
        <v>1170</v>
      </c>
      <c r="J32" t="s">
        <v>166</v>
      </c>
      <c r="K32" t="s">
        <v>1171</v>
      </c>
      <c r="L32" t="s">
        <v>1172</v>
      </c>
      <c r="M32" t="s">
        <v>1173</v>
      </c>
      <c r="N32" t="s">
        <v>170</v>
      </c>
      <c r="AI32" t="s">
        <v>1174</v>
      </c>
      <c r="AJ32" t="s">
        <v>1175</v>
      </c>
      <c r="AK32" t="s">
        <v>1176</v>
      </c>
      <c r="AL32">
        <v>90</v>
      </c>
      <c r="AN32">
        <v>1993</v>
      </c>
      <c r="AO32" t="s">
        <v>174</v>
      </c>
      <c r="AP32" t="s">
        <v>1174</v>
      </c>
      <c r="AQ32" t="s">
        <v>1177</v>
      </c>
      <c r="AR32" t="s">
        <v>1178</v>
      </c>
      <c r="AS32">
        <v>63</v>
      </c>
      <c r="AU32">
        <v>1995</v>
      </c>
      <c r="AV32" t="s">
        <v>174</v>
      </c>
      <c r="AW32" t="s">
        <v>1179</v>
      </c>
      <c r="AX32" t="s">
        <v>401</v>
      </c>
      <c r="AY32" t="s">
        <v>713</v>
      </c>
      <c r="AZ32">
        <v>67</v>
      </c>
      <c r="BB32">
        <v>2013</v>
      </c>
      <c r="BC32" t="s">
        <v>174</v>
      </c>
      <c r="BD32" t="s">
        <v>1180</v>
      </c>
      <c r="BE32" t="s">
        <v>1181</v>
      </c>
      <c r="BF32" t="s">
        <v>1182</v>
      </c>
      <c r="BG32">
        <v>58</v>
      </c>
      <c r="BI32">
        <v>1998</v>
      </c>
      <c r="BJ32">
        <v>19</v>
      </c>
      <c r="BK32" t="s">
        <v>1182</v>
      </c>
      <c r="BL32">
        <v>53</v>
      </c>
      <c r="BM32" t="s">
        <v>1183</v>
      </c>
      <c r="BN32" t="s">
        <v>174</v>
      </c>
      <c r="BO32" t="s">
        <v>401</v>
      </c>
      <c r="BP32" t="s">
        <v>1184</v>
      </c>
      <c r="BQ32" t="s">
        <v>1185</v>
      </c>
      <c r="BR32">
        <v>62</v>
      </c>
      <c r="BT32">
        <v>2002</v>
      </c>
      <c r="BU32">
        <v>31</v>
      </c>
      <c r="BV32" t="s">
        <v>529</v>
      </c>
      <c r="BW32">
        <v>33</v>
      </c>
      <c r="BY32" t="s">
        <v>174</v>
      </c>
      <c r="BZ32" t="s">
        <v>185</v>
      </c>
      <c r="CA32" t="s">
        <v>185</v>
      </c>
      <c r="CB32" t="s">
        <v>1186</v>
      </c>
      <c r="CC32">
        <v>68</v>
      </c>
      <c r="CE32">
        <v>2012</v>
      </c>
      <c r="CF32" t="s">
        <v>174</v>
      </c>
      <c r="CG32" t="s">
        <v>713</v>
      </c>
      <c r="CH32" t="s">
        <v>1187</v>
      </c>
      <c r="CI32" t="s">
        <v>373</v>
      </c>
      <c r="CK32" t="s">
        <v>170</v>
      </c>
      <c r="CL32" t="s">
        <v>174</v>
      </c>
      <c r="CM32" t="s">
        <v>1188</v>
      </c>
      <c r="CN32" t="s">
        <v>174</v>
      </c>
      <c r="CO32" t="s">
        <v>1189</v>
      </c>
      <c r="CP32" t="s">
        <v>1176</v>
      </c>
      <c r="CQ32" t="s">
        <v>170</v>
      </c>
      <c r="CU32" t="s">
        <v>1190</v>
      </c>
      <c r="CV32" t="s">
        <v>170</v>
      </c>
      <c r="CZ32" t="s">
        <v>170</v>
      </c>
      <c r="DB32" t="s">
        <v>1191</v>
      </c>
      <c r="DC32" t="s">
        <v>1192</v>
      </c>
      <c r="DD32" t="s">
        <v>174</v>
      </c>
      <c r="DE32" t="s">
        <v>1193</v>
      </c>
      <c r="DF32" t="s">
        <v>170</v>
      </c>
      <c r="DL32" t="s">
        <v>170</v>
      </c>
      <c r="DN32" t="s">
        <v>170</v>
      </c>
      <c r="DP32" t="s">
        <v>1194</v>
      </c>
      <c r="DQ32" t="s">
        <v>202</v>
      </c>
      <c r="DR32" t="str">
        <f>HYPERLINK("https://nconnect.nicmar.ac.in/pdf/63_resume_1771438570.pdf/Y2FyZWVy","View Resume")</f>
        <v>0</v>
      </c>
      <c r="DS32" t="s">
        <v>1195</v>
      </c>
      <c r="DT32" t="s">
        <v>1196</v>
      </c>
      <c r="DU32" t="s">
        <v>1197</v>
      </c>
      <c r="DV32" t="s">
        <v>819</v>
      </c>
      <c r="DW32" t="s">
        <v>207</v>
      </c>
      <c r="DX32" t="s">
        <v>1198</v>
      </c>
      <c r="DY32" t="s">
        <v>1199</v>
      </c>
      <c r="DZ32" t="s">
        <v>1200</v>
      </c>
      <c r="EA32" t="s">
        <v>1201</v>
      </c>
      <c r="EB32" t="s">
        <v>1202</v>
      </c>
      <c r="EC32" t="s">
        <v>1203</v>
      </c>
      <c r="ED32" t="s">
        <v>207</v>
      </c>
      <c r="EE32" t="s">
        <v>1204</v>
      </c>
      <c r="EF32" t="s">
        <v>1205</v>
      </c>
      <c r="EG32" t="s">
        <v>1206</v>
      </c>
      <c r="EH32" t="s">
        <v>1207</v>
      </c>
      <c r="EI32" t="s">
        <v>1208</v>
      </c>
      <c r="EJ32" t="s">
        <v>1209</v>
      </c>
      <c r="EK32" t="s">
        <v>207</v>
      </c>
      <c r="EL32" t="s">
        <v>1210</v>
      </c>
      <c r="EM32" t="s">
        <v>1211</v>
      </c>
      <c r="EN32" t="s">
        <v>420</v>
      </c>
      <c r="EO32" t="s">
        <v>1212</v>
      </c>
      <c r="EP32" t="s">
        <v>1213</v>
      </c>
      <c r="EQ32" t="s">
        <v>1214</v>
      </c>
      <c r="ER32" t="s">
        <v>207</v>
      </c>
      <c r="ES32" t="s">
        <v>1215</v>
      </c>
      <c r="ET32" t="s">
        <v>1210</v>
      </c>
      <c r="EU32" t="s">
        <v>1216</v>
      </c>
    </row>
    <row r="33" spans="1:158">
      <c r="A33" t="s">
        <v>210</v>
      </c>
      <c r="B33" t="s">
        <v>211</v>
      </c>
      <c r="C33" t="s">
        <v>212</v>
      </c>
      <c r="D33" t="s">
        <v>213</v>
      </c>
      <c r="E33" t="s">
        <v>1217</v>
      </c>
      <c r="F33" t="s">
        <v>1218</v>
      </c>
      <c r="G33">
        <v>9494350750</v>
      </c>
      <c r="H33" t="s">
        <v>164</v>
      </c>
      <c r="I33" t="s">
        <v>1219</v>
      </c>
      <c r="J33" t="s">
        <v>217</v>
      </c>
      <c r="K33" t="s">
        <v>1220</v>
      </c>
      <c r="L33" t="s">
        <v>1221</v>
      </c>
      <c r="M33" t="s">
        <v>1222</v>
      </c>
      <c r="N33" t="s">
        <v>170</v>
      </c>
      <c r="AI33" t="s">
        <v>1223</v>
      </c>
      <c r="AJ33" t="s">
        <v>1224</v>
      </c>
      <c r="AK33" t="s">
        <v>1225</v>
      </c>
      <c r="AL33">
        <v>77.5</v>
      </c>
      <c r="AN33">
        <v>2007</v>
      </c>
      <c r="AO33" t="s">
        <v>174</v>
      </c>
      <c r="AP33" t="s">
        <v>1226</v>
      </c>
      <c r="AQ33" t="s">
        <v>1227</v>
      </c>
      <c r="AR33" t="s">
        <v>1228</v>
      </c>
      <c r="AS33">
        <v>81.2</v>
      </c>
      <c r="AU33">
        <v>2009</v>
      </c>
      <c r="AV33" t="s">
        <v>170</v>
      </c>
      <c r="BC33" t="s">
        <v>174</v>
      </c>
      <c r="BD33" t="s">
        <v>1229</v>
      </c>
      <c r="BE33" t="s">
        <v>1230</v>
      </c>
      <c r="BF33" t="s">
        <v>1231</v>
      </c>
      <c r="BG33">
        <v>68.17</v>
      </c>
      <c r="BI33">
        <v>2013</v>
      </c>
      <c r="BJ33">
        <v>2</v>
      </c>
      <c r="BL33">
        <v>9</v>
      </c>
      <c r="BN33" t="s">
        <v>174</v>
      </c>
      <c r="BO33" t="s">
        <v>1229</v>
      </c>
      <c r="BP33" t="s">
        <v>1232</v>
      </c>
      <c r="BQ33" t="s">
        <v>1233</v>
      </c>
      <c r="BR33">
        <v>76.13</v>
      </c>
      <c r="BT33">
        <v>2018</v>
      </c>
      <c r="BU33">
        <v>14</v>
      </c>
      <c r="BW33">
        <v>47</v>
      </c>
      <c r="BY33" t="s">
        <v>170</v>
      </c>
      <c r="CF33" t="s">
        <v>174</v>
      </c>
      <c r="CG33" t="s">
        <v>213</v>
      </c>
      <c r="CH33" t="s">
        <v>1234</v>
      </c>
      <c r="CI33" t="s">
        <v>193</v>
      </c>
      <c r="CJ33">
        <v>2025</v>
      </c>
      <c r="CL33" t="s">
        <v>170</v>
      </c>
      <c r="CN33" t="s">
        <v>170</v>
      </c>
      <c r="CP33" t="s">
        <v>1235</v>
      </c>
      <c r="CQ33" t="s">
        <v>174</v>
      </c>
      <c r="CR33">
        <v>2</v>
      </c>
      <c r="CS33">
        <v>0</v>
      </c>
      <c r="CT33">
        <v>3</v>
      </c>
      <c r="CU33" t="s">
        <v>1236</v>
      </c>
      <c r="CV33" t="s">
        <v>170</v>
      </c>
      <c r="CZ33" t="s">
        <v>170</v>
      </c>
      <c r="DB33" t="s">
        <v>1237</v>
      </c>
      <c r="DC33" t="s">
        <v>1238</v>
      </c>
      <c r="DD33" t="s">
        <v>170</v>
      </c>
      <c r="DF33" t="s">
        <v>170</v>
      </c>
      <c r="DL33" t="s">
        <v>170</v>
      </c>
      <c r="DN33" t="s">
        <v>170</v>
      </c>
      <c r="DP33" t="s">
        <v>1239</v>
      </c>
      <c r="DQ33" t="s">
        <v>202</v>
      </c>
      <c r="DR33" t="str">
        <f>HYPERLINK("https://nconnect.nicmar.ac.in/pdf/73_resume_1771438974.pdf/Y2FyZWVy","View Resume")</f>
        <v>0</v>
      </c>
      <c r="DS33" t="s">
        <v>1027</v>
      </c>
      <c r="DT33" t="s">
        <v>1240</v>
      </c>
      <c r="DU33" t="s">
        <v>1241</v>
      </c>
      <c r="DV33" t="s">
        <v>1242</v>
      </c>
      <c r="DW33" t="s">
        <v>246</v>
      </c>
      <c r="DX33" t="s">
        <v>1243</v>
      </c>
      <c r="DY33" t="s">
        <v>1244</v>
      </c>
      <c r="DZ33" t="s">
        <v>1027</v>
      </c>
    </row>
    <row r="34" spans="1:158">
      <c r="A34" t="s">
        <v>1245</v>
      </c>
      <c r="B34" t="s">
        <v>159</v>
      </c>
      <c r="C34" t="s">
        <v>1138</v>
      </c>
      <c r="D34" t="s">
        <v>1246</v>
      </c>
      <c r="E34" t="s">
        <v>1247</v>
      </c>
      <c r="F34" t="s">
        <v>1248</v>
      </c>
      <c r="G34">
        <v>9667737005</v>
      </c>
      <c r="H34" t="s">
        <v>164</v>
      </c>
      <c r="I34" t="s">
        <v>1249</v>
      </c>
      <c r="J34" t="s">
        <v>166</v>
      </c>
      <c r="K34" t="s">
        <v>1250</v>
      </c>
      <c r="L34" t="s">
        <v>1251</v>
      </c>
      <c r="M34" t="s">
        <v>1252</v>
      </c>
      <c r="N34" t="s">
        <v>170</v>
      </c>
      <c r="AI34" t="s">
        <v>1253</v>
      </c>
      <c r="AJ34" t="s">
        <v>1254</v>
      </c>
      <c r="AK34" t="s">
        <v>1255</v>
      </c>
      <c r="AL34">
        <v>69</v>
      </c>
      <c r="AM34">
        <v>6.9</v>
      </c>
      <c r="AN34">
        <v>1999</v>
      </c>
      <c r="AO34" t="s">
        <v>174</v>
      </c>
      <c r="AP34" t="s">
        <v>1256</v>
      </c>
      <c r="AQ34" t="s">
        <v>1257</v>
      </c>
      <c r="AR34" t="s">
        <v>1258</v>
      </c>
      <c r="AS34">
        <v>73.8</v>
      </c>
      <c r="AT34">
        <v>7.38</v>
      </c>
      <c r="AU34">
        <v>2001</v>
      </c>
      <c r="AV34" t="s">
        <v>170</v>
      </c>
      <c r="BC34" t="s">
        <v>174</v>
      </c>
      <c r="BD34" t="s">
        <v>1259</v>
      </c>
      <c r="BE34" t="s">
        <v>1260</v>
      </c>
      <c r="BF34" t="s">
        <v>1261</v>
      </c>
      <c r="BG34">
        <v>56.7</v>
      </c>
      <c r="BH34">
        <v>5.7</v>
      </c>
      <c r="BI34">
        <v>2006</v>
      </c>
      <c r="BJ34">
        <v>19</v>
      </c>
      <c r="BK34" t="s">
        <v>1262</v>
      </c>
      <c r="BL34">
        <v>11</v>
      </c>
      <c r="BM34" t="s">
        <v>1263</v>
      </c>
      <c r="BN34" t="s">
        <v>174</v>
      </c>
      <c r="BO34" t="s">
        <v>1264</v>
      </c>
      <c r="BP34" t="s">
        <v>1265</v>
      </c>
      <c r="BQ34" t="s">
        <v>1266</v>
      </c>
      <c r="BR34">
        <v>67</v>
      </c>
      <c r="BS34">
        <v>6.7</v>
      </c>
      <c r="BT34">
        <v>2021</v>
      </c>
      <c r="BU34">
        <v>31</v>
      </c>
      <c r="BV34" t="s">
        <v>1266</v>
      </c>
      <c r="BW34">
        <v>33</v>
      </c>
      <c r="BY34" t="s">
        <v>174</v>
      </c>
      <c r="BZ34" t="s">
        <v>1267</v>
      </c>
      <c r="CA34" t="s">
        <v>1268</v>
      </c>
      <c r="CB34" t="s">
        <v>1269</v>
      </c>
      <c r="CC34">
        <v>85</v>
      </c>
      <c r="CD34">
        <v>8.5</v>
      </c>
      <c r="CE34">
        <v>2027</v>
      </c>
      <c r="CF34" t="s">
        <v>174</v>
      </c>
      <c r="CG34" t="s">
        <v>1270</v>
      </c>
      <c r="CH34" t="s">
        <v>1267</v>
      </c>
      <c r="CI34" t="s">
        <v>373</v>
      </c>
      <c r="CK34" t="s">
        <v>174</v>
      </c>
      <c r="CL34" t="s">
        <v>174</v>
      </c>
      <c r="CM34" t="s">
        <v>1271</v>
      </c>
      <c r="CN34" t="s">
        <v>174</v>
      </c>
      <c r="CO34" t="s">
        <v>1272</v>
      </c>
      <c r="CP34" t="s">
        <v>1273</v>
      </c>
      <c r="CQ34" t="s">
        <v>170</v>
      </c>
      <c r="CV34" t="s">
        <v>170</v>
      </c>
      <c r="CZ34" t="s">
        <v>170</v>
      </c>
      <c r="DB34" t="s">
        <v>1274</v>
      </c>
      <c r="DC34" t="s">
        <v>1275</v>
      </c>
      <c r="DD34" t="s">
        <v>174</v>
      </c>
      <c r="DE34" t="s">
        <v>1276</v>
      </c>
      <c r="DF34" t="s">
        <v>174</v>
      </c>
      <c r="DG34" t="s">
        <v>1277</v>
      </c>
      <c r="DH34" t="s">
        <v>1278</v>
      </c>
      <c r="DI34" t="s">
        <v>174</v>
      </c>
      <c r="DJ34" t="s">
        <v>1279</v>
      </c>
      <c r="DK34">
        <v>8</v>
      </c>
      <c r="DL34" t="s">
        <v>174</v>
      </c>
      <c r="DM34" t="s">
        <v>1272</v>
      </c>
      <c r="DN34" t="s">
        <v>174</v>
      </c>
      <c r="DO34" t="s">
        <v>1280</v>
      </c>
      <c r="DP34" t="s">
        <v>1281</v>
      </c>
      <c r="DQ34" t="s">
        <v>202</v>
      </c>
      <c r="DR34" t="str">
        <f>HYPERLINK("https://nconnect.nicmar.ac.in/pdf/76_resume_1771439489.pdf/Y2FyZWVy","View Resume")</f>
        <v>0</v>
      </c>
      <c r="DS34" t="s">
        <v>292</v>
      </c>
      <c r="DT34" t="s">
        <v>1282</v>
      </c>
      <c r="DU34" t="s">
        <v>1283</v>
      </c>
      <c r="DV34" t="s">
        <v>819</v>
      </c>
      <c r="DW34" t="s">
        <v>246</v>
      </c>
      <c r="DX34" t="s">
        <v>1199</v>
      </c>
      <c r="DY34" t="s">
        <v>1199</v>
      </c>
      <c r="DZ34" t="s">
        <v>292</v>
      </c>
    </row>
    <row r="35" spans="1:158">
      <c r="A35" t="s">
        <v>1284</v>
      </c>
      <c r="B35" t="s">
        <v>211</v>
      </c>
      <c r="C35" t="s">
        <v>267</v>
      </c>
      <c r="D35" t="s">
        <v>1285</v>
      </c>
      <c r="E35" t="s">
        <v>1286</v>
      </c>
      <c r="F35" t="s">
        <v>1287</v>
      </c>
      <c r="G35">
        <v>9219782517</v>
      </c>
      <c r="H35" t="s">
        <v>164</v>
      </c>
      <c r="I35" t="s">
        <v>1288</v>
      </c>
      <c r="J35" t="s">
        <v>217</v>
      </c>
      <c r="K35" t="s">
        <v>218</v>
      </c>
      <c r="L35" t="s">
        <v>1289</v>
      </c>
      <c r="M35" t="s">
        <v>1290</v>
      </c>
      <c r="N35" t="s">
        <v>170</v>
      </c>
      <c r="AI35" t="s">
        <v>1291</v>
      </c>
      <c r="AJ35" t="s">
        <v>1292</v>
      </c>
      <c r="AK35" t="s">
        <v>1293</v>
      </c>
      <c r="AL35">
        <v>77.9</v>
      </c>
      <c r="AM35">
        <v>8.2</v>
      </c>
      <c r="AN35">
        <v>2013</v>
      </c>
      <c r="AO35" t="s">
        <v>174</v>
      </c>
      <c r="AP35" t="s">
        <v>1294</v>
      </c>
      <c r="AQ35" t="s">
        <v>1295</v>
      </c>
      <c r="AR35" t="s">
        <v>1296</v>
      </c>
      <c r="AS35">
        <v>76.2</v>
      </c>
      <c r="AU35">
        <v>2015</v>
      </c>
      <c r="AV35" t="s">
        <v>170</v>
      </c>
      <c r="BC35" t="s">
        <v>174</v>
      </c>
      <c r="BD35" t="s">
        <v>1297</v>
      </c>
      <c r="BE35" t="s">
        <v>1298</v>
      </c>
      <c r="BF35" t="s">
        <v>1299</v>
      </c>
      <c r="BG35">
        <v>80.31</v>
      </c>
      <c r="BH35">
        <v>8.03</v>
      </c>
      <c r="BI35">
        <v>2020</v>
      </c>
      <c r="BJ35">
        <v>19</v>
      </c>
      <c r="BK35" t="s">
        <v>1300</v>
      </c>
      <c r="BL35">
        <v>53</v>
      </c>
      <c r="BM35" t="s">
        <v>1299</v>
      </c>
      <c r="BN35" t="s">
        <v>174</v>
      </c>
      <c r="BO35" t="s">
        <v>1301</v>
      </c>
      <c r="BP35" t="s">
        <v>1302</v>
      </c>
      <c r="BQ35" t="s">
        <v>1303</v>
      </c>
      <c r="BR35">
        <v>84.36</v>
      </c>
      <c r="BS35">
        <v>8.88</v>
      </c>
      <c r="BT35">
        <v>2022</v>
      </c>
      <c r="BU35">
        <v>31</v>
      </c>
      <c r="BV35" t="s">
        <v>1304</v>
      </c>
      <c r="BW35">
        <v>53</v>
      </c>
      <c r="BX35" t="s">
        <v>1303</v>
      </c>
      <c r="BY35" t="s">
        <v>170</v>
      </c>
      <c r="CF35" t="s">
        <v>174</v>
      </c>
      <c r="CG35" t="s">
        <v>1305</v>
      </c>
      <c r="CH35" t="s">
        <v>1301</v>
      </c>
      <c r="CI35" t="s">
        <v>373</v>
      </c>
      <c r="CK35" t="s">
        <v>170</v>
      </c>
      <c r="CL35" t="s">
        <v>174</v>
      </c>
      <c r="CM35" t="s">
        <v>1306</v>
      </c>
      <c r="CN35" t="s">
        <v>174</v>
      </c>
      <c r="CO35" t="s">
        <v>1307</v>
      </c>
      <c r="CP35" t="s">
        <v>670</v>
      </c>
      <c r="CQ35" t="s">
        <v>174</v>
      </c>
      <c r="CR35">
        <v>0</v>
      </c>
      <c r="CS35">
        <v>1</v>
      </c>
      <c r="CT35">
        <v>15</v>
      </c>
      <c r="CU35" t="s">
        <v>1308</v>
      </c>
      <c r="CV35" t="s">
        <v>170</v>
      </c>
      <c r="CZ35" t="s">
        <v>170</v>
      </c>
      <c r="DB35" t="s">
        <v>1309</v>
      </c>
      <c r="DC35" t="s">
        <v>1310</v>
      </c>
      <c r="DD35" t="s">
        <v>174</v>
      </c>
      <c r="DE35" t="s">
        <v>1311</v>
      </c>
      <c r="DF35" t="s">
        <v>174</v>
      </c>
      <c r="DG35" t="s">
        <v>1312</v>
      </c>
      <c r="DH35" t="s">
        <v>1313</v>
      </c>
      <c r="DI35" t="s">
        <v>1314</v>
      </c>
      <c r="DJ35" t="s">
        <v>1315</v>
      </c>
      <c r="DK35">
        <v>8</v>
      </c>
      <c r="DL35" t="s">
        <v>170</v>
      </c>
      <c r="DN35" t="s">
        <v>170</v>
      </c>
      <c r="DP35" t="s">
        <v>1316</v>
      </c>
      <c r="DQ35" t="s">
        <v>202</v>
      </c>
      <c r="DR35" t="str">
        <f>HYPERLINK("https://nconnect.nicmar.ac.in/pdf/81_resume_1771441842.pdf/Y2FyZWVy","View Resume")</f>
        <v>0</v>
      </c>
      <c r="DS35" t="s">
        <v>1317</v>
      </c>
      <c r="DT35" t="s">
        <v>1318</v>
      </c>
      <c r="DU35" t="s">
        <v>211</v>
      </c>
      <c r="DV35" t="s">
        <v>1209</v>
      </c>
      <c r="DW35" t="s">
        <v>246</v>
      </c>
      <c r="DX35" t="s">
        <v>1319</v>
      </c>
      <c r="DY35" t="s">
        <v>209</v>
      </c>
      <c r="DZ35" t="s">
        <v>575</v>
      </c>
      <c r="EA35" t="s">
        <v>1320</v>
      </c>
      <c r="EB35" t="s">
        <v>211</v>
      </c>
      <c r="EC35" t="s">
        <v>1321</v>
      </c>
      <c r="ED35" t="s">
        <v>246</v>
      </c>
      <c r="EE35" t="s">
        <v>1322</v>
      </c>
      <c r="EF35" t="s">
        <v>1319</v>
      </c>
      <c r="EG35" t="s">
        <v>430</v>
      </c>
    </row>
    <row r="36" spans="1:158">
      <c r="A36" t="s">
        <v>295</v>
      </c>
      <c r="B36" t="s">
        <v>211</v>
      </c>
      <c r="C36" t="s">
        <v>267</v>
      </c>
      <c r="D36" t="s">
        <v>296</v>
      </c>
      <c r="E36" t="s">
        <v>1323</v>
      </c>
      <c r="F36" t="s">
        <v>1324</v>
      </c>
      <c r="G36">
        <v>8800946011</v>
      </c>
      <c r="H36" t="s">
        <v>164</v>
      </c>
      <c r="I36" t="s">
        <v>1325</v>
      </c>
      <c r="J36" t="s">
        <v>217</v>
      </c>
      <c r="K36" t="s">
        <v>798</v>
      </c>
      <c r="L36" t="s">
        <v>1326</v>
      </c>
      <c r="M36" t="s">
        <v>1327</v>
      </c>
      <c r="N36" t="s">
        <v>170</v>
      </c>
      <c r="AI36" t="s">
        <v>1328</v>
      </c>
      <c r="AJ36" t="s">
        <v>1329</v>
      </c>
      <c r="AK36" t="s">
        <v>1330</v>
      </c>
      <c r="AL36">
        <v>75.17</v>
      </c>
      <c r="AN36">
        <v>2008</v>
      </c>
      <c r="AO36" t="s">
        <v>174</v>
      </c>
      <c r="AP36" t="s">
        <v>1331</v>
      </c>
      <c r="AQ36" t="s">
        <v>1332</v>
      </c>
      <c r="AR36" t="s">
        <v>1333</v>
      </c>
      <c r="AS36">
        <v>67.75</v>
      </c>
      <c r="AU36">
        <v>2010</v>
      </c>
      <c r="AV36" t="s">
        <v>170</v>
      </c>
      <c r="BC36" t="s">
        <v>174</v>
      </c>
      <c r="BD36" t="s">
        <v>1297</v>
      </c>
      <c r="BE36" t="s">
        <v>1334</v>
      </c>
      <c r="BF36" t="s">
        <v>1335</v>
      </c>
      <c r="BG36">
        <v>56.36</v>
      </c>
      <c r="BI36">
        <v>2013</v>
      </c>
      <c r="BJ36">
        <v>19</v>
      </c>
      <c r="BK36" t="s">
        <v>808</v>
      </c>
      <c r="BL36">
        <v>27</v>
      </c>
      <c r="BN36" t="s">
        <v>174</v>
      </c>
      <c r="BO36" t="s">
        <v>1297</v>
      </c>
      <c r="BP36" t="s">
        <v>1336</v>
      </c>
      <c r="BQ36" t="s">
        <v>1337</v>
      </c>
      <c r="BR36">
        <v>62.77</v>
      </c>
      <c r="BT36">
        <v>2016</v>
      </c>
      <c r="BU36">
        <v>31</v>
      </c>
      <c r="BV36" t="s">
        <v>529</v>
      </c>
      <c r="BW36">
        <v>33</v>
      </c>
      <c r="BY36" t="s">
        <v>170</v>
      </c>
      <c r="CF36" t="s">
        <v>174</v>
      </c>
      <c r="CG36" t="s">
        <v>1185</v>
      </c>
      <c r="CH36" t="s">
        <v>1338</v>
      </c>
      <c r="CI36" t="s">
        <v>373</v>
      </c>
      <c r="CK36" t="s">
        <v>174</v>
      </c>
      <c r="CL36" t="s">
        <v>170</v>
      </c>
      <c r="CN36" t="s">
        <v>174</v>
      </c>
      <c r="CO36" t="s">
        <v>1339</v>
      </c>
      <c r="CP36" t="s">
        <v>1340</v>
      </c>
      <c r="CQ36" t="s">
        <v>174</v>
      </c>
      <c r="CR36">
        <v>1</v>
      </c>
      <c r="CS36">
        <v>5</v>
      </c>
      <c r="CT36">
        <v>0</v>
      </c>
      <c r="CU36" t="s">
        <v>1341</v>
      </c>
      <c r="CV36" t="s">
        <v>170</v>
      </c>
      <c r="CZ36" t="s">
        <v>170</v>
      </c>
      <c r="DB36">
        <v>0</v>
      </c>
      <c r="DC36" t="s">
        <v>326</v>
      </c>
      <c r="DD36" t="s">
        <v>170</v>
      </c>
      <c r="DF36" t="s">
        <v>174</v>
      </c>
      <c r="DG36">
        <v>5</v>
      </c>
      <c r="DH36">
        <v>0</v>
      </c>
      <c r="DI36">
        <v>0</v>
      </c>
      <c r="DJ36" t="s">
        <v>1342</v>
      </c>
      <c r="DK36">
        <v>7</v>
      </c>
      <c r="DL36" t="s">
        <v>170</v>
      </c>
      <c r="DN36" t="s">
        <v>170</v>
      </c>
      <c r="DP36" t="s">
        <v>1343</v>
      </c>
      <c r="DQ36" t="s">
        <v>202</v>
      </c>
      <c r="DR36" t="str">
        <f>HYPERLINK("https://nconnect.nicmar.ac.in/pdf/82_resume_1771442100.pdf/Y2FyZWVy","View Resume")</f>
        <v>0</v>
      </c>
      <c r="DS36" t="s">
        <v>265</v>
      </c>
      <c r="DT36" t="s">
        <v>1344</v>
      </c>
      <c r="DU36" t="s">
        <v>1345</v>
      </c>
      <c r="DV36" t="s">
        <v>383</v>
      </c>
      <c r="DW36" t="s">
        <v>207</v>
      </c>
      <c r="DX36" t="s">
        <v>1346</v>
      </c>
      <c r="DY36" t="s">
        <v>1347</v>
      </c>
      <c r="DZ36" t="s">
        <v>265</v>
      </c>
    </row>
    <row r="37" spans="1:158">
      <c r="A37" t="s">
        <v>1348</v>
      </c>
      <c r="B37" t="s">
        <v>211</v>
      </c>
      <c r="C37" t="s">
        <v>267</v>
      </c>
      <c r="D37" t="s">
        <v>1349</v>
      </c>
      <c r="E37" t="s">
        <v>1350</v>
      </c>
      <c r="F37" t="s">
        <v>1351</v>
      </c>
      <c r="G37">
        <v>7758003865</v>
      </c>
      <c r="H37" t="s">
        <v>271</v>
      </c>
      <c r="I37" t="s">
        <v>1352</v>
      </c>
      <c r="J37" t="s">
        <v>166</v>
      </c>
      <c r="K37" t="s">
        <v>1353</v>
      </c>
      <c r="L37" t="s">
        <v>1354</v>
      </c>
      <c r="M37" t="s">
        <v>1355</v>
      </c>
      <c r="N37" t="s">
        <v>170</v>
      </c>
      <c r="AI37" t="s">
        <v>1356</v>
      </c>
      <c r="AJ37" t="s">
        <v>1357</v>
      </c>
      <c r="AK37" t="s">
        <v>1358</v>
      </c>
      <c r="AL37">
        <v>69.14</v>
      </c>
      <c r="AN37">
        <v>1996</v>
      </c>
      <c r="AO37" t="s">
        <v>174</v>
      </c>
      <c r="AP37" t="s">
        <v>1359</v>
      </c>
      <c r="AQ37" t="s">
        <v>1360</v>
      </c>
      <c r="AR37" t="s">
        <v>1361</v>
      </c>
      <c r="AS37">
        <v>61.5</v>
      </c>
      <c r="AU37">
        <v>1996</v>
      </c>
      <c r="AV37" t="s">
        <v>170</v>
      </c>
      <c r="BC37" t="s">
        <v>174</v>
      </c>
      <c r="BD37" t="s">
        <v>1362</v>
      </c>
      <c r="BE37" t="s">
        <v>1359</v>
      </c>
      <c r="BF37" t="s">
        <v>1363</v>
      </c>
      <c r="BG37">
        <v>67.36</v>
      </c>
      <c r="BI37">
        <v>1999</v>
      </c>
      <c r="BJ37">
        <v>19</v>
      </c>
      <c r="BK37" t="s">
        <v>1364</v>
      </c>
      <c r="BL37">
        <v>53</v>
      </c>
      <c r="BM37" t="s">
        <v>1365</v>
      </c>
      <c r="BN37" t="s">
        <v>174</v>
      </c>
      <c r="BO37" t="s">
        <v>1366</v>
      </c>
      <c r="BP37" t="s">
        <v>1367</v>
      </c>
      <c r="BQ37" t="s">
        <v>1368</v>
      </c>
      <c r="BR37">
        <v>80.75</v>
      </c>
      <c r="BT37">
        <v>2010</v>
      </c>
      <c r="BU37">
        <v>31</v>
      </c>
      <c r="BV37" t="s">
        <v>1369</v>
      </c>
      <c r="BW37">
        <v>53</v>
      </c>
      <c r="BX37" t="s">
        <v>1370</v>
      </c>
      <c r="BY37" t="s">
        <v>174</v>
      </c>
      <c r="BZ37" t="s">
        <v>1371</v>
      </c>
      <c r="CA37" t="s">
        <v>1371</v>
      </c>
      <c r="CB37" t="s">
        <v>1372</v>
      </c>
      <c r="CC37">
        <v>60</v>
      </c>
      <c r="CE37">
        <v>2012</v>
      </c>
      <c r="CF37" t="s">
        <v>174</v>
      </c>
      <c r="CG37" t="s">
        <v>1373</v>
      </c>
      <c r="CH37" t="s">
        <v>1374</v>
      </c>
      <c r="CI37" t="s">
        <v>373</v>
      </c>
      <c r="CK37" t="s">
        <v>170</v>
      </c>
      <c r="CL37" t="s">
        <v>174</v>
      </c>
      <c r="CM37" t="s">
        <v>1375</v>
      </c>
      <c r="CN37" t="s">
        <v>174</v>
      </c>
      <c r="CO37" t="s">
        <v>1376</v>
      </c>
      <c r="CP37" t="s">
        <v>1358</v>
      </c>
      <c r="CQ37" t="s">
        <v>174</v>
      </c>
      <c r="CR37" t="s">
        <v>376</v>
      </c>
      <c r="CS37">
        <v>0</v>
      </c>
      <c r="CU37" t="s">
        <v>1377</v>
      </c>
      <c r="CV37" t="s">
        <v>170</v>
      </c>
      <c r="CZ37" t="s">
        <v>170</v>
      </c>
      <c r="DC37" t="s">
        <v>1378</v>
      </c>
      <c r="DD37" t="s">
        <v>170</v>
      </c>
      <c r="DF37" t="s">
        <v>170</v>
      </c>
      <c r="DG37" t="s">
        <v>1379</v>
      </c>
      <c r="DI37" t="s">
        <v>1380</v>
      </c>
      <c r="DJ37" t="s">
        <v>170</v>
      </c>
      <c r="DK37">
        <v>6</v>
      </c>
      <c r="DL37" t="s">
        <v>174</v>
      </c>
      <c r="DM37" t="s">
        <v>1381</v>
      </c>
      <c r="DN37" t="s">
        <v>170</v>
      </c>
      <c r="DP37" t="s">
        <v>1382</v>
      </c>
      <c r="DQ37" t="str">
        <f>HYPERLINK("https://nconnect.nicmar.ac.in/storage/profile/699bfd976ddca.png","Download")</f>
        <v>0</v>
      </c>
      <c r="DR37" t="str">
        <f>HYPERLINK("https://nconnect.nicmar.ac.in/pdf/71_resume_1771831038.pdf/Y2FyZWVy","View Resume")</f>
        <v>0</v>
      </c>
      <c r="DS37" t="s">
        <v>1383</v>
      </c>
      <c r="DT37" t="s">
        <v>1384</v>
      </c>
      <c r="DU37" t="s">
        <v>211</v>
      </c>
      <c r="DV37" t="s">
        <v>1385</v>
      </c>
      <c r="DW37" t="s">
        <v>246</v>
      </c>
      <c r="DX37" t="s">
        <v>1386</v>
      </c>
      <c r="DY37" t="s">
        <v>1387</v>
      </c>
      <c r="DZ37" t="s">
        <v>1388</v>
      </c>
      <c r="EA37" t="s">
        <v>1389</v>
      </c>
      <c r="EB37" t="s">
        <v>1390</v>
      </c>
      <c r="EC37" t="s">
        <v>1391</v>
      </c>
      <c r="ED37" t="s">
        <v>246</v>
      </c>
      <c r="EE37" t="s">
        <v>1392</v>
      </c>
      <c r="EF37" t="s">
        <v>989</v>
      </c>
      <c r="EG37" t="s">
        <v>265</v>
      </c>
      <c r="EH37" t="s">
        <v>1393</v>
      </c>
      <c r="EI37" t="s">
        <v>1390</v>
      </c>
      <c r="EJ37" t="s">
        <v>1394</v>
      </c>
      <c r="EK37" t="s">
        <v>246</v>
      </c>
      <c r="EL37" t="s">
        <v>1395</v>
      </c>
      <c r="EM37" t="s">
        <v>1396</v>
      </c>
      <c r="EN37" t="s">
        <v>466</v>
      </c>
    </row>
    <row r="38" spans="1:158">
      <c r="A38" t="s">
        <v>826</v>
      </c>
      <c r="B38" t="s">
        <v>211</v>
      </c>
      <c r="C38" t="s">
        <v>267</v>
      </c>
      <c r="D38" t="s">
        <v>827</v>
      </c>
      <c r="E38" t="s">
        <v>1397</v>
      </c>
      <c r="F38" t="s">
        <v>1398</v>
      </c>
      <c r="G38">
        <v>9860919443</v>
      </c>
      <c r="H38" t="s">
        <v>271</v>
      </c>
      <c r="I38" t="s">
        <v>1399</v>
      </c>
      <c r="J38" t="s">
        <v>166</v>
      </c>
      <c r="K38" t="s">
        <v>1400</v>
      </c>
      <c r="L38" t="s">
        <v>1401</v>
      </c>
      <c r="M38" t="s">
        <v>1402</v>
      </c>
      <c r="N38" t="s">
        <v>170</v>
      </c>
      <c r="AI38" t="s">
        <v>1403</v>
      </c>
      <c r="AJ38" t="s">
        <v>1404</v>
      </c>
      <c r="AK38" t="s">
        <v>1405</v>
      </c>
      <c r="AL38">
        <v>65</v>
      </c>
      <c r="AN38">
        <v>1999</v>
      </c>
      <c r="AO38" t="s">
        <v>174</v>
      </c>
      <c r="AP38" t="s">
        <v>1406</v>
      </c>
      <c r="AQ38" t="s">
        <v>1404</v>
      </c>
      <c r="AR38" t="s">
        <v>1407</v>
      </c>
      <c r="AS38">
        <v>66</v>
      </c>
      <c r="AU38">
        <v>2001</v>
      </c>
      <c r="AV38" t="s">
        <v>170</v>
      </c>
      <c r="BC38" t="s">
        <v>174</v>
      </c>
      <c r="BD38" t="s">
        <v>1408</v>
      </c>
      <c r="BE38" t="s">
        <v>1409</v>
      </c>
      <c r="BF38" t="s">
        <v>1410</v>
      </c>
      <c r="BG38">
        <v>66.5</v>
      </c>
      <c r="BI38">
        <v>2007</v>
      </c>
      <c r="BJ38">
        <v>19</v>
      </c>
      <c r="BK38" t="s">
        <v>1411</v>
      </c>
      <c r="BL38">
        <v>11</v>
      </c>
      <c r="BN38" t="s">
        <v>174</v>
      </c>
      <c r="BO38" t="s">
        <v>1412</v>
      </c>
      <c r="BP38" t="s">
        <v>1413</v>
      </c>
      <c r="BQ38" t="s">
        <v>1414</v>
      </c>
      <c r="BR38">
        <v>77.9</v>
      </c>
      <c r="BT38">
        <v>2014</v>
      </c>
      <c r="BU38">
        <v>31</v>
      </c>
      <c r="BV38" t="s">
        <v>1415</v>
      </c>
      <c r="BW38">
        <v>11</v>
      </c>
      <c r="BY38" t="s">
        <v>170</v>
      </c>
      <c r="CF38" t="s">
        <v>174</v>
      </c>
      <c r="CG38" t="s">
        <v>1416</v>
      </c>
      <c r="CH38" t="s">
        <v>1417</v>
      </c>
      <c r="CI38" t="s">
        <v>373</v>
      </c>
      <c r="CK38" t="s">
        <v>170</v>
      </c>
      <c r="CL38" t="s">
        <v>174</v>
      </c>
      <c r="CM38" t="s">
        <v>1418</v>
      </c>
      <c r="CN38" t="s">
        <v>174</v>
      </c>
      <c r="CO38" t="s">
        <v>1419</v>
      </c>
      <c r="CP38" t="s">
        <v>1420</v>
      </c>
      <c r="CQ38" t="s">
        <v>174</v>
      </c>
      <c r="CR38" t="s">
        <v>1421</v>
      </c>
      <c r="CS38" t="s">
        <v>378</v>
      </c>
      <c r="CT38" t="s">
        <v>677</v>
      </c>
      <c r="CV38" t="s">
        <v>170</v>
      </c>
      <c r="CZ38" t="s">
        <v>170</v>
      </c>
      <c r="DB38" t="s">
        <v>1422</v>
      </c>
      <c r="DC38" t="s">
        <v>1423</v>
      </c>
      <c r="DD38" t="s">
        <v>170</v>
      </c>
      <c r="DF38" t="s">
        <v>174</v>
      </c>
      <c r="DG38">
        <v>5</v>
      </c>
      <c r="DH38">
        <v>3</v>
      </c>
      <c r="DI38">
        <v>2</v>
      </c>
      <c r="DJ38" t="s">
        <v>1424</v>
      </c>
      <c r="DK38">
        <v>10</v>
      </c>
      <c r="DL38" t="s">
        <v>170</v>
      </c>
      <c r="DN38" t="s">
        <v>170</v>
      </c>
      <c r="DP38" t="s">
        <v>1425</v>
      </c>
      <c r="DQ38" t="s">
        <v>202</v>
      </c>
      <c r="DR38" t="str">
        <f>HYPERLINK("https://nconnect.nicmar.ac.in/pdf/32_resume_1771459737.pdf/Y2FyZWVy","View Resume")</f>
        <v>0</v>
      </c>
      <c r="DS38" t="s">
        <v>908</v>
      </c>
      <c r="DT38" t="s">
        <v>1426</v>
      </c>
      <c r="DU38" t="s">
        <v>255</v>
      </c>
      <c r="DV38" t="s">
        <v>1427</v>
      </c>
      <c r="DW38" t="s">
        <v>246</v>
      </c>
      <c r="DX38" t="s">
        <v>981</v>
      </c>
      <c r="DY38" t="s">
        <v>209</v>
      </c>
      <c r="DZ38" t="s">
        <v>908</v>
      </c>
    </row>
    <row r="39" spans="1:158">
      <c r="A39" t="s">
        <v>471</v>
      </c>
      <c r="B39" t="s">
        <v>211</v>
      </c>
      <c r="C39" t="s">
        <v>472</v>
      </c>
      <c r="D39" t="s">
        <v>473</v>
      </c>
      <c r="E39" t="s">
        <v>1428</v>
      </c>
      <c r="F39" t="s">
        <v>1429</v>
      </c>
      <c r="G39">
        <v>9797397402</v>
      </c>
      <c r="H39" t="s">
        <v>271</v>
      </c>
      <c r="I39" t="s">
        <v>1430</v>
      </c>
      <c r="J39" t="s">
        <v>1431</v>
      </c>
      <c r="K39" t="s">
        <v>1432</v>
      </c>
      <c r="L39" t="s">
        <v>1433</v>
      </c>
      <c r="M39" t="s">
        <v>1434</v>
      </c>
      <c r="N39" t="s">
        <v>170</v>
      </c>
      <c r="AI39" t="s">
        <v>1435</v>
      </c>
      <c r="AJ39" t="s">
        <v>1436</v>
      </c>
      <c r="AK39" t="s">
        <v>1437</v>
      </c>
      <c r="AL39">
        <v>0.0</v>
      </c>
      <c r="AM39">
        <v>9.8</v>
      </c>
      <c r="AN39">
        <v>2011</v>
      </c>
      <c r="AO39" t="s">
        <v>174</v>
      </c>
      <c r="AP39" t="s">
        <v>1438</v>
      </c>
      <c r="AQ39" t="s">
        <v>1439</v>
      </c>
      <c r="AR39" t="s">
        <v>1440</v>
      </c>
      <c r="AS39">
        <v>87</v>
      </c>
      <c r="AT39">
        <v>0.0</v>
      </c>
      <c r="AU39">
        <v>2013</v>
      </c>
      <c r="AV39" t="s">
        <v>170</v>
      </c>
      <c r="BC39" t="s">
        <v>174</v>
      </c>
      <c r="BD39" t="s">
        <v>1441</v>
      </c>
      <c r="BE39" t="s">
        <v>1442</v>
      </c>
      <c r="BF39" t="s">
        <v>1443</v>
      </c>
      <c r="BG39">
        <v>0.0</v>
      </c>
      <c r="BH39">
        <v>9.8</v>
      </c>
      <c r="BI39">
        <v>2017</v>
      </c>
      <c r="BJ39">
        <v>1</v>
      </c>
      <c r="BL39">
        <v>9</v>
      </c>
      <c r="BN39" t="s">
        <v>174</v>
      </c>
      <c r="BO39" t="s">
        <v>1444</v>
      </c>
      <c r="BP39" t="s">
        <v>1444</v>
      </c>
      <c r="BQ39" t="s">
        <v>1445</v>
      </c>
      <c r="BR39">
        <v>0.0</v>
      </c>
      <c r="BS39">
        <v>3.8</v>
      </c>
      <c r="BT39">
        <v>2019</v>
      </c>
      <c r="BU39">
        <v>14</v>
      </c>
      <c r="BW39">
        <v>15</v>
      </c>
      <c r="BY39" t="s">
        <v>174</v>
      </c>
      <c r="BZ39" t="s">
        <v>1446</v>
      </c>
      <c r="CA39" t="s">
        <v>1446</v>
      </c>
      <c r="CB39" t="s">
        <v>1447</v>
      </c>
      <c r="CC39">
        <v>0.0</v>
      </c>
      <c r="CD39">
        <v>4.0</v>
      </c>
      <c r="CE39">
        <v>2020</v>
      </c>
      <c r="CF39" t="s">
        <v>174</v>
      </c>
      <c r="CG39" t="s">
        <v>969</v>
      </c>
      <c r="CH39" t="s">
        <v>1448</v>
      </c>
      <c r="CI39" t="s">
        <v>193</v>
      </c>
      <c r="CJ39">
        <v>2025</v>
      </c>
      <c r="CL39" t="s">
        <v>174</v>
      </c>
      <c r="CM39" t="s">
        <v>1449</v>
      </c>
      <c r="CN39" t="s">
        <v>174</v>
      </c>
      <c r="CO39" t="s">
        <v>1450</v>
      </c>
      <c r="CP39" t="s">
        <v>1451</v>
      </c>
      <c r="CQ39" t="s">
        <v>174</v>
      </c>
      <c r="CR39">
        <v>7</v>
      </c>
      <c r="CS39">
        <v>3</v>
      </c>
      <c r="CT39">
        <v>6</v>
      </c>
      <c r="CU39" t="s">
        <v>1452</v>
      </c>
      <c r="CV39" t="s">
        <v>170</v>
      </c>
      <c r="CZ39" t="s">
        <v>170</v>
      </c>
      <c r="DB39" t="s">
        <v>1453</v>
      </c>
      <c r="DC39" t="s">
        <v>326</v>
      </c>
      <c r="DD39" t="s">
        <v>174</v>
      </c>
      <c r="DE39" t="s">
        <v>1454</v>
      </c>
      <c r="DF39" t="s">
        <v>170</v>
      </c>
      <c r="DL39" t="s">
        <v>174</v>
      </c>
      <c r="DM39" t="s">
        <v>1450</v>
      </c>
      <c r="DN39" t="s">
        <v>174</v>
      </c>
      <c r="DO39" t="s">
        <v>1455</v>
      </c>
      <c r="DP39" t="s">
        <v>1456</v>
      </c>
      <c r="DQ39" t="s">
        <v>202</v>
      </c>
      <c r="DR39" t="str">
        <f>HYPERLINK("https://nconnect.nicmar.ac.in/pdf/75_resume_1771462971.pdf/Y2FyZWVy","View Resume")</f>
        <v>0</v>
      </c>
      <c r="DS39" t="s">
        <v>1457</v>
      </c>
      <c r="DT39" t="s">
        <v>1448</v>
      </c>
      <c r="DU39" t="s">
        <v>1458</v>
      </c>
      <c r="DV39" t="s">
        <v>1459</v>
      </c>
      <c r="DW39" t="s">
        <v>246</v>
      </c>
      <c r="DX39" t="s">
        <v>465</v>
      </c>
      <c r="DY39" t="s">
        <v>209</v>
      </c>
      <c r="DZ39" t="s">
        <v>466</v>
      </c>
      <c r="EA39" t="s">
        <v>1460</v>
      </c>
      <c r="EB39" t="s">
        <v>1461</v>
      </c>
      <c r="EC39" t="s">
        <v>1462</v>
      </c>
      <c r="ED39" t="s">
        <v>207</v>
      </c>
      <c r="EE39" t="s">
        <v>1463</v>
      </c>
      <c r="EF39" t="s">
        <v>1199</v>
      </c>
      <c r="EG39" t="s">
        <v>1464</v>
      </c>
      <c r="EH39" t="s">
        <v>1465</v>
      </c>
      <c r="EI39" t="s">
        <v>1466</v>
      </c>
      <c r="EJ39" t="s">
        <v>1467</v>
      </c>
      <c r="EK39" t="s">
        <v>207</v>
      </c>
      <c r="EL39" t="s">
        <v>1028</v>
      </c>
      <c r="EM39" t="s">
        <v>251</v>
      </c>
      <c r="EN39" t="s">
        <v>248</v>
      </c>
      <c r="EO39" t="s">
        <v>1468</v>
      </c>
      <c r="EP39" t="s">
        <v>1469</v>
      </c>
      <c r="EQ39" t="s">
        <v>1462</v>
      </c>
      <c r="ER39" t="s">
        <v>207</v>
      </c>
      <c r="ES39" t="s">
        <v>989</v>
      </c>
      <c r="ET39" t="s">
        <v>1470</v>
      </c>
      <c r="EU39" t="s">
        <v>466</v>
      </c>
    </row>
    <row r="40" spans="1:158">
      <c r="A40" t="s">
        <v>1471</v>
      </c>
      <c r="B40" t="s">
        <v>508</v>
      </c>
      <c r="C40" t="s">
        <v>212</v>
      </c>
      <c r="D40" t="s">
        <v>1472</v>
      </c>
      <c r="E40" t="s">
        <v>1428</v>
      </c>
      <c r="F40" t="s">
        <v>1429</v>
      </c>
      <c r="G40">
        <v>9797397402</v>
      </c>
      <c r="H40" t="s">
        <v>271</v>
      </c>
      <c r="I40" t="s">
        <v>1430</v>
      </c>
      <c r="J40" t="s">
        <v>1431</v>
      </c>
      <c r="K40" t="s">
        <v>1432</v>
      </c>
      <c r="L40" t="s">
        <v>1433</v>
      </c>
      <c r="M40" t="s">
        <v>1434</v>
      </c>
      <c r="N40" t="s">
        <v>170</v>
      </c>
      <c r="AI40" t="s">
        <v>1435</v>
      </c>
      <c r="AJ40" t="s">
        <v>1436</v>
      </c>
      <c r="AK40" t="s">
        <v>1437</v>
      </c>
      <c r="AL40">
        <v>0.0</v>
      </c>
      <c r="AM40">
        <v>9.8</v>
      </c>
      <c r="AN40">
        <v>2011</v>
      </c>
      <c r="AO40" t="s">
        <v>174</v>
      </c>
      <c r="AP40" t="s">
        <v>1438</v>
      </c>
      <c r="AQ40" t="s">
        <v>1439</v>
      </c>
      <c r="AR40" t="s">
        <v>1440</v>
      </c>
      <c r="AS40">
        <v>87</v>
      </c>
      <c r="AT40">
        <v>0.0</v>
      </c>
      <c r="AU40">
        <v>2013</v>
      </c>
      <c r="AV40" t="s">
        <v>170</v>
      </c>
      <c r="BC40" t="s">
        <v>174</v>
      </c>
      <c r="BD40" t="s">
        <v>1441</v>
      </c>
      <c r="BE40" t="s">
        <v>1442</v>
      </c>
      <c r="BF40" t="s">
        <v>1443</v>
      </c>
      <c r="BG40">
        <v>0.0</v>
      </c>
      <c r="BH40">
        <v>9.8</v>
      </c>
      <c r="BI40">
        <v>2017</v>
      </c>
      <c r="BJ40">
        <v>1</v>
      </c>
      <c r="BL40">
        <v>9</v>
      </c>
      <c r="BN40" t="s">
        <v>174</v>
      </c>
      <c r="BO40" t="s">
        <v>1444</v>
      </c>
      <c r="BP40" t="s">
        <v>1444</v>
      </c>
      <c r="BQ40" t="s">
        <v>1445</v>
      </c>
      <c r="BR40">
        <v>0.0</v>
      </c>
      <c r="BS40">
        <v>3.8</v>
      </c>
      <c r="BT40">
        <v>2019</v>
      </c>
      <c r="BU40">
        <v>14</v>
      </c>
      <c r="BW40">
        <v>15</v>
      </c>
      <c r="BY40" t="s">
        <v>174</v>
      </c>
      <c r="BZ40" t="s">
        <v>1446</v>
      </c>
      <c r="CA40" t="s">
        <v>1446</v>
      </c>
      <c r="CB40" t="s">
        <v>1447</v>
      </c>
      <c r="CC40">
        <v>0.0</v>
      </c>
      <c r="CD40">
        <v>4.0</v>
      </c>
      <c r="CE40">
        <v>2020</v>
      </c>
      <c r="CF40" t="s">
        <v>174</v>
      </c>
      <c r="CG40" t="s">
        <v>969</v>
      </c>
      <c r="CH40" t="s">
        <v>1448</v>
      </c>
      <c r="CI40" t="s">
        <v>193</v>
      </c>
      <c r="CJ40">
        <v>2025</v>
      </c>
      <c r="CL40" t="s">
        <v>174</v>
      </c>
      <c r="CM40" t="s">
        <v>1449</v>
      </c>
      <c r="CN40" t="s">
        <v>174</v>
      </c>
      <c r="CO40" t="s">
        <v>1450</v>
      </c>
      <c r="CP40" t="s">
        <v>1451</v>
      </c>
      <c r="CQ40" t="s">
        <v>174</v>
      </c>
      <c r="CR40">
        <v>7</v>
      </c>
      <c r="CS40">
        <v>3</v>
      </c>
      <c r="CT40">
        <v>6</v>
      </c>
      <c r="CU40" t="s">
        <v>1452</v>
      </c>
      <c r="CV40" t="s">
        <v>170</v>
      </c>
      <c r="CZ40" t="s">
        <v>170</v>
      </c>
      <c r="DB40" t="s">
        <v>1453</v>
      </c>
      <c r="DC40" t="s">
        <v>326</v>
      </c>
      <c r="DD40" t="s">
        <v>174</v>
      </c>
      <c r="DE40" t="s">
        <v>1454</v>
      </c>
      <c r="DF40" t="s">
        <v>170</v>
      </c>
      <c r="DL40" t="s">
        <v>174</v>
      </c>
      <c r="DM40" t="s">
        <v>1450</v>
      </c>
      <c r="DN40" t="s">
        <v>174</v>
      </c>
      <c r="DO40" t="s">
        <v>1455</v>
      </c>
      <c r="DP40" t="s">
        <v>1473</v>
      </c>
      <c r="DQ40" t="s">
        <v>202</v>
      </c>
      <c r="DR40" t="str">
        <f>HYPERLINK("https://nconnect.nicmar.ac.in/pdf/75_resume_1771462971.pdf/Y2FyZWVy","View Resume")</f>
        <v>0</v>
      </c>
      <c r="DS40" t="s">
        <v>1457</v>
      </c>
      <c r="DT40" t="s">
        <v>1448</v>
      </c>
      <c r="DU40" t="s">
        <v>1458</v>
      </c>
      <c r="DV40" t="s">
        <v>1459</v>
      </c>
      <c r="DW40" t="s">
        <v>246</v>
      </c>
      <c r="DX40" t="s">
        <v>465</v>
      </c>
      <c r="DY40" t="s">
        <v>209</v>
      </c>
      <c r="DZ40" t="s">
        <v>466</v>
      </c>
      <c r="EA40" t="s">
        <v>1460</v>
      </c>
      <c r="EB40" t="s">
        <v>1461</v>
      </c>
      <c r="EC40" t="s">
        <v>1462</v>
      </c>
      <c r="ED40" t="s">
        <v>207</v>
      </c>
      <c r="EE40" t="s">
        <v>1463</v>
      </c>
      <c r="EF40" t="s">
        <v>1199</v>
      </c>
      <c r="EG40" t="s">
        <v>1464</v>
      </c>
      <c r="EH40" t="s">
        <v>1465</v>
      </c>
      <c r="EI40" t="s">
        <v>1466</v>
      </c>
      <c r="EJ40" t="s">
        <v>1467</v>
      </c>
      <c r="EK40" t="s">
        <v>207</v>
      </c>
      <c r="EL40" t="s">
        <v>1028</v>
      </c>
      <c r="EM40" t="s">
        <v>251</v>
      </c>
      <c r="EN40" t="s">
        <v>248</v>
      </c>
      <c r="EO40" t="s">
        <v>1468</v>
      </c>
      <c r="EP40" t="s">
        <v>1469</v>
      </c>
      <c r="EQ40" t="s">
        <v>1462</v>
      </c>
      <c r="ER40" t="s">
        <v>207</v>
      </c>
      <c r="ES40" t="s">
        <v>989</v>
      </c>
      <c r="ET40" t="s">
        <v>1470</v>
      </c>
      <c r="EU40" t="s">
        <v>466</v>
      </c>
    </row>
    <row r="41" spans="1:158">
      <c r="A41" t="s">
        <v>585</v>
      </c>
      <c r="B41" t="s">
        <v>211</v>
      </c>
      <c r="C41" t="s">
        <v>472</v>
      </c>
      <c r="D41" t="s">
        <v>586</v>
      </c>
      <c r="E41" t="s">
        <v>1428</v>
      </c>
      <c r="F41" t="s">
        <v>1429</v>
      </c>
      <c r="G41">
        <v>9797397402</v>
      </c>
      <c r="H41" t="s">
        <v>271</v>
      </c>
      <c r="I41" t="s">
        <v>1430</v>
      </c>
      <c r="J41" t="s">
        <v>1431</v>
      </c>
      <c r="K41" t="s">
        <v>1432</v>
      </c>
      <c r="L41" t="s">
        <v>1433</v>
      </c>
      <c r="M41" t="s">
        <v>1434</v>
      </c>
      <c r="N41" t="s">
        <v>170</v>
      </c>
      <c r="AI41" t="s">
        <v>1435</v>
      </c>
      <c r="AJ41" t="s">
        <v>1436</v>
      </c>
      <c r="AK41" t="s">
        <v>1437</v>
      </c>
      <c r="AL41">
        <v>0.0</v>
      </c>
      <c r="AM41">
        <v>9.8</v>
      </c>
      <c r="AN41">
        <v>2011</v>
      </c>
      <c r="AO41" t="s">
        <v>174</v>
      </c>
      <c r="AP41" t="s">
        <v>1438</v>
      </c>
      <c r="AQ41" t="s">
        <v>1439</v>
      </c>
      <c r="AR41" t="s">
        <v>1440</v>
      </c>
      <c r="AS41">
        <v>87</v>
      </c>
      <c r="AT41">
        <v>0.0</v>
      </c>
      <c r="AU41">
        <v>2013</v>
      </c>
      <c r="AV41" t="s">
        <v>170</v>
      </c>
      <c r="BC41" t="s">
        <v>174</v>
      </c>
      <c r="BD41" t="s">
        <v>1441</v>
      </c>
      <c r="BE41" t="s">
        <v>1442</v>
      </c>
      <c r="BF41" t="s">
        <v>1443</v>
      </c>
      <c r="BG41">
        <v>0.0</v>
      </c>
      <c r="BH41">
        <v>9.8</v>
      </c>
      <c r="BI41">
        <v>2017</v>
      </c>
      <c r="BJ41">
        <v>1</v>
      </c>
      <c r="BL41">
        <v>9</v>
      </c>
      <c r="BN41" t="s">
        <v>174</v>
      </c>
      <c r="BO41" t="s">
        <v>1444</v>
      </c>
      <c r="BP41" t="s">
        <v>1444</v>
      </c>
      <c r="BQ41" t="s">
        <v>1445</v>
      </c>
      <c r="BR41">
        <v>0.0</v>
      </c>
      <c r="BS41">
        <v>3.8</v>
      </c>
      <c r="BT41">
        <v>2019</v>
      </c>
      <c r="BU41">
        <v>14</v>
      </c>
      <c r="BW41">
        <v>15</v>
      </c>
      <c r="BY41" t="s">
        <v>174</v>
      </c>
      <c r="BZ41" t="s">
        <v>1446</v>
      </c>
      <c r="CA41" t="s">
        <v>1446</v>
      </c>
      <c r="CB41" t="s">
        <v>1447</v>
      </c>
      <c r="CC41">
        <v>0.0</v>
      </c>
      <c r="CD41">
        <v>4.0</v>
      </c>
      <c r="CE41">
        <v>2020</v>
      </c>
      <c r="CF41" t="s">
        <v>174</v>
      </c>
      <c r="CG41" t="s">
        <v>969</v>
      </c>
      <c r="CH41" t="s">
        <v>1448</v>
      </c>
      <c r="CI41" t="s">
        <v>193</v>
      </c>
      <c r="CJ41">
        <v>2025</v>
      </c>
      <c r="CL41" t="s">
        <v>174</v>
      </c>
      <c r="CM41" t="s">
        <v>1449</v>
      </c>
      <c r="CN41" t="s">
        <v>174</v>
      </c>
      <c r="CO41" t="s">
        <v>1450</v>
      </c>
      <c r="CP41" t="s">
        <v>1451</v>
      </c>
      <c r="CQ41" t="s">
        <v>174</v>
      </c>
      <c r="CR41">
        <v>7</v>
      </c>
      <c r="CS41">
        <v>3</v>
      </c>
      <c r="CT41">
        <v>6</v>
      </c>
      <c r="CU41" t="s">
        <v>1452</v>
      </c>
      <c r="CV41" t="s">
        <v>170</v>
      </c>
      <c r="CZ41" t="s">
        <v>170</v>
      </c>
      <c r="DB41" t="s">
        <v>1453</v>
      </c>
      <c r="DC41" t="s">
        <v>326</v>
      </c>
      <c r="DD41" t="s">
        <v>174</v>
      </c>
      <c r="DE41" t="s">
        <v>1454</v>
      </c>
      <c r="DF41" t="s">
        <v>170</v>
      </c>
      <c r="DL41" t="s">
        <v>174</v>
      </c>
      <c r="DM41" t="s">
        <v>1450</v>
      </c>
      <c r="DN41" t="s">
        <v>174</v>
      </c>
      <c r="DO41" t="s">
        <v>1455</v>
      </c>
      <c r="DP41" t="s">
        <v>1474</v>
      </c>
      <c r="DQ41" t="s">
        <v>202</v>
      </c>
      <c r="DR41" t="str">
        <f>HYPERLINK("https://nconnect.nicmar.ac.in/pdf/75_resume_1771462971.pdf/Y2FyZWVy","View Resume")</f>
        <v>0</v>
      </c>
      <c r="DS41" t="s">
        <v>1457</v>
      </c>
      <c r="DT41" t="s">
        <v>1448</v>
      </c>
      <c r="DU41" t="s">
        <v>1458</v>
      </c>
      <c r="DV41" t="s">
        <v>1459</v>
      </c>
      <c r="DW41" t="s">
        <v>246</v>
      </c>
      <c r="DX41" t="s">
        <v>465</v>
      </c>
      <c r="DY41" t="s">
        <v>209</v>
      </c>
      <c r="DZ41" t="s">
        <v>466</v>
      </c>
      <c r="EA41" t="s">
        <v>1460</v>
      </c>
      <c r="EB41" t="s">
        <v>1461</v>
      </c>
      <c r="EC41" t="s">
        <v>1462</v>
      </c>
      <c r="ED41" t="s">
        <v>207</v>
      </c>
      <c r="EE41" t="s">
        <v>1463</v>
      </c>
      <c r="EF41" t="s">
        <v>1199</v>
      </c>
      <c r="EG41" t="s">
        <v>1464</v>
      </c>
      <c r="EH41" t="s">
        <v>1465</v>
      </c>
      <c r="EI41" t="s">
        <v>1466</v>
      </c>
      <c r="EJ41" t="s">
        <v>1467</v>
      </c>
      <c r="EK41" t="s">
        <v>207</v>
      </c>
      <c r="EL41" t="s">
        <v>1028</v>
      </c>
      <c r="EM41" t="s">
        <v>251</v>
      </c>
      <c r="EN41" t="s">
        <v>248</v>
      </c>
      <c r="EO41" t="s">
        <v>1468</v>
      </c>
      <c r="EP41" t="s">
        <v>1469</v>
      </c>
      <c r="EQ41" t="s">
        <v>1462</v>
      </c>
      <c r="ER41" t="s">
        <v>207</v>
      </c>
      <c r="ES41" t="s">
        <v>989</v>
      </c>
      <c r="ET41" t="s">
        <v>1470</v>
      </c>
      <c r="EU41" t="s">
        <v>466</v>
      </c>
    </row>
    <row r="42" spans="1:158">
      <c r="A42" t="s">
        <v>158</v>
      </c>
      <c r="B42" t="s">
        <v>159</v>
      </c>
      <c r="C42" t="s">
        <v>160</v>
      </c>
      <c r="D42" t="s">
        <v>161</v>
      </c>
      <c r="E42" t="s">
        <v>1475</v>
      </c>
      <c r="F42" t="s">
        <v>1476</v>
      </c>
      <c r="G42">
        <v>7038655213</v>
      </c>
      <c r="H42" t="s">
        <v>164</v>
      </c>
      <c r="I42" t="s">
        <v>1477</v>
      </c>
      <c r="J42" t="s">
        <v>166</v>
      </c>
      <c r="K42" t="s">
        <v>1478</v>
      </c>
      <c r="L42" t="s">
        <v>1479</v>
      </c>
      <c r="M42" t="s">
        <v>1480</v>
      </c>
      <c r="N42" t="s">
        <v>170</v>
      </c>
      <c r="AI42" t="s">
        <v>1481</v>
      </c>
      <c r="AJ42" t="s">
        <v>1482</v>
      </c>
      <c r="AK42" t="s">
        <v>1483</v>
      </c>
      <c r="AL42">
        <v>70</v>
      </c>
      <c r="AN42">
        <v>2008</v>
      </c>
      <c r="AO42" t="s">
        <v>174</v>
      </c>
      <c r="AP42" t="s">
        <v>1484</v>
      </c>
      <c r="AQ42" t="s">
        <v>1485</v>
      </c>
      <c r="AR42" t="s">
        <v>1486</v>
      </c>
      <c r="AS42">
        <v>80.58</v>
      </c>
      <c r="AU42">
        <v>2010</v>
      </c>
      <c r="AV42" t="s">
        <v>170</v>
      </c>
      <c r="BC42" t="s">
        <v>174</v>
      </c>
      <c r="BD42" t="s">
        <v>1487</v>
      </c>
      <c r="BE42" t="s">
        <v>1488</v>
      </c>
      <c r="BF42" t="s">
        <v>551</v>
      </c>
      <c r="BG42">
        <v>75.1</v>
      </c>
      <c r="BI42">
        <v>2014</v>
      </c>
      <c r="BJ42">
        <v>2</v>
      </c>
      <c r="BL42">
        <v>9</v>
      </c>
      <c r="BN42" t="s">
        <v>174</v>
      </c>
      <c r="BO42" t="s">
        <v>1489</v>
      </c>
      <c r="BP42" t="s">
        <v>1489</v>
      </c>
      <c r="BQ42" t="s">
        <v>1490</v>
      </c>
      <c r="BR42">
        <v>63</v>
      </c>
      <c r="BT42">
        <v>2020</v>
      </c>
      <c r="BU42">
        <v>24</v>
      </c>
      <c r="BW42">
        <v>50</v>
      </c>
      <c r="BY42" t="s">
        <v>170</v>
      </c>
      <c r="CF42" t="s">
        <v>170</v>
      </c>
      <c r="CL42" t="s">
        <v>170</v>
      </c>
      <c r="CN42" t="s">
        <v>170</v>
      </c>
      <c r="CP42" t="s">
        <v>1491</v>
      </c>
      <c r="CQ42" t="s">
        <v>170</v>
      </c>
      <c r="CV42" t="s">
        <v>170</v>
      </c>
      <c r="CZ42" t="s">
        <v>170</v>
      </c>
      <c r="DB42" t="s">
        <v>170</v>
      </c>
      <c r="DC42" t="s">
        <v>1492</v>
      </c>
      <c r="DD42" t="s">
        <v>170</v>
      </c>
      <c r="DE42" t="s">
        <v>1493</v>
      </c>
      <c r="DF42" t="s">
        <v>170</v>
      </c>
      <c r="DL42" t="s">
        <v>170</v>
      </c>
      <c r="DN42" t="s">
        <v>170</v>
      </c>
      <c r="DP42" t="s">
        <v>1494</v>
      </c>
      <c r="DQ42" t="s">
        <v>202</v>
      </c>
      <c r="DR42" t="str">
        <f>HYPERLINK("https://nconnect.nicmar.ac.in/pdf/89_resume_1771463848.pdf/Y2FyZWVy","View Resume")</f>
        <v>0</v>
      </c>
      <c r="DS42" t="s">
        <v>1495</v>
      </c>
      <c r="DT42" t="s">
        <v>1496</v>
      </c>
      <c r="DU42" t="s">
        <v>1493</v>
      </c>
      <c r="DV42" t="s">
        <v>1497</v>
      </c>
      <c r="DW42" t="s">
        <v>207</v>
      </c>
      <c r="DX42" t="s">
        <v>505</v>
      </c>
      <c r="DY42" t="s">
        <v>209</v>
      </c>
      <c r="DZ42" t="s">
        <v>1498</v>
      </c>
      <c r="EA42" t="s">
        <v>1499</v>
      </c>
      <c r="EB42" t="s">
        <v>1500</v>
      </c>
      <c r="EC42" t="s">
        <v>1501</v>
      </c>
      <c r="ED42" t="s">
        <v>207</v>
      </c>
      <c r="EE42" t="s">
        <v>1502</v>
      </c>
      <c r="EF42" t="s">
        <v>951</v>
      </c>
      <c r="EG42" t="s">
        <v>942</v>
      </c>
      <c r="EH42" t="s">
        <v>1503</v>
      </c>
      <c r="EI42" t="s">
        <v>1504</v>
      </c>
      <c r="EJ42" t="s">
        <v>1497</v>
      </c>
      <c r="EK42" t="s">
        <v>207</v>
      </c>
      <c r="EL42" t="s">
        <v>334</v>
      </c>
      <c r="EM42" t="s">
        <v>989</v>
      </c>
      <c r="EN42" t="s">
        <v>1505</v>
      </c>
    </row>
    <row r="43" spans="1:158">
      <c r="A43" t="s">
        <v>1063</v>
      </c>
      <c r="B43" t="s">
        <v>508</v>
      </c>
      <c r="C43" t="s">
        <v>212</v>
      </c>
      <c r="D43" t="s">
        <v>213</v>
      </c>
      <c r="E43" t="s">
        <v>1506</v>
      </c>
      <c r="F43" t="s">
        <v>1507</v>
      </c>
      <c r="G43">
        <v>9944224485</v>
      </c>
      <c r="H43" t="s">
        <v>164</v>
      </c>
      <c r="I43" t="s">
        <v>1508</v>
      </c>
      <c r="J43" t="s">
        <v>166</v>
      </c>
      <c r="K43" t="s">
        <v>763</v>
      </c>
      <c r="L43" t="s">
        <v>1509</v>
      </c>
      <c r="M43" t="s">
        <v>1510</v>
      </c>
      <c r="N43" t="s">
        <v>174</v>
      </c>
      <c r="O43" t="s">
        <v>1511</v>
      </c>
      <c r="P43" t="s">
        <v>1512</v>
      </c>
      <c r="AI43" t="s">
        <v>1513</v>
      </c>
      <c r="AJ43" t="s">
        <v>1514</v>
      </c>
      <c r="AK43" t="s">
        <v>1515</v>
      </c>
      <c r="AL43">
        <v>55</v>
      </c>
      <c r="AN43">
        <v>2000</v>
      </c>
      <c r="AO43" t="s">
        <v>170</v>
      </c>
      <c r="AV43" t="s">
        <v>174</v>
      </c>
      <c r="AW43" t="s">
        <v>1516</v>
      </c>
      <c r="AX43" t="s">
        <v>1517</v>
      </c>
      <c r="AY43" t="s">
        <v>1518</v>
      </c>
      <c r="AZ43">
        <v>89</v>
      </c>
      <c r="BB43">
        <v>2003</v>
      </c>
      <c r="BC43" t="s">
        <v>174</v>
      </c>
      <c r="BD43" t="s">
        <v>1519</v>
      </c>
      <c r="BE43" t="s">
        <v>1520</v>
      </c>
      <c r="BF43" t="s">
        <v>1521</v>
      </c>
      <c r="BG43">
        <v>71</v>
      </c>
      <c r="BI43">
        <v>2007</v>
      </c>
      <c r="BJ43">
        <v>2</v>
      </c>
      <c r="BL43">
        <v>9</v>
      </c>
      <c r="BN43" t="s">
        <v>174</v>
      </c>
      <c r="BO43" t="s">
        <v>1522</v>
      </c>
      <c r="BP43" t="s">
        <v>1523</v>
      </c>
      <c r="BQ43" t="s">
        <v>1524</v>
      </c>
      <c r="BR43">
        <v>84</v>
      </c>
      <c r="BS43">
        <v>8.4</v>
      </c>
      <c r="BT43">
        <v>2009</v>
      </c>
      <c r="BU43">
        <v>14</v>
      </c>
      <c r="BW43">
        <v>47</v>
      </c>
      <c r="BY43" t="s">
        <v>170</v>
      </c>
      <c r="CF43" t="s">
        <v>174</v>
      </c>
      <c r="CG43" t="s">
        <v>213</v>
      </c>
      <c r="CH43" t="s">
        <v>1525</v>
      </c>
      <c r="CI43" t="s">
        <v>193</v>
      </c>
      <c r="CJ43">
        <v>2015</v>
      </c>
      <c r="CL43" t="s">
        <v>174</v>
      </c>
      <c r="CM43" t="s">
        <v>1526</v>
      </c>
      <c r="CN43" t="s">
        <v>174</v>
      </c>
      <c r="CO43" t="s">
        <v>1527</v>
      </c>
      <c r="CP43" t="s">
        <v>1528</v>
      </c>
      <c r="CQ43" t="s">
        <v>174</v>
      </c>
      <c r="CR43" t="s">
        <v>1529</v>
      </c>
      <c r="CS43">
        <v>10</v>
      </c>
      <c r="CT43">
        <v>10</v>
      </c>
      <c r="CU43" t="s">
        <v>1530</v>
      </c>
      <c r="CV43" t="s">
        <v>170</v>
      </c>
      <c r="CZ43" t="s">
        <v>174</v>
      </c>
      <c r="DA43" t="s">
        <v>1531</v>
      </c>
      <c r="DB43" t="s">
        <v>1532</v>
      </c>
      <c r="DC43" t="s">
        <v>1533</v>
      </c>
      <c r="DD43" t="s">
        <v>170</v>
      </c>
      <c r="DF43" t="s">
        <v>170</v>
      </c>
      <c r="DL43" t="s">
        <v>174</v>
      </c>
      <c r="DM43" t="s">
        <v>1527</v>
      </c>
      <c r="DN43" t="s">
        <v>174</v>
      </c>
      <c r="DO43" t="s">
        <v>1534</v>
      </c>
      <c r="DP43" t="s">
        <v>1535</v>
      </c>
      <c r="DQ43" t="s">
        <v>202</v>
      </c>
      <c r="DR43" t="str">
        <f>HYPERLINK("https://nconnect.nicmar.ac.in/pdf/88_resume_1771465920.pdf/Y2FyZWVy","View Resume")</f>
        <v>0</v>
      </c>
      <c r="DS43" t="s">
        <v>1536</v>
      </c>
      <c r="DT43" t="s">
        <v>1537</v>
      </c>
      <c r="DU43" t="s">
        <v>1538</v>
      </c>
      <c r="DV43" t="s">
        <v>418</v>
      </c>
      <c r="DW43" t="s">
        <v>246</v>
      </c>
      <c r="DX43" t="s">
        <v>247</v>
      </c>
      <c r="DY43" t="s">
        <v>209</v>
      </c>
      <c r="DZ43" t="s">
        <v>248</v>
      </c>
      <c r="EA43" t="s">
        <v>1539</v>
      </c>
      <c r="EB43" t="s">
        <v>1540</v>
      </c>
      <c r="EC43" t="s">
        <v>1541</v>
      </c>
      <c r="ED43" t="s">
        <v>246</v>
      </c>
      <c r="EE43" t="s">
        <v>758</v>
      </c>
      <c r="EF43" t="s">
        <v>247</v>
      </c>
      <c r="EG43" t="s">
        <v>1027</v>
      </c>
      <c r="EH43" t="s">
        <v>1542</v>
      </c>
      <c r="EI43" t="s">
        <v>1540</v>
      </c>
      <c r="EJ43" t="s">
        <v>1543</v>
      </c>
      <c r="EK43" t="s">
        <v>246</v>
      </c>
      <c r="EL43" t="s">
        <v>1544</v>
      </c>
      <c r="EM43" t="s">
        <v>1387</v>
      </c>
      <c r="EN43" t="s">
        <v>344</v>
      </c>
      <c r="EO43" t="s">
        <v>1545</v>
      </c>
      <c r="EP43" t="s">
        <v>1546</v>
      </c>
      <c r="EQ43" t="s">
        <v>1547</v>
      </c>
      <c r="ER43" t="s">
        <v>246</v>
      </c>
      <c r="ES43" t="s">
        <v>428</v>
      </c>
      <c r="ET43" t="s">
        <v>1548</v>
      </c>
      <c r="EU43" t="s">
        <v>1549</v>
      </c>
    </row>
    <row r="44" spans="1:158">
      <c r="A44" t="s">
        <v>266</v>
      </c>
      <c r="B44" t="s">
        <v>211</v>
      </c>
      <c r="C44" t="s">
        <v>267</v>
      </c>
      <c r="D44" t="s">
        <v>268</v>
      </c>
      <c r="E44" t="s">
        <v>1550</v>
      </c>
      <c r="F44" t="s">
        <v>1551</v>
      </c>
      <c r="G44">
        <v>9177096356</v>
      </c>
      <c r="H44" t="s">
        <v>164</v>
      </c>
      <c r="I44" t="s">
        <v>1552</v>
      </c>
      <c r="J44" t="s">
        <v>166</v>
      </c>
      <c r="K44" t="s">
        <v>1553</v>
      </c>
      <c r="L44" t="s">
        <v>1554</v>
      </c>
      <c r="M44" t="s">
        <v>1555</v>
      </c>
      <c r="N44" t="s">
        <v>170</v>
      </c>
      <c r="AI44" t="s">
        <v>1556</v>
      </c>
      <c r="AJ44" t="s">
        <v>1224</v>
      </c>
      <c r="AK44" t="s">
        <v>1557</v>
      </c>
      <c r="AL44">
        <v>77</v>
      </c>
      <c r="AN44">
        <v>1998</v>
      </c>
      <c r="AO44" t="s">
        <v>174</v>
      </c>
      <c r="AP44" t="s">
        <v>1558</v>
      </c>
      <c r="AQ44" t="s">
        <v>1227</v>
      </c>
      <c r="AR44" t="s">
        <v>1559</v>
      </c>
      <c r="AS44">
        <v>80</v>
      </c>
      <c r="AU44">
        <v>2000</v>
      </c>
      <c r="AV44" t="s">
        <v>170</v>
      </c>
      <c r="BC44" t="s">
        <v>174</v>
      </c>
      <c r="BD44" t="s">
        <v>1560</v>
      </c>
      <c r="BE44" t="s">
        <v>1561</v>
      </c>
      <c r="BF44" t="s">
        <v>1562</v>
      </c>
      <c r="BG44">
        <v>74.16</v>
      </c>
      <c r="BI44">
        <v>2004</v>
      </c>
      <c r="BJ44">
        <v>19</v>
      </c>
      <c r="BK44" t="s">
        <v>1563</v>
      </c>
      <c r="BL44">
        <v>11</v>
      </c>
      <c r="BN44" t="s">
        <v>174</v>
      </c>
      <c r="BO44" t="s">
        <v>1561</v>
      </c>
      <c r="BP44" t="s">
        <v>1564</v>
      </c>
      <c r="BQ44" t="s">
        <v>296</v>
      </c>
      <c r="BR44">
        <v>63.3</v>
      </c>
      <c r="BT44">
        <v>2006</v>
      </c>
      <c r="BU44">
        <v>31</v>
      </c>
      <c r="BV44" t="s">
        <v>1565</v>
      </c>
      <c r="BW44">
        <v>33</v>
      </c>
      <c r="BY44" t="s">
        <v>174</v>
      </c>
      <c r="BZ44" t="s">
        <v>1561</v>
      </c>
      <c r="CA44" t="s">
        <v>1566</v>
      </c>
      <c r="CB44" t="s">
        <v>1567</v>
      </c>
      <c r="CC44">
        <v>68.5</v>
      </c>
      <c r="CE44">
        <v>2009</v>
      </c>
      <c r="CF44" t="s">
        <v>174</v>
      </c>
      <c r="CG44" t="s">
        <v>1568</v>
      </c>
      <c r="CH44" t="s">
        <v>1561</v>
      </c>
      <c r="CI44" t="s">
        <v>193</v>
      </c>
      <c r="CJ44">
        <v>2013</v>
      </c>
      <c r="CL44" t="s">
        <v>170</v>
      </c>
      <c r="CN44" t="s">
        <v>174</v>
      </c>
      <c r="CO44" t="s">
        <v>1569</v>
      </c>
      <c r="CP44" t="s">
        <v>1570</v>
      </c>
      <c r="CQ44" t="s">
        <v>174</v>
      </c>
      <c r="CR44">
        <v>4</v>
      </c>
      <c r="CS44">
        <v>4</v>
      </c>
      <c r="CT44">
        <v>34</v>
      </c>
      <c r="CU44" t="s">
        <v>1571</v>
      </c>
      <c r="CV44" t="s">
        <v>174</v>
      </c>
      <c r="CW44" t="s">
        <v>1572</v>
      </c>
      <c r="CX44" t="s">
        <v>193</v>
      </c>
      <c r="CY44">
        <v>2026</v>
      </c>
      <c r="CZ44" t="s">
        <v>174</v>
      </c>
      <c r="DA44" t="s">
        <v>1573</v>
      </c>
      <c r="DB44" t="s">
        <v>1574</v>
      </c>
      <c r="DC44" t="s">
        <v>1575</v>
      </c>
      <c r="DD44" t="s">
        <v>174</v>
      </c>
      <c r="DE44" t="s">
        <v>1576</v>
      </c>
      <c r="DF44" t="s">
        <v>174</v>
      </c>
      <c r="DG44">
        <v>11</v>
      </c>
      <c r="DH44">
        <v>1</v>
      </c>
      <c r="DI44">
        <v>2</v>
      </c>
      <c r="DJ44">
        <v>1</v>
      </c>
      <c r="DK44">
        <v>8</v>
      </c>
      <c r="DL44" t="s">
        <v>174</v>
      </c>
      <c r="DM44" t="s">
        <v>1577</v>
      </c>
      <c r="DN44" t="s">
        <v>170</v>
      </c>
      <c r="DP44" t="s">
        <v>1578</v>
      </c>
      <c r="DQ44" t="str">
        <f>HYPERLINK("https://nconnect.nicmar.ac.in/storage/profile/69993803e7de4.png","Download")</f>
        <v>0</v>
      </c>
      <c r="DR44" t="str">
        <f>HYPERLINK("https://nconnect.nicmar.ac.in/pdf/9_resume_1771472117.pdf/Y2FyZWVy","View Resume")</f>
        <v>0</v>
      </c>
      <c r="DS44" t="s">
        <v>1579</v>
      </c>
      <c r="DT44" t="s">
        <v>1580</v>
      </c>
      <c r="DU44" t="s">
        <v>1581</v>
      </c>
      <c r="DV44" t="s">
        <v>1582</v>
      </c>
      <c r="DW44" t="s">
        <v>246</v>
      </c>
      <c r="DX44" t="s">
        <v>821</v>
      </c>
      <c r="DY44" t="s">
        <v>209</v>
      </c>
      <c r="DZ44" t="s">
        <v>344</v>
      </c>
      <c r="EA44" t="s">
        <v>1583</v>
      </c>
      <c r="EB44" t="s">
        <v>508</v>
      </c>
      <c r="EC44" t="s">
        <v>1584</v>
      </c>
      <c r="ED44" t="s">
        <v>246</v>
      </c>
      <c r="EE44" t="s">
        <v>1585</v>
      </c>
      <c r="EF44" t="s">
        <v>821</v>
      </c>
      <c r="EG44" t="s">
        <v>1216</v>
      </c>
      <c r="EH44" t="s">
        <v>1586</v>
      </c>
      <c r="EI44" t="s">
        <v>1587</v>
      </c>
      <c r="EJ44" t="s">
        <v>463</v>
      </c>
      <c r="EK44" t="s">
        <v>246</v>
      </c>
      <c r="EL44" t="s">
        <v>1588</v>
      </c>
      <c r="EM44" t="s">
        <v>1589</v>
      </c>
      <c r="EN44" t="s">
        <v>870</v>
      </c>
      <c r="EO44" t="s">
        <v>1583</v>
      </c>
      <c r="EP44" t="s">
        <v>211</v>
      </c>
      <c r="EQ44" t="s">
        <v>463</v>
      </c>
      <c r="ER44" t="s">
        <v>246</v>
      </c>
      <c r="ES44" t="s">
        <v>1590</v>
      </c>
      <c r="ET44" t="s">
        <v>1591</v>
      </c>
      <c r="EU44" t="s">
        <v>1592</v>
      </c>
      <c r="EV44" t="s">
        <v>1593</v>
      </c>
      <c r="EW44" t="s">
        <v>211</v>
      </c>
      <c r="EX44" t="s">
        <v>1584</v>
      </c>
      <c r="EY44" t="s">
        <v>246</v>
      </c>
      <c r="EZ44" t="s">
        <v>1594</v>
      </c>
      <c r="FA44" t="s">
        <v>1595</v>
      </c>
      <c r="FB44" t="s">
        <v>1596</v>
      </c>
    </row>
    <row r="45" spans="1:158">
      <c r="A45" t="s">
        <v>295</v>
      </c>
      <c r="B45" t="s">
        <v>211</v>
      </c>
      <c r="C45" t="s">
        <v>267</v>
      </c>
      <c r="D45" t="s">
        <v>296</v>
      </c>
      <c r="E45" t="s">
        <v>1550</v>
      </c>
      <c r="F45" t="s">
        <v>1551</v>
      </c>
      <c r="G45">
        <v>9177096356</v>
      </c>
      <c r="H45" t="s">
        <v>164</v>
      </c>
      <c r="I45" t="s">
        <v>1552</v>
      </c>
      <c r="J45" t="s">
        <v>166</v>
      </c>
      <c r="K45" t="s">
        <v>1553</v>
      </c>
      <c r="L45" t="s">
        <v>1554</v>
      </c>
      <c r="M45" t="s">
        <v>1555</v>
      </c>
      <c r="N45" t="s">
        <v>170</v>
      </c>
      <c r="AI45" t="s">
        <v>1556</v>
      </c>
      <c r="AJ45" t="s">
        <v>1224</v>
      </c>
      <c r="AK45" t="s">
        <v>1557</v>
      </c>
      <c r="AL45">
        <v>77</v>
      </c>
      <c r="AN45">
        <v>1998</v>
      </c>
      <c r="AO45" t="s">
        <v>174</v>
      </c>
      <c r="AP45" t="s">
        <v>1558</v>
      </c>
      <c r="AQ45" t="s">
        <v>1227</v>
      </c>
      <c r="AR45" t="s">
        <v>1559</v>
      </c>
      <c r="AS45">
        <v>80</v>
      </c>
      <c r="AU45">
        <v>2000</v>
      </c>
      <c r="AV45" t="s">
        <v>170</v>
      </c>
      <c r="BC45" t="s">
        <v>174</v>
      </c>
      <c r="BD45" t="s">
        <v>1560</v>
      </c>
      <c r="BE45" t="s">
        <v>1561</v>
      </c>
      <c r="BF45" t="s">
        <v>1562</v>
      </c>
      <c r="BG45">
        <v>74.16</v>
      </c>
      <c r="BI45">
        <v>2004</v>
      </c>
      <c r="BJ45">
        <v>19</v>
      </c>
      <c r="BK45" t="s">
        <v>1563</v>
      </c>
      <c r="BL45">
        <v>11</v>
      </c>
      <c r="BN45" t="s">
        <v>174</v>
      </c>
      <c r="BO45" t="s">
        <v>1561</v>
      </c>
      <c r="BP45" t="s">
        <v>1564</v>
      </c>
      <c r="BQ45" t="s">
        <v>296</v>
      </c>
      <c r="BR45">
        <v>63.3</v>
      </c>
      <c r="BT45">
        <v>2006</v>
      </c>
      <c r="BU45">
        <v>31</v>
      </c>
      <c r="BV45" t="s">
        <v>1565</v>
      </c>
      <c r="BW45">
        <v>33</v>
      </c>
      <c r="BY45" t="s">
        <v>174</v>
      </c>
      <c r="BZ45" t="s">
        <v>1561</v>
      </c>
      <c r="CA45" t="s">
        <v>1566</v>
      </c>
      <c r="CB45" t="s">
        <v>1567</v>
      </c>
      <c r="CC45">
        <v>68.5</v>
      </c>
      <c r="CE45">
        <v>2009</v>
      </c>
      <c r="CF45" t="s">
        <v>174</v>
      </c>
      <c r="CG45" t="s">
        <v>1568</v>
      </c>
      <c r="CH45" t="s">
        <v>1561</v>
      </c>
      <c r="CI45" t="s">
        <v>193</v>
      </c>
      <c r="CJ45">
        <v>2013</v>
      </c>
      <c r="CL45" t="s">
        <v>170</v>
      </c>
      <c r="CN45" t="s">
        <v>174</v>
      </c>
      <c r="CO45" t="s">
        <v>1569</v>
      </c>
      <c r="CP45" t="s">
        <v>1570</v>
      </c>
      <c r="CQ45" t="s">
        <v>174</v>
      </c>
      <c r="CR45">
        <v>4</v>
      </c>
      <c r="CS45">
        <v>4</v>
      </c>
      <c r="CT45">
        <v>34</v>
      </c>
      <c r="CU45" t="s">
        <v>1571</v>
      </c>
      <c r="CV45" t="s">
        <v>174</v>
      </c>
      <c r="CW45" t="s">
        <v>1572</v>
      </c>
      <c r="CX45" t="s">
        <v>193</v>
      </c>
      <c r="CY45">
        <v>2026</v>
      </c>
      <c r="CZ45" t="s">
        <v>174</v>
      </c>
      <c r="DA45" t="s">
        <v>1573</v>
      </c>
      <c r="DB45" t="s">
        <v>1574</v>
      </c>
      <c r="DC45" t="s">
        <v>1575</v>
      </c>
      <c r="DD45" t="s">
        <v>174</v>
      </c>
      <c r="DE45" t="s">
        <v>1576</v>
      </c>
      <c r="DF45" t="s">
        <v>174</v>
      </c>
      <c r="DG45">
        <v>11</v>
      </c>
      <c r="DH45">
        <v>1</v>
      </c>
      <c r="DI45">
        <v>2</v>
      </c>
      <c r="DJ45">
        <v>1</v>
      </c>
      <c r="DK45">
        <v>8</v>
      </c>
      <c r="DL45" t="s">
        <v>174</v>
      </c>
      <c r="DM45" t="s">
        <v>1577</v>
      </c>
      <c r="DN45" t="s">
        <v>170</v>
      </c>
      <c r="DP45" t="s">
        <v>1578</v>
      </c>
      <c r="DQ45" t="str">
        <f>HYPERLINK("https://nconnect.nicmar.ac.in/storage/profile/69993803e7de4.png","Download")</f>
        <v>0</v>
      </c>
      <c r="DR45" t="str">
        <f>HYPERLINK("https://nconnect.nicmar.ac.in/pdf/9_resume_1771472117.pdf/Y2FyZWVy","View Resume")</f>
        <v>0</v>
      </c>
      <c r="DS45" t="s">
        <v>1579</v>
      </c>
      <c r="DT45" t="s">
        <v>1580</v>
      </c>
      <c r="DU45" t="s">
        <v>1581</v>
      </c>
      <c r="DV45" t="s">
        <v>1582</v>
      </c>
      <c r="DW45" t="s">
        <v>246</v>
      </c>
      <c r="DX45" t="s">
        <v>821</v>
      </c>
      <c r="DY45" t="s">
        <v>209</v>
      </c>
      <c r="DZ45" t="s">
        <v>344</v>
      </c>
      <c r="EA45" t="s">
        <v>1583</v>
      </c>
      <c r="EB45" t="s">
        <v>508</v>
      </c>
      <c r="EC45" t="s">
        <v>1584</v>
      </c>
      <c r="ED45" t="s">
        <v>246</v>
      </c>
      <c r="EE45" t="s">
        <v>1585</v>
      </c>
      <c r="EF45" t="s">
        <v>821</v>
      </c>
      <c r="EG45" t="s">
        <v>1216</v>
      </c>
      <c r="EH45" t="s">
        <v>1586</v>
      </c>
      <c r="EI45" t="s">
        <v>1587</v>
      </c>
      <c r="EJ45" t="s">
        <v>463</v>
      </c>
      <c r="EK45" t="s">
        <v>246</v>
      </c>
      <c r="EL45" t="s">
        <v>1588</v>
      </c>
      <c r="EM45" t="s">
        <v>1589</v>
      </c>
      <c r="EN45" t="s">
        <v>870</v>
      </c>
      <c r="EO45" t="s">
        <v>1583</v>
      </c>
      <c r="EP45" t="s">
        <v>211</v>
      </c>
      <c r="EQ45" t="s">
        <v>463</v>
      </c>
      <c r="ER45" t="s">
        <v>246</v>
      </c>
      <c r="ES45" t="s">
        <v>1590</v>
      </c>
      <c r="ET45" t="s">
        <v>1591</v>
      </c>
      <c r="EU45" t="s">
        <v>1592</v>
      </c>
      <c r="EV45" t="s">
        <v>1593</v>
      </c>
      <c r="EW45" t="s">
        <v>211</v>
      </c>
      <c r="EX45" t="s">
        <v>1584</v>
      </c>
      <c r="EY45" t="s">
        <v>246</v>
      </c>
      <c r="EZ45" t="s">
        <v>1594</v>
      </c>
      <c r="FA45" t="s">
        <v>1595</v>
      </c>
      <c r="FB45" t="s">
        <v>1596</v>
      </c>
    </row>
    <row r="46" spans="1:158">
      <c r="A46" t="s">
        <v>507</v>
      </c>
      <c r="B46" t="s">
        <v>508</v>
      </c>
      <c r="C46" t="s">
        <v>267</v>
      </c>
      <c r="D46" t="s">
        <v>509</v>
      </c>
      <c r="E46" t="s">
        <v>1597</v>
      </c>
      <c r="F46" t="s">
        <v>1598</v>
      </c>
      <c r="G46">
        <v>8686070425</v>
      </c>
      <c r="H46" t="s">
        <v>164</v>
      </c>
      <c r="I46" t="s">
        <v>1599</v>
      </c>
      <c r="J46" t="s">
        <v>166</v>
      </c>
      <c r="K46" t="s">
        <v>1600</v>
      </c>
      <c r="L46" t="s">
        <v>1601</v>
      </c>
      <c r="M46" t="s">
        <v>1602</v>
      </c>
      <c r="N46" t="s">
        <v>170</v>
      </c>
      <c r="AI46" t="s">
        <v>1603</v>
      </c>
      <c r="AJ46" t="s">
        <v>1604</v>
      </c>
      <c r="AK46" t="s">
        <v>1605</v>
      </c>
      <c r="AL46">
        <v>66.6</v>
      </c>
      <c r="AN46">
        <v>1994</v>
      </c>
      <c r="AO46" t="s">
        <v>174</v>
      </c>
      <c r="AP46" t="s">
        <v>1606</v>
      </c>
      <c r="AQ46" t="s">
        <v>1607</v>
      </c>
      <c r="AR46" t="s">
        <v>1608</v>
      </c>
      <c r="AS46">
        <v>74</v>
      </c>
      <c r="AU46">
        <v>1997</v>
      </c>
      <c r="AV46" t="s">
        <v>170</v>
      </c>
      <c r="BC46" t="s">
        <v>174</v>
      </c>
      <c r="BD46" t="s">
        <v>1609</v>
      </c>
      <c r="BE46" t="s">
        <v>1610</v>
      </c>
      <c r="BF46" t="s">
        <v>1611</v>
      </c>
      <c r="BG46">
        <v>52</v>
      </c>
      <c r="BI46">
        <v>2002</v>
      </c>
      <c r="BJ46">
        <v>19</v>
      </c>
      <c r="BK46" t="s">
        <v>1612</v>
      </c>
      <c r="BL46">
        <v>24</v>
      </c>
      <c r="BN46" t="s">
        <v>174</v>
      </c>
      <c r="BO46" t="s">
        <v>1613</v>
      </c>
      <c r="BP46" t="s">
        <v>1614</v>
      </c>
      <c r="BQ46" t="s">
        <v>1615</v>
      </c>
      <c r="BR46">
        <v>78.5</v>
      </c>
      <c r="BT46">
        <v>2011</v>
      </c>
      <c r="BU46">
        <v>31</v>
      </c>
      <c r="BV46" t="s">
        <v>1616</v>
      </c>
      <c r="BW46">
        <v>23</v>
      </c>
      <c r="BY46" t="s">
        <v>170</v>
      </c>
      <c r="CF46" t="s">
        <v>174</v>
      </c>
      <c r="CG46" t="s">
        <v>1617</v>
      </c>
      <c r="CH46" t="s">
        <v>1618</v>
      </c>
      <c r="CI46" t="s">
        <v>193</v>
      </c>
      <c r="CJ46">
        <v>2021</v>
      </c>
      <c r="CL46" t="s">
        <v>174</v>
      </c>
      <c r="CN46" t="s">
        <v>174</v>
      </c>
      <c r="CO46" t="s">
        <v>1619</v>
      </c>
      <c r="CP46" t="s">
        <v>612</v>
      </c>
      <c r="CQ46" t="s">
        <v>174</v>
      </c>
      <c r="CR46">
        <v>0</v>
      </c>
      <c r="CS46">
        <v>12</v>
      </c>
      <c r="CT46">
        <v>8</v>
      </c>
      <c r="CU46" t="s">
        <v>1620</v>
      </c>
      <c r="CV46" t="s">
        <v>170</v>
      </c>
      <c r="CZ46" t="s">
        <v>170</v>
      </c>
      <c r="DC46" t="s">
        <v>1621</v>
      </c>
      <c r="DD46" t="s">
        <v>174</v>
      </c>
      <c r="DE46" t="s">
        <v>1622</v>
      </c>
      <c r="DF46" t="s">
        <v>170</v>
      </c>
      <c r="DL46" t="s">
        <v>174</v>
      </c>
      <c r="DM46" t="s">
        <v>1619</v>
      </c>
      <c r="DN46" t="s">
        <v>170</v>
      </c>
      <c r="DP46" t="s">
        <v>1623</v>
      </c>
      <c r="DQ46" t="s">
        <v>202</v>
      </c>
      <c r="DR46" t="str">
        <f>HYPERLINK("https://nconnect.nicmar.ac.in/pdf/91_resume_1771473884.pdf/Y2FyZWVy","View Resume")</f>
        <v>0</v>
      </c>
      <c r="DS46" t="s">
        <v>1624</v>
      </c>
      <c r="DT46" t="s">
        <v>1625</v>
      </c>
      <c r="DU46" t="s">
        <v>1626</v>
      </c>
      <c r="DV46" t="s">
        <v>1627</v>
      </c>
      <c r="DW46" t="s">
        <v>246</v>
      </c>
      <c r="DX46" t="s">
        <v>901</v>
      </c>
      <c r="DY46" t="s">
        <v>209</v>
      </c>
      <c r="DZ46" t="s">
        <v>265</v>
      </c>
      <c r="EA46" t="s">
        <v>1628</v>
      </c>
      <c r="EB46" t="s">
        <v>1629</v>
      </c>
      <c r="EC46" t="s">
        <v>1630</v>
      </c>
      <c r="ED46" t="s">
        <v>246</v>
      </c>
      <c r="EE46" t="s">
        <v>995</v>
      </c>
      <c r="EF46" t="s">
        <v>996</v>
      </c>
      <c r="EG46" t="s">
        <v>380</v>
      </c>
      <c r="EH46" t="s">
        <v>1631</v>
      </c>
      <c r="EI46" t="s">
        <v>1629</v>
      </c>
      <c r="EJ46" t="s">
        <v>1630</v>
      </c>
      <c r="EK46" t="s">
        <v>246</v>
      </c>
      <c r="EL46" t="s">
        <v>505</v>
      </c>
      <c r="EM46" t="s">
        <v>424</v>
      </c>
      <c r="EN46" t="s">
        <v>502</v>
      </c>
      <c r="EO46" t="s">
        <v>1632</v>
      </c>
      <c r="EP46" t="s">
        <v>255</v>
      </c>
      <c r="EQ46" t="s">
        <v>1630</v>
      </c>
      <c r="ER46" t="s">
        <v>246</v>
      </c>
      <c r="ES46" t="s">
        <v>1502</v>
      </c>
      <c r="ET46" t="s">
        <v>505</v>
      </c>
      <c r="EU46" t="s">
        <v>502</v>
      </c>
      <c r="EV46" t="s">
        <v>1633</v>
      </c>
      <c r="EW46" t="s">
        <v>255</v>
      </c>
      <c r="EX46" t="s">
        <v>1630</v>
      </c>
      <c r="EY46" t="s">
        <v>246</v>
      </c>
      <c r="EZ46" t="s">
        <v>988</v>
      </c>
      <c r="FA46" t="s">
        <v>1634</v>
      </c>
      <c r="FB46" t="s">
        <v>571</v>
      </c>
    </row>
    <row r="47" spans="1:158">
      <c r="A47" t="s">
        <v>266</v>
      </c>
      <c r="B47" t="s">
        <v>211</v>
      </c>
      <c r="C47" t="s">
        <v>267</v>
      </c>
      <c r="D47" t="s">
        <v>268</v>
      </c>
      <c r="E47" t="s">
        <v>1635</v>
      </c>
      <c r="F47" t="s">
        <v>1636</v>
      </c>
      <c r="G47">
        <v>9760790335</v>
      </c>
      <c r="H47" t="s">
        <v>164</v>
      </c>
      <c r="I47" t="s">
        <v>1637</v>
      </c>
      <c r="J47" t="s">
        <v>217</v>
      </c>
      <c r="K47" t="s">
        <v>1638</v>
      </c>
      <c r="L47" t="s">
        <v>1639</v>
      </c>
      <c r="M47" t="s">
        <v>1640</v>
      </c>
      <c r="N47" t="s">
        <v>170</v>
      </c>
      <c r="AI47" t="s">
        <v>1641</v>
      </c>
      <c r="AJ47" t="s">
        <v>1642</v>
      </c>
      <c r="AK47" t="s">
        <v>1643</v>
      </c>
      <c r="AL47">
        <v>78</v>
      </c>
      <c r="AN47">
        <v>2009</v>
      </c>
      <c r="AO47" t="s">
        <v>174</v>
      </c>
      <c r="AP47" t="s">
        <v>1644</v>
      </c>
      <c r="AQ47" t="s">
        <v>1642</v>
      </c>
      <c r="AR47" t="s">
        <v>1645</v>
      </c>
      <c r="AS47">
        <v>62</v>
      </c>
      <c r="AU47">
        <v>2012</v>
      </c>
      <c r="AV47" t="s">
        <v>170</v>
      </c>
      <c r="BC47" t="s">
        <v>174</v>
      </c>
      <c r="BD47" t="s">
        <v>1646</v>
      </c>
      <c r="BE47" t="s">
        <v>1642</v>
      </c>
      <c r="BF47" t="s">
        <v>1647</v>
      </c>
      <c r="BG47">
        <v>74</v>
      </c>
      <c r="BI47">
        <v>2016</v>
      </c>
      <c r="BJ47">
        <v>19</v>
      </c>
      <c r="BK47" t="s">
        <v>1648</v>
      </c>
      <c r="BL47">
        <v>27</v>
      </c>
      <c r="BN47" t="s">
        <v>174</v>
      </c>
      <c r="BO47" t="s">
        <v>1646</v>
      </c>
      <c r="BP47" t="s">
        <v>1642</v>
      </c>
      <c r="BQ47" t="s">
        <v>1649</v>
      </c>
      <c r="BR47">
        <v>72</v>
      </c>
      <c r="BT47">
        <v>2020</v>
      </c>
      <c r="BU47">
        <v>31</v>
      </c>
      <c r="BV47" t="s">
        <v>529</v>
      </c>
      <c r="BW47">
        <v>32</v>
      </c>
      <c r="BY47" t="s">
        <v>170</v>
      </c>
      <c r="CF47" t="s">
        <v>174</v>
      </c>
      <c r="CG47" t="s">
        <v>1650</v>
      </c>
      <c r="CH47" t="s">
        <v>1651</v>
      </c>
      <c r="CI47" t="s">
        <v>193</v>
      </c>
      <c r="CJ47">
        <v>2025</v>
      </c>
      <c r="CL47" t="s">
        <v>174</v>
      </c>
      <c r="CM47" t="s">
        <v>1652</v>
      </c>
      <c r="CN47" t="s">
        <v>170</v>
      </c>
      <c r="CP47" t="s">
        <v>1643</v>
      </c>
      <c r="CQ47" t="s">
        <v>174</v>
      </c>
      <c r="CR47">
        <v>2</v>
      </c>
      <c r="CS47">
        <v>0</v>
      </c>
      <c r="CT47">
        <v>0</v>
      </c>
      <c r="CU47" t="s">
        <v>1653</v>
      </c>
      <c r="CV47" t="s">
        <v>170</v>
      </c>
      <c r="CZ47" t="s">
        <v>170</v>
      </c>
      <c r="DB47" t="s">
        <v>1654</v>
      </c>
      <c r="DC47" t="s">
        <v>1655</v>
      </c>
      <c r="DD47" t="s">
        <v>174</v>
      </c>
      <c r="DE47" t="s">
        <v>1656</v>
      </c>
      <c r="DF47" t="s">
        <v>170</v>
      </c>
      <c r="DL47" t="s">
        <v>170</v>
      </c>
      <c r="DN47" t="s">
        <v>170</v>
      </c>
      <c r="DP47" t="s">
        <v>1657</v>
      </c>
      <c r="DQ47" t="s">
        <v>202</v>
      </c>
      <c r="DR47" t="str">
        <f>HYPERLINK("https://nconnect.nicmar.ac.in/pdf/101_resume_1771477688.pdf/Y2FyZWVy","View Resume")</f>
        <v>0</v>
      </c>
      <c r="DS47" t="s">
        <v>292</v>
      </c>
    </row>
    <row r="48" spans="1:158">
      <c r="A48" t="s">
        <v>266</v>
      </c>
      <c r="B48" t="s">
        <v>211</v>
      </c>
      <c r="C48" t="s">
        <v>267</v>
      </c>
      <c r="D48" t="s">
        <v>268</v>
      </c>
      <c r="E48" t="s">
        <v>1658</v>
      </c>
      <c r="F48" t="s">
        <v>1659</v>
      </c>
      <c r="G48">
        <v>9914629263</v>
      </c>
      <c r="H48" t="s">
        <v>164</v>
      </c>
      <c r="I48" t="s">
        <v>1660</v>
      </c>
      <c r="J48" t="s">
        <v>166</v>
      </c>
      <c r="K48" t="s">
        <v>798</v>
      </c>
      <c r="L48" t="s">
        <v>1661</v>
      </c>
      <c r="M48" t="s">
        <v>1662</v>
      </c>
      <c r="N48" t="s">
        <v>170</v>
      </c>
      <c r="AI48" t="s">
        <v>1663</v>
      </c>
      <c r="AJ48" t="s">
        <v>1664</v>
      </c>
      <c r="AK48" t="s">
        <v>1255</v>
      </c>
      <c r="AL48">
        <v>73.67</v>
      </c>
      <c r="AN48">
        <v>2006</v>
      </c>
      <c r="AO48" t="s">
        <v>174</v>
      </c>
      <c r="AP48" t="s">
        <v>1665</v>
      </c>
      <c r="AQ48" t="s">
        <v>1664</v>
      </c>
      <c r="AR48" t="s">
        <v>1075</v>
      </c>
      <c r="AS48">
        <v>62.92</v>
      </c>
      <c r="AU48">
        <v>2008</v>
      </c>
      <c r="AV48" t="s">
        <v>170</v>
      </c>
      <c r="BC48" t="s">
        <v>174</v>
      </c>
      <c r="BD48" t="s">
        <v>1666</v>
      </c>
      <c r="BE48" t="s">
        <v>1667</v>
      </c>
      <c r="BF48" t="s">
        <v>1668</v>
      </c>
      <c r="BG48">
        <v>70.11</v>
      </c>
      <c r="BI48">
        <v>2012</v>
      </c>
      <c r="BJ48">
        <v>19</v>
      </c>
      <c r="BK48" t="s">
        <v>1669</v>
      </c>
      <c r="BL48">
        <v>34</v>
      </c>
      <c r="BN48" t="s">
        <v>174</v>
      </c>
      <c r="BO48" t="s">
        <v>1670</v>
      </c>
      <c r="BP48" t="s">
        <v>1671</v>
      </c>
      <c r="BQ48" t="s">
        <v>1668</v>
      </c>
      <c r="BR48">
        <v>88.3</v>
      </c>
      <c r="BS48">
        <v>8.83</v>
      </c>
      <c r="BT48">
        <v>2016</v>
      </c>
      <c r="BU48">
        <v>31</v>
      </c>
      <c r="BV48" t="s">
        <v>1672</v>
      </c>
      <c r="BW48">
        <v>34</v>
      </c>
      <c r="BY48" t="s">
        <v>170</v>
      </c>
      <c r="CF48" t="s">
        <v>174</v>
      </c>
      <c r="CG48" t="s">
        <v>1673</v>
      </c>
      <c r="CH48" t="s">
        <v>1674</v>
      </c>
      <c r="CI48" t="s">
        <v>193</v>
      </c>
      <c r="CJ48">
        <v>2023</v>
      </c>
      <c r="CL48" t="s">
        <v>170</v>
      </c>
      <c r="CN48" t="s">
        <v>174</v>
      </c>
      <c r="CO48" t="s">
        <v>1675</v>
      </c>
      <c r="CP48" t="s">
        <v>1676</v>
      </c>
      <c r="CQ48" t="s">
        <v>174</v>
      </c>
      <c r="CR48">
        <v>2</v>
      </c>
      <c r="CS48">
        <v>1</v>
      </c>
      <c r="CT48">
        <v>2</v>
      </c>
      <c r="CU48" t="s">
        <v>1677</v>
      </c>
      <c r="CV48" t="s">
        <v>170</v>
      </c>
      <c r="CZ48" t="s">
        <v>170</v>
      </c>
      <c r="DB48" t="s">
        <v>1678</v>
      </c>
      <c r="DC48" t="s">
        <v>1679</v>
      </c>
      <c r="DD48" t="s">
        <v>174</v>
      </c>
      <c r="DE48" t="s">
        <v>1680</v>
      </c>
      <c r="DF48" t="s">
        <v>170</v>
      </c>
      <c r="DL48" t="s">
        <v>174</v>
      </c>
      <c r="DM48" t="s">
        <v>1681</v>
      </c>
      <c r="DN48" t="s">
        <v>170</v>
      </c>
      <c r="DP48" t="s">
        <v>1682</v>
      </c>
      <c r="DQ48" t="s">
        <v>202</v>
      </c>
      <c r="DR48" t="str">
        <f>HYPERLINK("https://nconnect.nicmar.ac.in/pdf/102_resume_1771478004.pdf/Y2FyZWVy","View Resume")</f>
        <v>0</v>
      </c>
      <c r="DS48" t="s">
        <v>1683</v>
      </c>
      <c r="DT48" t="s">
        <v>1684</v>
      </c>
      <c r="DU48" t="s">
        <v>1685</v>
      </c>
      <c r="DV48" t="s">
        <v>418</v>
      </c>
      <c r="DW48" t="s">
        <v>246</v>
      </c>
      <c r="DX48" t="s">
        <v>1686</v>
      </c>
      <c r="DY48" t="s">
        <v>209</v>
      </c>
      <c r="DZ48" t="s">
        <v>990</v>
      </c>
      <c r="EA48" t="s">
        <v>1687</v>
      </c>
      <c r="EB48" t="s">
        <v>211</v>
      </c>
      <c r="EC48" t="s">
        <v>1688</v>
      </c>
      <c r="ED48" t="s">
        <v>246</v>
      </c>
      <c r="EE48" t="s">
        <v>984</v>
      </c>
      <c r="EF48" t="s">
        <v>1686</v>
      </c>
      <c r="EG48" t="s">
        <v>1689</v>
      </c>
    </row>
    <row r="49" spans="1:158">
      <c r="A49" t="s">
        <v>794</v>
      </c>
      <c r="B49" t="s">
        <v>211</v>
      </c>
      <c r="C49" t="s">
        <v>267</v>
      </c>
      <c r="D49" t="s">
        <v>509</v>
      </c>
      <c r="E49" t="s">
        <v>1690</v>
      </c>
      <c r="F49" t="s">
        <v>1691</v>
      </c>
      <c r="G49">
        <v>9881153579</v>
      </c>
      <c r="H49" t="s">
        <v>271</v>
      </c>
      <c r="I49" t="s">
        <v>1692</v>
      </c>
      <c r="J49" t="s">
        <v>166</v>
      </c>
      <c r="K49" t="s">
        <v>1693</v>
      </c>
      <c r="L49" t="s">
        <v>1694</v>
      </c>
      <c r="M49" t="s">
        <v>1695</v>
      </c>
      <c r="N49" t="s">
        <v>170</v>
      </c>
      <c r="AI49" t="s">
        <v>1696</v>
      </c>
      <c r="AJ49" t="s">
        <v>1697</v>
      </c>
      <c r="AK49" t="s">
        <v>1698</v>
      </c>
      <c r="AL49">
        <v>89.84</v>
      </c>
      <c r="AN49">
        <v>2009</v>
      </c>
      <c r="AO49" t="s">
        <v>174</v>
      </c>
      <c r="AP49" t="s">
        <v>1699</v>
      </c>
      <c r="AQ49" t="s">
        <v>1700</v>
      </c>
      <c r="AR49" t="s">
        <v>1701</v>
      </c>
      <c r="AS49">
        <v>68</v>
      </c>
      <c r="AU49">
        <v>2011</v>
      </c>
      <c r="AV49" t="s">
        <v>170</v>
      </c>
      <c r="BC49" t="s">
        <v>174</v>
      </c>
      <c r="BD49" t="s">
        <v>441</v>
      </c>
      <c r="BE49" t="s">
        <v>1702</v>
      </c>
      <c r="BF49" t="s">
        <v>443</v>
      </c>
      <c r="BG49">
        <v>78</v>
      </c>
      <c r="BI49">
        <v>2014</v>
      </c>
      <c r="BJ49">
        <v>19</v>
      </c>
      <c r="BK49" t="s">
        <v>1703</v>
      </c>
      <c r="BL49">
        <v>53</v>
      </c>
      <c r="BM49" t="s">
        <v>443</v>
      </c>
      <c r="BN49" t="s">
        <v>174</v>
      </c>
      <c r="BO49" t="s">
        <v>441</v>
      </c>
      <c r="BP49" t="s">
        <v>1702</v>
      </c>
      <c r="BQ49" t="s">
        <v>1704</v>
      </c>
      <c r="BR49">
        <v>72</v>
      </c>
      <c r="BT49">
        <v>2018</v>
      </c>
      <c r="BU49">
        <v>31</v>
      </c>
      <c r="BV49" t="s">
        <v>1705</v>
      </c>
      <c r="BW49">
        <v>17</v>
      </c>
      <c r="BY49" t="s">
        <v>170</v>
      </c>
      <c r="CF49" t="s">
        <v>174</v>
      </c>
      <c r="CG49" t="s">
        <v>1704</v>
      </c>
      <c r="CH49" t="s">
        <v>1706</v>
      </c>
      <c r="CI49" t="s">
        <v>193</v>
      </c>
      <c r="CJ49">
        <v>2025</v>
      </c>
      <c r="CL49" t="s">
        <v>174</v>
      </c>
      <c r="CN49" t="s">
        <v>174</v>
      </c>
      <c r="CO49" t="s">
        <v>1707</v>
      </c>
      <c r="CP49" t="s">
        <v>1708</v>
      </c>
      <c r="CQ49" t="s">
        <v>174</v>
      </c>
      <c r="CR49">
        <v>0</v>
      </c>
      <c r="CS49" t="s">
        <v>1709</v>
      </c>
      <c r="CT49">
        <v>3</v>
      </c>
      <c r="CU49" t="s">
        <v>1710</v>
      </c>
      <c r="CV49" t="s">
        <v>174</v>
      </c>
      <c r="CW49" t="s">
        <v>1711</v>
      </c>
      <c r="CX49" t="s">
        <v>193</v>
      </c>
      <c r="CY49">
        <v>2025</v>
      </c>
      <c r="CZ49" t="s">
        <v>170</v>
      </c>
      <c r="DB49" t="s">
        <v>1712</v>
      </c>
      <c r="DC49" t="s">
        <v>1713</v>
      </c>
      <c r="DD49" t="s">
        <v>170</v>
      </c>
      <c r="DF49" t="s">
        <v>170</v>
      </c>
      <c r="DL49" t="s">
        <v>170</v>
      </c>
      <c r="DN49" t="s">
        <v>170</v>
      </c>
      <c r="DP49" t="s">
        <v>1714</v>
      </c>
      <c r="DQ49" t="s">
        <v>202</v>
      </c>
      <c r="DR49" t="str">
        <f>HYPERLINK("https://nconnect.nicmar.ac.in/pdf/100_resume_1771479382.pdf/Y2FyZWVy","View Resume")</f>
        <v>0</v>
      </c>
      <c r="DS49" t="s">
        <v>571</v>
      </c>
      <c r="DT49" t="s">
        <v>818</v>
      </c>
      <c r="DU49" t="s">
        <v>211</v>
      </c>
      <c r="DV49" t="s">
        <v>819</v>
      </c>
      <c r="DW49" t="s">
        <v>246</v>
      </c>
      <c r="DX49" t="s">
        <v>1094</v>
      </c>
      <c r="DY49" t="s">
        <v>209</v>
      </c>
      <c r="DZ49" t="s">
        <v>575</v>
      </c>
      <c r="EA49" t="s">
        <v>1715</v>
      </c>
      <c r="EB49" t="s">
        <v>211</v>
      </c>
      <c r="EC49" t="s">
        <v>819</v>
      </c>
      <c r="ED49" t="s">
        <v>246</v>
      </c>
      <c r="EE49" t="s">
        <v>1028</v>
      </c>
      <c r="EF49" t="s">
        <v>1395</v>
      </c>
      <c r="EG49" t="s">
        <v>265</v>
      </c>
      <c r="EH49" t="s">
        <v>1716</v>
      </c>
      <c r="EI49" t="s">
        <v>1717</v>
      </c>
      <c r="EJ49" t="s">
        <v>819</v>
      </c>
      <c r="EK49" t="s">
        <v>246</v>
      </c>
      <c r="EL49" t="s">
        <v>1718</v>
      </c>
      <c r="EM49" t="s">
        <v>1719</v>
      </c>
      <c r="EN49" t="s">
        <v>949</v>
      </c>
      <c r="EO49" t="s">
        <v>1720</v>
      </c>
      <c r="EP49" t="s">
        <v>1721</v>
      </c>
      <c r="EQ49" t="s">
        <v>819</v>
      </c>
      <c r="ER49" t="s">
        <v>207</v>
      </c>
      <c r="ES49" t="s">
        <v>1722</v>
      </c>
      <c r="ET49" t="s">
        <v>1347</v>
      </c>
      <c r="EU49" t="s">
        <v>248</v>
      </c>
      <c r="EV49" t="s">
        <v>1723</v>
      </c>
      <c r="EW49" t="s">
        <v>1724</v>
      </c>
      <c r="EX49" t="s">
        <v>819</v>
      </c>
      <c r="EY49" t="s">
        <v>207</v>
      </c>
      <c r="EZ49" t="s">
        <v>1725</v>
      </c>
      <c r="FA49" t="s">
        <v>1726</v>
      </c>
      <c r="FB49" t="s">
        <v>470</v>
      </c>
    </row>
    <row r="50" spans="1:158">
      <c r="A50" t="s">
        <v>1348</v>
      </c>
      <c r="B50" t="s">
        <v>211</v>
      </c>
      <c r="C50" t="s">
        <v>267</v>
      </c>
      <c r="D50" t="s">
        <v>1349</v>
      </c>
      <c r="E50" t="s">
        <v>1690</v>
      </c>
      <c r="F50" t="s">
        <v>1691</v>
      </c>
      <c r="G50">
        <v>9881153579</v>
      </c>
      <c r="H50" t="s">
        <v>271</v>
      </c>
      <c r="I50" t="s">
        <v>1692</v>
      </c>
      <c r="J50" t="s">
        <v>166</v>
      </c>
      <c r="K50" t="s">
        <v>1693</v>
      </c>
      <c r="L50" t="s">
        <v>1694</v>
      </c>
      <c r="M50" t="s">
        <v>1695</v>
      </c>
      <c r="N50" t="s">
        <v>170</v>
      </c>
      <c r="AI50" t="s">
        <v>1696</v>
      </c>
      <c r="AJ50" t="s">
        <v>1697</v>
      </c>
      <c r="AK50" t="s">
        <v>1698</v>
      </c>
      <c r="AL50">
        <v>89.84</v>
      </c>
      <c r="AN50">
        <v>2009</v>
      </c>
      <c r="AO50" t="s">
        <v>174</v>
      </c>
      <c r="AP50" t="s">
        <v>1699</v>
      </c>
      <c r="AQ50" t="s">
        <v>1700</v>
      </c>
      <c r="AR50" t="s">
        <v>1701</v>
      </c>
      <c r="AS50">
        <v>68</v>
      </c>
      <c r="AU50">
        <v>2011</v>
      </c>
      <c r="AV50" t="s">
        <v>170</v>
      </c>
      <c r="BC50" t="s">
        <v>174</v>
      </c>
      <c r="BD50" t="s">
        <v>441</v>
      </c>
      <c r="BE50" t="s">
        <v>1702</v>
      </c>
      <c r="BF50" t="s">
        <v>443</v>
      </c>
      <c r="BG50">
        <v>78</v>
      </c>
      <c r="BI50">
        <v>2014</v>
      </c>
      <c r="BJ50">
        <v>19</v>
      </c>
      <c r="BK50" t="s">
        <v>1703</v>
      </c>
      <c r="BL50">
        <v>53</v>
      </c>
      <c r="BM50" t="s">
        <v>443</v>
      </c>
      <c r="BN50" t="s">
        <v>174</v>
      </c>
      <c r="BO50" t="s">
        <v>441</v>
      </c>
      <c r="BP50" t="s">
        <v>1702</v>
      </c>
      <c r="BQ50" t="s">
        <v>1704</v>
      </c>
      <c r="BR50">
        <v>72</v>
      </c>
      <c r="BT50">
        <v>2018</v>
      </c>
      <c r="BU50">
        <v>31</v>
      </c>
      <c r="BV50" t="s">
        <v>1705</v>
      </c>
      <c r="BW50">
        <v>17</v>
      </c>
      <c r="BY50" t="s">
        <v>170</v>
      </c>
      <c r="CF50" t="s">
        <v>174</v>
      </c>
      <c r="CG50" t="s">
        <v>1704</v>
      </c>
      <c r="CH50" t="s">
        <v>1706</v>
      </c>
      <c r="CI50" t="s">
        <v>193</v>
      </c>
      <c r="CJ50">
        <v>2025</v>
      </c>
      <c r="CL50" t="s">
        <v>174</v>
      </c>
      <c r="CN50" t="s">
        <v>174</v>
      </c>
      <c r="CO50" t="s">
        <v>1707</v>
      </c>
      <c r="CP50" t="s">
        <v>1708</v>
      </c>
      <c r="CQ50" t="s">
        <v>174</v>
      </c>
      <c r="CR50">
        <v>0</v>
      </c>
      <c r="CS50" t="s">
        <v>1709</v>
      </c>
      <c r="CT50">
        <v>3</v>
      </c>
      <c r="CU50" t="s">
        <v>1710</v>
      </c>
      <c r="CV50" t="s">
        <v>174</v>
      </c>
      <c r="CW50" t="s">
        <v>1711</v>
      </c>
      <c r="CX50" t="s">
        <v>193</v>
      </c>
      <c r="CY50">
        <v>2025</v>
      </c>
      <c r="CZ50" t="s">
        <v>170</v>
      </c>
      <c r="DB50" t="s">
        <v>1712</v>
      </c>
      <c r="DC50" t="s">
        <v>1713</v>
      </c>
      <c r="DD50" t="s">
        <v>170</v>
      </c>
      <c r="DF50" t="s">
        <v>170</v>
      </c>
      <c r="DL50" t="s">
        <v>170</v>
      </c>
      <c r="DN50" t="s">
        <v>170</v>
      </c>
      <c r="DP50" t="s">
        <v>1727</v>
      </c>
      <c r="DQ50" t="s">
        <v>202</v>
      </c>
      <c r="DR50" t="str">
        <f>HYPERLINK("https://nconnect.nicmar.ac.in/pdf/100_resume_1771479382.pdf/Y2FyZWVy","View Resume")</f>
        <v>0</v>
      </c>
      <c r="DS50" t="s">
        <v>571</v>
      </c>
      <c r="DT50" t="s">
        <v>818</v>
      </c>
      <c r="DU50" t="s">
        <v>211</v>
      </c>
      <c r="DV50" t="s">
        <v>819</v>
      </c>
      <c r="DW50" t="s">
        <v>246</v>
      </c>
      <c r="DX50" t="s">
        <v>1094</v>
      </c>
      <c r="DY50" t="s">
        <v>209</v>
      </c>
      <c r="DZ50" t="s">
        <v>575</v>
      </c>
      <c r="EA50" t="s">
        <v>1715</v>
      </c>
      <c r="EB50" t="s">
        <v>211</v>
      </c>
      <c r="EC50" t="s">
        <v>819</v>
      </c>
      <c r="ED50" t="s">
        <v>246</v>
      </c>
      <c r="EE50" t="s">
        <v>1028</v>
      </c>
      <c r="EF50" t="s">
        <v>1395</v>
      </c>
      <c r="EG50" t="s">
        <v>265</v>
      </c>
      <c r="EH50" t="s">
        <v>1716</v>
      </c>
      <c r="EI50" t="s">
        <v>1717</v>
      </c>
      <c r="EJ50" t="s">
        <v>819</v>
      </c>
      <c r="EK50" t="s">
        <v>246</v>
      </c>
      <c r="EL50" t="s">
        <v>1718</v>
      </c>
      <c r="EM50" t="s">
        <v>1719</v>
      </c>
      <c r="EN50" t="s">
        <v>949</v>
      </c>
      <c r="EO50" t="s">
        <v>1720</v>
      </c>
      <c r="EP50" t="s">
        <v>1721</v>
      </c>
      <c r="EQ50" t="s">
        <v>819</v>
      </c>
      <c r="ER50" t="s">
        <v>207</v>
      </c>
      <c r="ES50" t="s">
        <v>1722</v>
      </c>
      <c r="ET50" t="s">
        <v>1347</v>
      </c>
      <c r="EU50" t="s">
        <v>248</v>
      </c>
      <c r="EV50" t="s">
        <v>1723</v>
      </c>
      <c r="EW50" t="s">
        <v>1724</v>
      </c>
      <c r="EX50" t="s">
        <v>819</v>
      </c>
      <c r="EY50" t="s">
        <v>207</v>
      </c>
      <c r="EZ50" t="s">
        <v>1725</v>
      </c>
      <c r="FA50" t="s">
        <v>1726</v>
      </c>
      <c r="FB50" t="s">
        <v>470</v>
      </c>
    </row>
    <row r="51" spans="1:158">
      <c r="A51" t="s">
        <v>210</v>
      </c>
      <c r="B51" t="s">
        <v>211</v>
      </c>
      <c r="C51" t="s">
        <v>212</v>
      </c>
      <c r="D51" t="s">
        <v>213</v>
      </c>
      <c r="E51" t="s">
        <v>1728</v>
      </c>
      <c r="F51" t="s">
        <v>1729</v>
      </c>
      <c r="G51">
        <v>7006069264</v>
      </c>
      <c r="H51" t="s">
        <v>164</v>
      </c>
      <c r="I51" t="s">
        <v>1730</v>
      </c>
      <c r="J51" t="s">
        <v>217</v>
      </c>
      <c r="K51" t="s">
        <v>1731</v>
      </c>
      <c r="L51" t="s">
        <v>1732</v>
      </c>
      <c r="M51" t="s">
        <v>1733</v>
      </c>
      <c r="N51" t="s">
        <v>170</v>
      </c>
      <c r="AI51" t="s">
        <v>1734</v>
      </c>
      <c r="AJ51" t="s">
        <v>1735</v>
      </c>
      <c r="AK51" t="s">
        <v>1736</v>
      </c>
      <c r="AL51">
        <v>79.6</v>
      </c>
      <c r="AN51">
        <v>2009</v>
      </c>
      <c r="AO51" t="s">
        <v>174</v>
      </c>
      <c r="AP51" t="s">
        <v>1737</v>
      </c>
      <c r="AQ51" t="s">
        <v>1735</v>
      </c>
      <c r="AR51" t="s">
        <v>1738</v>
      </c>
      <c r="AS51">
        <v>73.6</v>
      </c>
      <c r="AU51">
        <v>2011</v>
      </c>
      <c r="AV51" t="s">
        <v>170</v>
      </c>
      <c r="BC51" t="s">
        <v>174</v>
      </c>
      <c r="BD51" t="s">
        <v>1739</v>
      </c>
      <c r="BE51" t="s">
        <v>1739</v>
      </c>
      <c r="BF51" t="s">
        <v>486</v>
      </c>
      <c r="BG51">
        <v>73.3</v>
      </c>
      <c r="BI51">
        <v>2016</v>
      </c>
      <c r="BJ51">
        <v>1</v>
      </c>
      <c r="BL51">
        <v>9</v>
      </c>
      <c r="BN51" t="s">
        <v>174</v>
      </c>
      <c r="BO51" t="s">
        <v>1740</v>
      </c>
      <c r="BP51" t="s">
        <v>1740</v>
      </c>
      <c r="BQ51" t="s">
        <v>213</v>
      </c>
      <c r="BR51">
        <v>83</v>
      </c>
      <c r="BS51">
        <v>9.14</v>
      </c>
      <c r="BT51">
        <v>2018</v>
      </c>
      <c r="BU51">
        <v>14</v>
      </c>
      <c r="BW51">
        <v>47</v>
      </c>
      <c r="BY51" t="s">
        <v>170</v>
      </c>
      <c r="CF51" t="s">
        <v>174</v>
      </c>
      <c r="CG51" t="s">
        <v>1741</v>
      </c>
      <c r="CH51" t="s">
        <v>1742</v>
      </c>
      <c r="CI51" t="s">
        <v>193</v>
      </c>
      <c r="CJ51">
        <v>2024</v>
      </c>
      <c r="CL51" t="s">
        <v>174</v>
      </c>
      <c r="CM51" t="s">
        <v>1743</v>
      </c>
      <c r="CN51" t="s">
        <v>174</v>
      </c>
      <c r="CO51" t="s">
        <v>1744</v>
      </c>
      <c r="CP51" t="s">
        <v>1745</v>
      </c>
      <c r="CQ51" t="s">
        <v>174</v>
      </c>
      <c r="CR51">
        <v>5</v>
      </c>
      <c r="CS51">
        <v>2</v>
      </c>
      <c r="CT51">
        <v>4</v>
      </c>
      <c r="CU51" t="s">
        <v>1746</v>
      </c>
      <c r="CV51" t="s">
        <v>170</v>
      </c>
      <c r="CZ51" t="s">
        <v>170</v>
      </c>
      <c r="DB51" t="s">
        <v>1747</v>
      </c>
      <c r="DC51" t="s">
        <v>1748</v>
      </c>
      <c r="DD51" t="s">
        <v>170</v>
      </c>
      <c r="DF51" t="s">
        <v>174</v>
      </c>
      <c r="DG51">
        <v>1</v>
      </c>
      <c r="DH51">
        <v>2</v>
      </c>
      <c r="DI51">
        <v>3</v>
      </c>
      <c r="DJ51">
        <v>0</v>
      </c>
      <c r="DK51">
        <v>9</v>
      </c>
      <c r="DL51" t="s">
        <v>174</v>
      </c>
      <c r="DM51" t="s">
        <v>1749</v>
      </c>
      <c r="DN51" t="s">
        <v>170</v>
      </c>
      <c r="DP51" t="s">
        <v>1750</v>
      </c>
      <c r="DQ51" t="s">
        <v>202</v>
      </c>
      <c r="DR51" t="str">
        <f>HYPERLINK("https://nconnect.nicmar.ac.in/pdf/36_resume_1771479806.pdf/Y2FyZWVy","View Resume")</f>
        <v>0</v>
      </c>
      <c r="DS51" t="s">
        <v>575</v>
      </c>
      <c r="DT51" t="s">
        <v>1751</v>
      </c>
      <c r="DU51" t="s">
        <v>211</v>
      </c>
      <c r="DV51" t="s">
        <v>538</v>
      </c>
      <c r="DW51" t="s">
        <v>246</v>
      </c>
      <c r="DX51" t="s">
        <v>1319</v>
      </c>
      <c r="DY51" t="s">
        <v>941</v>
      </c>
      <c r="DZ51" t="s">
        <v>420</v>
      </c>
      <c r="EA51" t="s">
        <v>844</v>
      </c>
      <c r="EB51" t="s">
        <v>211</v>
      </c>
      <c r="EC51" t="s">
        <v>1752</v>
      </c>
      <c r="ED51" t="s">
        <v>246</v>
      </c>
      <c r="EE51" t="s">
        <v>941</v>
      </c>
      <c r="EF51" t="s">
        <v>209</v>
      </c>
      <c r="EG51" t="s">
        <v>949</v>
      </c>
    </row>
    <row r="52" spans="1:158">
      <c r="A52" t="s">
        <v>587</v>
      </c>
      <c r="B52" t="s">
        <v>159</v>
      </c>
      <c r="C52" t="s">
        <v>267</v>
      </c>
      <c r="D52" t="s">
        <v>357</v>
      </c>
      <c r="E52" t="s">
        <v>1753</v>
      </c>
      <c r="F52" t="s">
        <v>1754</v>
      </c>
      <c r="G52">
        <v>9818384078</v>
      </c>
      <c r="H52" t="s">
        <v>164</v>
      </c>
      <c r="I52" t="s">
        <v>1755</v>
      </c>
      <c r="J52" t="s">
        <v>166</v>
      </c>
      <c r="K52" t="s">
        <v>1756</v>
      </c>
      <c r="L52" t="s">
        <v>1757</v>
      </c>
      <c r="M52" t="s">
        <v>1758</v>
      </c>
      <c r="N52" t="s">
        <v>170</v>
      </c>
      <c r="AI52" t="s">
        <v>1759</v>
      </c>
      <c r="AJ52" t="s">
        <v>1760</v>
      </c>
      <c r="AK52" t="s">
        <v>1761</v>
      </c>
      <c r="AL52">
        <v>80</v>
      </c>
      <c r="AN52">
        <v>1996</v>
      </c>
      <c r="AO52" t="s">
        <v>174</v>
      </c>
      <c r="AP52" t="s">
        <v>1760</v>
      </c>
      <c r="AQ52" t="s">
        <v>1762</v>
      </c>
      <c r="AR52" t="s">
        <v>1763</v>
      </c>
      <c r="AS52">
        <v>75</v>
      </c>
      <c r="AU52">
        <v>1998</v>
      </c>
      <c r="AV52" t="s">
        <v>170</v>
      </c>
      <c r="BC52" t="s">
        <v>174</v>
      </c>
      <c r="BD52" t="s">
        <v>1764</v>
      </c>
      <c r="BE52" t="s">
        <v>1764</v>
      </c>
      <c r="BF52" t="s">
        <v>1765</v>
      </c>
      <c r="BG52">
        <v>74</v>
      </c>
      <c r="BI52">
        <v>2003</v>
      </c>
      <c r="BJ52">
        <v>19</v>
      </c>
      <c r="BL52">
        <v>18</v>
      </c>
      <c r="BN52" t="s">
        <v>174</v>
      </c>
      <c r="BO52" t="s">
        <v>1766</v>
      </c>
      <c r="BP52" t="s">
        <v>1766</v>
      </c>
      <c r="BQ52" t="s">
        <v>1767</v>
      </c>
      <c r="BR52">
        <v>71</v>
      </c>
      <c r="BS52">
        <v>7</v>
      </c>
      <c r="BT52">
        <v>2010</v>
      </c>
      <c r="BU52">
        <v>31</v>
      </c>
      <c r="BV52" t="s">
        <v>529</v>
      </c>
      <c r="BW52">
        <v>53</v>
      </c>
      <c r="BX52" t="s">
        <v>1768</v>
      </c>
      <c r="BY52" t="s">
        <v>170</v>
      </c>
      <c r="CF52" t="s">
        <v>170</v>
      </c>
      <c r="CL52" t="s">
        <v>174</v>
      </c>
      <c r="CM52" t="s">
        <v>1769</v>
      </c>
      <c r="CN52" t="s">
        <v>174</v>
      </c>
      <c r="CO52" t="s">
        <v>1770</v>
      </c>
      <c r="CP52" t="s">
        <v>1771</v>
      </c>
      <c r="CQ52" t="s">
        <v>170</v>
      </c>
      <c r="CV52" t="s">
        <v>170</v>
      </c>
      <c r="CZ52" t="s">
        <v>170</v>
      </c>
      <c r="DB52" t="s">
        <v>1772</v>
      </c>
      <c r="DC52" t="s">
        <v>1773</v>
      </c>
      <c r="DD52" t="s">
        <v>174</v>
      </c>
      <c r="DE52" t="s">
        <v>1774</v>
      </c>
      <c r="DF52" t="s">
        <v>170</v>
      </c>
      <c r="DL52" t="s">
        <v>170</v>
      </c>
      <c r="DN52" t="s">
        <v>170</v>
      </c>
      <c r="DP52" t="s">
        <v>1750</v>
      </c>
      <c r="DQ52" t="s">
        <v>202</v>
      </c>
      <c r="DR52" t="str">
        <f>HYPERLINK("https://nconnect.nicmar.ac.in/pdf/13_resume_1771479835.pdf/Y2FyZWVy","View Resume")</f>
        <v>0</v>
      </c>
      <c r="DS52" t="s">
        <v>1775</v>
      </c>
      <c r="DT52" t="s">
        <v>1776</v>
      </c>
      <c r="DU52" t="s">
        <v>1777</v>
      </c>
      <c r="DV52" t="s">
        <v>819</v>
      </c>
      <c r="DW52" t="s">
        <v>207</v>
      </c>
      <c r="DX52" t="s">
        <v>1778</v>
      </c>
      <c r="DY52" t="s">
        <v>1199</v>
      </c>
      <c r="DZ52" t="s">
        <v>1775</v>
      </c>
    </row>
    <row r="53" spans="1:158">
      <c r="A53" t="s">
        <v>1779</v>
      </c>
      <c r="B53" t="s">
        <v>159</v>
      </c>
      <c r="C53" t="s">
        <v>160</v>
      </c>
      <c r="D53" t="s">
        <v>1780</v>
      </c>
      <c r="E53" t="s">
        <v>1781</v>
      </c>
      <c r="F53" t="s">
        <v>1782</v>
      </c>
      <c r="G53">
        <v>8013318406</v>
      </c>
      <c r="H53" t="s">
        <v>164</v>
      </c>
      <c r="I53" t="s">
        <v>1783</v>
      </c>
      <c r="J53" t="s">
        <v>217</v>
      </c>
      <c r="K53" t="s">
        <v>1784</v>
      </c>
      <c r="L53" t="s">
        <v>1785</v>
      </c>
      <c r="M53" t="s">
        <v>1786</v>
      </c>
      <c r="N53" t="s">
        <v>170</v>
      </c>
      <c r="AI53" t="s">
        <v>1787</v>
      </c>
      <c r="AJ53" t="s">
        <v>1788</v>
      </c>
      <c r="AK53" t="s">
        <v>1789</v>
      </c>
      <c r="AL53">
        <v>73</v>
      </c>
      <c r="AN53">
        <v>2009</v>
      </c>
      <c r="AO53" t="s">
        <v>174</v>
      </c>
      <c r="AP53" t="s">
        <v>1787</v>
      </c>
      <c r="AQ53" t="s">
        <v>1790</v>
      </c>
      <c r="AR53" t="s">
        <v>1791</v>
      </c>
      <c r="AS53">
        <v>66.25</v>
      </c>
      <c r="AU53">
        <v>2011</v>
      </c>
      <c r="AV53" t="s">
        <v>170</v>
      </c>
      <c r="BC53" t="s">
        <v>174</v>
      </c>
      <c r="BD53" t="s">
        <v>1792</v>
      </c>
      <c r="BE53" t="s">
        <v>1793</v>
      </c>
      <c r="BF53" t="s">
        <v>1794</v>
      </c>
      <c r="BG53">
        <v>69.3</v>
      </c>
      <c r="BI53">
        <v>2018</v>
      </c>
      <c r="BJ53">
        <v>8</v>
      </c>
      <c r="BL53">
        <v>2</v>
      </c>
      <c r="BN53" t="s">
        <v>174</v>
      </c>
      <c r="BO53" t="s">
        <v>1795</v>
      </c>
      <c r="BP53" t="s">
        <v>1796</v>
      </c>
      <c r="BQ53" t="s">
        <v>1794</v>
      </c>
      <c r="BR53">
        <v>76</v>
      </c>
      <c r="BT53">
        <v>2023</v>
      </c>
      <c r="BU53">
        <v>31</v>
      </c>
      <c r="BV53" t="s">
        <v>1797</v>
      </c>
      <c r="BW53">
        <v>3</v>
      </c>
      <c r="BY53" t="s">
        <v>170</v>
      </c>
      <c r="CF53" t="s">
        <v>170</v>
      </c>
      <c r="CL53" t="s">
        <v>174</v>
      </c>
      <c r="CM53" t="s">
        <v>1798</v>
      </c>
      <c r="CN53" t="s">
        <v>174</v>
      </c>
      <c r="CO53" t="s">
        <v>1799</v>
      </c>
      <c r="CP53" t="s">
        <v>1800</v>
      </c>
      <c r="CQ53" t="s">
        <v>170</v>
      </c>
      <c r="CV53" t="s">
        <v>170</v>
      </c>
      <c r="CZ53" t="s">
        <v>170</v>
      </c>
      <c r="DB53" t="s">
        <v>1801</v>
      </c>
      <c r="DC53" t="s">
        <v>1802</v>
      </c>
      <c r="DD53" t="s">
        <v>170</v>
      </c>
      <c r="DF53" t="s">
        <v>170</v>
      </c>
      <c r="DL53" t="s">
        <v>170</v>
      </c>
      <c r="DN53" t="s">
        <v>174</v>
      </c>
      <c r="DO53" t="s">
        <v>1803</v>
      </c>
      <c r="DP53" t="s">
        <v>1804</v>
      </c>
      <c r="DQ53" t="s">
        <v>202</v>
      </c>
      <c r="DR53" t="str">
        <f>HYPERLINK("https://nconnect.nicmar.ac.in/pdf/106_resume_1771480184.pdf/Y2FyZWVy","View Resume")</f>
        <v>0</v>
      </c>
      <c r="DS53" t="s">
        <v>1805</v>
      </c>
      <c r="DT53" t="s">
        <v>1806</v>
      </c>
      <c r="DU53" t="s">
        <v>1807</v>
      </c>
      <c r="DV53" t="s">
        <v>422</v>
      </c>
      <c r="DW53" t="s">
        <v>207</v>
      </c>
      <c r="DX53" t="s">
        <v>1808</v>
      </c>
      <c r="DY53" t="s">
        <v>1809</v>
      </c>
      <c r="DZ53" t="s">
        <v>355</v>
      </c>
      <c r="EA53" t="s">
        <v>1810</v>
      </c>
      <c r="EB53" t="s">
        <v>1811</v>
      </c>
      <c r="EC53" t="s">
        <v>1812</v>
      </c>
      <c r="ED53" t="s">
        <v>207</v>
      </c>
      <c r="EE53" t="s">
        <v>1813</v>
      </c>
      <c r="EF53" t="s">
        <v>1030</v>
      </c>
      <c r="EG53" t="s">
        <v>466</v>
      </c>
      <c r="EH53" t="s">
        <v>1814</v>
      </c>
      <c r="EI53" t="s">
        <v>1815</v>
      </c>
      <c r="EJ53" t="s">
        <v>1816</v>
      </c>
      <c r="EK53" t="s">
        <v>207</v>
      </c>
      <c r="EL53" t="s">
        <v>1094</v>
      </c>
      <c r="EM53" t="s">
        <v>424</v>
      </c>
      <c r="EN53" t="s">
        <v>466</v>
      </c>
      <c r="EO53" t="s">
        <v>1817</v>
      </c>
      <c r="EP53" t="s">
        <v>211</v>
      </c>
      <c r="EQ53" t="s">
        <v>1818</v>
      </c>
      <c r="ER53" t="s">
        <v>246</v>
      </c>
      <c r="ES53" t="s">
        <v>995</v>
      </c>
      <c r="ET53" t="s">
        <v>209</v>
      </c>
      <c r="EU53" t="s">
        <v>1027</v>
      </c>
    </row>
    <row r="54" spans="1:158">
      <c r="A54" t="s">
        <v>210</v>
      </c>
      <c r="B54" t="s">
        <v>211</v>
      </c>
      <c r="C54" t="s">
        <v>212</v>
      </c>
      <c r="D54" t="s">
        <v>213</v>
      </c>
      <c r="E54" t="s">
        <v>1819</v>
      </c>
      <c r="F54" t="s">
        <v>1820</v>
      </c>
      <c r="G54">
        <v>9505646482</v>
      </c>
      <c r="H54" t="s">
        <v>164</v>
      </c>
      <c r="I54" t="s">
        <v>1821</v>
      </c>
      <c r="J54" t="s">
        <v>217</v>
      </c>
      <c r="K54" t="s">
        <v>658</v>
      </c>
      <c r="L54" t="s">
        <v>1822</v>
      </c>
      <c r="M54" t="s">
        <v>1823</v>
      </c>
      <c r="N54" t="s">
        <v>170</v>
      </c>
      <c r="AI54" t="s">
        <v>1824</v>
      </c>
      <c r="AJ54" t="s">
        <v>1825</v>
      </c>
      <c r="AK54" t="s">
        <v>1826</v>
      </c>
      <c r="AL54">
        <v>97</v>
      </c>
      <c r="AM54">
        <v>9.7</v>
      </c>
      <c r="AN54">
        <v>2012</v>
      </c>
      <c r="AO54" t="s">
        <v>170</v>
      </c>
      <c r="AV54" t="s">
        <v>174</v>
      </c>
      <c r="AW54" t="s">
        <v>1827</v>
      </c>
      <c r="AX54" t="s">
        <v>1828</v>
      </c>
      <c r="AY54" t="s">
        <v>486</v>
      </c>
      <c r="AZ54">
        <v>94.91</v>
      </c>
      <c r="BB54">
        <v>2015</v>
      </c>
      <c r="BC54" t="s">
        <v>174</v>
      </c>
      <c r="BD54" t="s">
        <v>1829</v>
      </c>
      <c r="BE54" t="s">
        <v>1830</v>
      </c>
      <c r="BF54" t="s">
        <v>486</v>
      </c>
      <c r="BG54">
        <v>84.45</v>
      </c>
      <c r="BI54">
        <v>2018</v>
      </c>
      <c r="BJ54">
        <v>1</v>
      </c>
      <c r="BL54">
        <v>9</v>
      </c>
      <c r="BN54" t="s">
        <v>174</v>
      </c>
      <c r="BO54" t="s">
        <v>1831</v>
      </c>
      <c r="BP54" t="s">
        <v>1831</v>
      </c>
      <c r="BQ54" t="s">
        <v>213</v>
      </c>
      <c r="BR54">
        <v>80</v>
      </c>
      <c r="BS54">
        <v>8.43</v>
      </c>
      <c r="BT54">
        <v>2021</v>
      </c>
      <c r="BU54">
        <v>14</v>
      </c>
      <c r="BW54">
        <v>47</v>
      </c>
      <c r="BY54" t="s">
        <v>170</v>
      </c>
      <c r="CF54" t="s">
        <v>174</v>
      </c>
      <c r="CG54" t="s">
        <v>1832</v>
      </c>
      <c r="CH54" t="s">
        <v>1833</v>
      </c>
      <c r="CI54" t="s">
        <v>193</v>
      </c>
      <c r="CJ54">
        <v>2025</v>
      </c>
      <c r="CL54" t="s">
        <v>170</v>
      </c>
      <c r="CN54" t="s">
        <v>174</v>
      </c>
      <c r="CO54" t="s">
        <v>1834</v>
      </c>
      <c r="CP54" t="s">
        <v>1835</v>
      </c>
      <c r="CQ54" t="s">
        <v>174</v>
      </c>
      <c r="CR54">
        <v>5</v>
      </c>
      <c r="CS54">
        <v>0</v>
      </c>
      <c r="CT54">
        <v>4</v>
      </c>
      <c r="CU54" t="s">
        <v>1836</v>
      </c>
      <c r="CV54" t="s">
        <v>174</v>
      </c>
      <c r="CW54" t="s">
        <v>1837</v>
      </c>
      <c r="CX54" t="s">
        <v>193</v>
      </c>
      <c r="CY54">
        <v>2025</v>
      </c>
      <c r="CZ54" t="s">
        <v>170</v>
      </c>
      <c r="DB54" t="s">
        <v>1838</v>
      </c>
      <c r="DC54" t="s">
        <v>326</v>
      </c>
      <c r="DD54" t="s">
        <v>170</v>
      </c>
      <c r="DF54" t="s">
        <v>170</v>
      </c>
      <c r="DL54" t="s">
        <v>170</v>
      </c>
      <c r="DN54" t="s">
        <v>174</v>
      </c>
      <c r="DO54" t="s">
        <v>1839</v>
      </c>
      <c r="DP54" t="s">
        <v>1840</v>
      </c>
      <c r="DQ54" t="s">
        <v>202</v>
      </c>
      <c r="DR54" t="str">
        <f>HYPERLINK("https://nconnect.nicmar.ac.in/pdf/108_resume_1771479868.pdf/Y2FyZWVy","View Resume")</f>
        <v>0</v>
      </c>
      <c r="DS54" t="s">
        <v>292</v>
      </c>
    </row>
    <row r="55" spans="1:158">
      <c r="A55" t="s">
        <v>356</v>
      </c>
      <c r="B55" t="s">
        <v>211</v>
      </c>
      <c r="C55" t="s">
        <v>267</v>
      </c>
      <c r="D55" t="s">
        <v>357</v>
      </c>
      <c r="E55" t="s">
        <v>1841</v>
      </c>
      <c r="F55" t="s">
        <v>1842</v>
      </c>
      <c r="G55">
        <v>9481962722</v>
      </c>
      <c r="H55" t="s">
        <v>164</v>
      </c>
      <c r="I55" t="s">
        <v>1843</v>
      </c>
      <c r="J55" t="s">
        <v>166</v>
      </c>
      <c r="K55" t="s">
        <v>1844</v>
      </c>
      <c r="L55" t="s">
        <v>1845</v>
      </c>
      <c r="M55" t="s">
        <v>1846</v>
      </c>
      <c r="N55" t="s">
        <v>170</v>
      </c>
      <c r="AI55" t="s">
        <v>1847</v>
      </c>
      <c r="AJ55" t="s">
        <v>1848</v>
      </c>
      <c r="AK55" t="s">
        <v>1849</v>
      </c>
      <c r="AL55">
        <v>92.67</v>
      </c>
      <c r="AN55">
        <v>2013</v>
      </c>
      <c r="AO55" t="s">
        <v>174</v>
      </c>
      <c r="AP55" t="s">
        <v>1850</v>
      </c>
      <c r="AQ55" t="s">
        <v>1851</v>
      </c>
      <c r="AR55" t="s">
        <v>1852</v>
      </c>
      <c r="AS55">
        <v>71.33</v>
      </c>
      <c r="AU55">
        <v>2015</v>
      </c>
      <c r="AV55" t="s">
        <v>170</v>
      </c>
      <c r="BC55" t="s">
        <v>174</v>
      </c>
      <c r="BD55" t="s">
        <v>1853</v>
      </c>
      <c r="BE55" t="s">
        <v>1854</v>
      </c>
      <c r="BF55" t="s">
        <v>1855</v>
      </c>
      <c r="BG55">
        <v>70.2</v>
      </c>
      <c r="BI55">
        <v>2019</v>
      </c>
      <c r="BJ55">
        <v>19</v>
      </c>
      <c r="BK55" t="s">
        <v>1856</v>
      </c>
      <c r="BL55">
        <v>53</v>
      </c>
      <c r="BM55" t="s">
        <v>1857</v>
      </c>
      <c r="BN55" t="s">
        <v>174</v>
      </c>
      <c r="BO55" t="s">
        <v>1858</v>
      </c>
      <c r="BP55" t="s">
        <v>1859</v>
      </c>
      <c r="BQ55" t="s">
        <v>1860</v>
      </c>
      <c r="BR55">
        <v>87.8</v>
      </c>
      <c r="BT55">
        <v>2022</v>
      </c>
      <c r="BU55">
        <v>31</v>
      </c>
      <c r="BV55" t="s">
        <v>529</v>
      </c>
      <c r="BW55">
        <v>53</v>
      </c>
      <c r="BX55" t="s">
        <v>1861</v>
      </c>
      <c r="BY55" t="s">
        <v>170</v>
      </c>
      <c r="CF55" t="s">
        <v>174</v>
      </c>
      <c r="CG55" t="s">
        <v>1862</v>
      </c>
      <c r="CH55" t="s">
        <v>1863</v>
      </c>
      <c r="CI55" t="s">
        <v>193</v>
      </c>
      <c r="CJ55">
        <v>2026</v>
      </c>
      <c r="CL55" t="s">
        <v>170</v>
      </c>
      <c r="CN55" t="s">
        <v>174</v>
      </c>
      <c r="CO55" t="s">
        <v>1864</v>
      </c>
      <c r="CP55" t="s">
        <v>1865</v>
      </c>
      <c r="CQ55" t="s">
        <v>174</v>
      </c>
      <c r="CR55">
        <v>5</v>
      </c>
      <c r="CS55">
        <v>0</v>
      </c>
      <c r="CT55">
        <v>2</v>
      </c>
      <c r="CU55" t="s">
        <v>1866</v>
      </c>
      <c r="CV55" t="s">
        <v>170</v>
      </c>
      <c r="CZ55" t="s">
        <v>170</v>
      </c>
      <c r="DB55" t="s">
        <v>1867</v>
      </c>
      <c r="DC55" t="s">
        <v>1868</v>
      </c>
      <c r="DD55" t="s">
        <v>170</v>
      </c>
      <c r="DF55" t="s">
        <v>170</v>
      </c>
      <c r="DL55" t="s">
        <v>174</v>
      </c>
      <c r="DM55" t="s">
        <v>1869</v>
      </c>
      <c r="DN55" t="s">
        <v>174</v>
      </c>
      <c r="DO55" t="s">
        <v>1870</v>
      </c>
      <c r="DP55" t="s">
        <v>1871</v>
      </c>
      <c r="DQ55" t="s">
        <v>202</v>
      </c>
      <c r="DR55" t="str">
        <f>HYPERLINK("https://nconnect.nicmar.ac.in/pdf/110_resume_1771480579.pdf/Y2FyZWVy","View Resume")</f>
        <v>0</v>
      </c>
      <c r="DS55" t="s">
        <v>292</v>
      </c>
    </row>
    <row r="56" spans="1:158">
      <c r="A56" t="s">
        <v>1872</v>
      </c>
      <c r="B56" t="s">
        <v>508</v>
      </c>
      <c r="C56" t="s">
        <v>160</v>
      </c>
      <c r="D56" t="s">
        <v>1873</v>
      </c>
      <c r="E56" t="s">
        <v>1874</v>
      </c>
      <c r="F56" t="s">
        <v>1875</v>
      </c>
      <c r="G56">
        <v>8628879793</v>
      </c>
      <c r="H56" t="s">
        <v>271</v>
      </c>
      <c r="I56" t="s">
        <v>1876</v>
      </c>
      <c r="J56" t="s">
        <v>217</v>
      </c>
      <c r="K56" t="s">
        <v>798</v>
      </c>
      <c r="L56" t="s">
        <v>1877</v>
      </c>
      <c r="M56" t="s">
        <v>1878</v>
      </c>
      <c r="N56" t="s">
        <v>170</v>
      </c>
      <c r="AI56" t="s">
        <v>1879</v>
      </c>
      <c r="AJ56" t="s">
        <v>1880</v>
      </c>
      <c r="AK56" t="s">
        <v>1881</v>
      </c>
      <c r="AL56">
        <v>95</v>
      </c>
      <c r="AM56">
        <v>10</v>
      </c>
      <c r="AN56">
        <v>2017</v>
      </c>
      <c r="AO56" t="s">
        <v>174</v>
      </c>
      <c r="AP56" t="s">
        <v>1882</v>
      </c>
      <c r="AQ56" t="s">
        <v>1880</v>
      </c>
      <c r="AR56" t="s">
        <v>1883</v>
      </c>
      <c r="AS56">
        <v>94</v>
      </c>
      <c r="AT56">
        <v>0</v>
      </c>
      <c r="AU56">
        <v>2019</v>
      </c>
      <c r="AV56" t="s">
        <v>170</v>
      </c>
      <c r="BC56" t="s">
        <v>174</v>
      </c>
      <c r="BD56" t="s">
        <v>1795</v>
      </c>
      <c r="BE56" t="s">
        <v>1884</v>
      </c>
      <c r="BF56" t="s">
        <v>1885</v>
      </c>
      <c r="BG56">
        <v>78</v>
      </c>
      <c r="BH56">
        <v>0</v>
      </c>
      <c r="BI56">
        <v>2024</v>
      </c>
      <c r="BJ56">
        <v>8</v>
      </c>
      <c r="BL56">
        <v>2</v>
      </c>
      <c r="BN56" t="s">
        <v>174</v>
      </c>
      <c r="BO56" t="s">
        <v>1858</v>
      </c>
      <c r="BP56" t="s">
        <v>1886</v>
      </c>
      <c r="BQ56" t="s">
        <v>1887</v>
      </c>
      <c r="BR56">
        <v>84.55</v>
      </c>
      <c r="BS56">
        <v>8.9</v>
      </c>
      <c r="BT56">
        <v>2026</v>
      </c>
      <c r="BU56">
        <v>31</v>
      </c>
      <c r="BW56">
        <v>2</v>
      </c>
      <c r="BY56" t="s">
        <v>170</v>
      </c>
      <c r="CF56" t="s">
        <v>170</v>
      </c>
      <c r="CL56" t="s">
        <v>174</v>
      </c>
      <c r="CM56" t="s">
        <v>1888</v>
      </c>
      <c r="CN56" t="s">
        <v>174</v>
      </c>
      <c r="CO56" t="s">
        <v>1889</v>
      </c>
      <c r="CP56" t="s">
        <v>1890</v>
      </c>
      <c r="CQ56" t="s">
        <v>174</v>
      </c>
      <c r="CR56">
        <v>1</v>
      </c>
      <c r="CS56">
        <v>2</v>
      </c>
      <c r="CT56">
        <v>2</v>
      </c>
      <c r="CU56" t="s">
        <v>1891</v>
      </c>
      <c r="CV56" t="s">
        <v>170</v>
      </c>
      <c r="CZ56" t="s">
        <v>174</v>
      </c>
      <c r="DA56" t="s">
        <v>1892</v>
      </c>
      <c r="DB56" t="s">
        <v>1163</v>
      </c>
      <c r="DC56" t="s">
        <v>1892</v>
      </c>
      <c r="DD56" t="s">
        <v>170</v>
      </c>
      <c r="DE56" t="s">
        <v>1893</v>
      </c>
      <c r="DF56" t="s">
        <v>170</v>
      </c>
      <c r="DL56" t="s">
        <v>170</v>
      </c>
      <c r="DN56" t="s">
        <v>170</v>
      </c>
      <c r="DP56" t="s">
        <v>1894</v>
      </c>
      <c r="DQ56" t="s">
        <v>202</v>
      </c>
      <c r="DR56" t="str">
        <f>HYPERLINK("https://nconnect.nicmar.ac.in/pdf/96_resume_1771480665.pdf/Y2FyZWVy","View Resume")</f>
        <v>0</v>
      </c>
      <c r="DS56" t="s">
        <v>265</v>
      </c>
      <c r="DT56" t="s">
        <v>1895</v>
      </c>
      <c r="DU56" t="s">
        <v>1896</v>
      </c>
      <c r="DV56" t="s">
        <v>1897</v>
      </c>
      <c r="DW56" t="s">
        <v>207</v>
      </c>
      <c r="DX56" t="s">
        <v>951</v>
      </c>
      <c r="DY56" t="s">
        <v>506</v>
      </c>
      <c r="DZ56" t="s">
        <v>265</v>
      </c>
    </row>
    <row r="57" spans="1:158">
      <c r="A57" t="s">
        <v>1898</v>
      </c>
      <c r="B57" t="s">
        <v>211</v>
      </c>
      <c r="C57" t="s">
        <v>267</v>
      </c>
      <c r="D57" t="s">
        <v>1899</v>
      </c>
      <c r="E57" t="s">
        <v>1900</v>
      </c>
      <c r="F57" t="s">
        <v>1901</v>
      </c>
      <c r="G57">
        <v>7259887654</v>
      </c>
      <c r="H57" t="s">
        <v>271</v>
      </c>
      <c r="I57" t="s">
        <v>1902</v>
      </c>
      <c r="J57" t="s">
        <v>166</v>
      </c>
      <c r="K57" t="s">
        <v>763</v>
      </c>
      <c r="L57" t="s">
        <v>1903</v>
      </c>
      <c r="M57" t="s">
        <v>1904</v>
      </c>
      <c r="N57" t="s">
        <v>170</v>
      </c>
      <c r="AI57" t="s">
        <v>1905</v>
      </c>
      <c r="AJ57" t="s">
        <v>1906</v>
      </c>
      <c r="AK57" t="s">
        <v>1907</v>
      </c>
      <c r="AL57">
        <v>83</v>
      </c>
      <c r="AN57">
        <v>1997</v>
      </c>
      <c r="AO57" t="s">
        <v>174</v>
      </c>
      <c r="AP57" t="s">
        <v>1908</v>
      </c>
      <c r="AQ57" t="s">
        <v>819</v>
      </c>
      <c r="AR57" t="s">
        <v>1075</v>
      </c>
      <c r="AS57">
        <v>73</v>
      </c>
      <c r="AU57">
        <v>1999</v>
      </c>
      <c r="AV57" t="s">
        <v>170</v>
      </c>
      <c r="BC57" t="s">
        <v>174</v>
      </c>
      <c r="BD57" t="s">
        <v>1909</v>
      </c>
      <c r="BE57" t="s">
        <v>1910</v>
      </c>
      <c r="BF57" t="s">
        <v>1047</v>
      </c>
      <c r="BG57">
        <v>67</v>
      </c>
      <c r="BI57">
        <v>2002</v>
      </c>
      <c r="BJ57">
        <v>19</v>
      </c>
      <c r="BK57" t="s">
        <v>1911</v>
      </c>
      <c r="BL57">
        <v>11</v>
      </c>
      <c r="BM57" t="s">
        <v>1047</v>
      </c>
      <c r="BN57" t="s">
        <v>174</v>
      </c>
      <c r="BO57" t="s">
        <v>1909</v>
      </c>
      <c r="BP57" t="s">
        <v>819</v>
      </c>
      <c r="BQ57" t="s">
        <v>1912</v>
      </c>
      <c r="BR57">
        <v>65</v>
      </c>
      <c r="BT57">
        <v>2004</v>
      </c>
      <c r="BU57">
        <v>23</v>
      </c>
      <c r="BV57" t="s">
        <v>529</v>
      </c>
      <c r="BW57">
        <v>53</v>
      </c>
      <c r="BX57" t="s">
        <v>1044</v>
      </c>
      <c r="BY57" t="s">
        <v>170</v>
      </c>
      <c r="CF57" t="s">
        <v>170</v>
      </c>
      <c r="CL57" t="s">
        <v>174</v>
      </c>
      <c r="CM57" t="s">
        <v>1913</v>
      </c>
      <c r="CN57" t="s">
        <v>174</v>
      </c>
      <c r="CO57" t="s">
        <v>1914</v>
      </c>
      <c r="CP57" t="s">
        <v>1915</v>
      </c>
      <c r="CQ57" t="s">
        <v>170</v>
      </c>
      <c r="CV57" t="s">
        <v>170</v>
      </c>
      <c r="CZ57" t="s">
        <v>170</v>
      </c>
      <c r="DC57" t="s">
        <v>1916</v>
      </c>
      <c r="DD57" t="s">
        <v>174</v>
      </c>
      <c r="DE57" t="s">
        <v>1917</v>
      </c>
      <c r="DF57" t="s">
        <v>170</v>
      </c>
      <c r="DL57" t="s">
        <v>174</v>
      </c>
      <c r="DM57" t="s">
        <v>1918</v>
      </c>
      <c r="DN57" t="s">
        <v>170</v>
      </c>
      <c r="DP57" t="s">
        <v>1919</v>
      </c>
      <c r="DQ57" t="s">
        <v>202</v>
      </c>
      <c r="DR57" t="str">
        <f>HYPERLINK("https://nconnect.nicmar.ac.in/pdf/43_resume_1771481579.pdf/Y2FyZWVy","View Resume")</f>
        <v>0</v>
      </c>
      <c r="DS57" t="s">
        <v>242</v>
      </c>
      <c r="DT57" t="s">
        <v>1920</v>
      </c>
      <c r="DU57" t="s">
        <v>1921</v>
      </c>
      <c r="DV57" t="s">
        <v>819</v>
      </c>
      <c r="DW57" t="s">
        <v>207</v>
      </c>
      <c r="DX57" t="s">
        <v>428</v>
      </c>
      <c r="DY57" t="s">
        <v>209</v>
      </c>
      <c r="DZ57" t="s">
        <v>242</v>
      </c>
    </row>
    <row r="58" spans="1:158">
      <c r="A58" t="s">
        <v>356</v>
      </c>
      <c r="B58" t="s">
        <v>211</v>
      </c>
      <c r="C58" t="s">
        <v>267</v>
      </c>
      <c r="D58" t="s">
        <v>357</v>
      </c>
      <c r="E58" t="s">
        <v>1900</v>
      </c>
      <c r="F58" t="s">
        <v>1901</v>
      </c>
      <c r="G58">
        <v>7259887654</v>
      </c>
      <c r="H58" t="s">
        <v>271</v>
      </c>
      <c r="I58" t="s">
        <v>1902</v>
      </c>
      <c r="J58" t="s">
        <v>166</v>
      </c>
      <c r="K58" t="s">
        <v>763</v>
      </c>
      <c r="L58" t="s">
        <v>1903</v>
      </c>
      <c r="M58" t="s">
        <v>1904</v>
      </c>
      <c r="N58" t="s">
        <v>170</v>
      </c>
      <c r="AI58" t="s">
        <v>1905</v>
      </c>
      <c r="AJ58" t="s">
        <v>1906</v>
      </c>
      <c r="AK58" t="s">
        <v>1907</v>
      </c>
      <c r="AL58">
        <v>83</v>
      </c>
      <c r="AN58">
        <v>1997</v>
      </c>
      <c r="AO58" t="s">
        <v>174</v>
      </c>
      <c r="AP58" t="s">
        <v>1908</v>
      </c>
      <c r="AQ58" t="s">
        <v>819</v>
      </c>
      <c r="AR58" t="s">
        <v>1075</v>
      </c>
      <c r="AS58">
        <v>73</v>
      </c>
      <c r="AU58">
        <v>1999</v>
      </c>
      <c r="AV58" t="s">
        <v>170</v>
      </c>
      <c r="BC58" t="s">
        <v>174</v>
      </c>
      <c r="BD58" t="s">
        <v>1909</v>
      </c>
      <c r="BE58" t="s">
        <v>1910</v>
      </c>
      <c r="BF58" t="s">
        <v>1047</v>
      </c>
      <c r="BG58">
        <v>67</v>
      </c>
      <c r="BI58">
        <v>2002</v>
      </c>
      <c r="BJ58">
        <v>19</v>
      </c>
      <c r="BK58" t="s">
        <v>1911</v>
      </c>
      <c r="BL58">
        <v>11</v>
      </c>
      <c r="BM58" t="s">
        <v>1047</v>
      </c>
      <c r="BN58" t="s">
        <v>174</v>
      </c>
      <c r="BO58" t="s">
        <v>1909</v>
      </c>
      <c r="BP58" t="s">
        <v>819</v>
      </c>
      <c r="BQ58" t="s">
        <v>1912</v>
      </c>
      <c r="BR58">
        <v>65</v>
      </c>
      <c r="BT58">
        <v>2004</v>
      </c>
      <c r="BU58">
        <v>23</v>
      </c>
      <c r="BV58" t="s">
        <v>529</v>
      </c>
      <c r="BW58">
        <v>53</v>
      </c>
      <c r="BX58" t="s">
        <v>1044</v>
      </c>
      <c r="BY58" t="s">
        <v>170</v>
      </c>
      <c r="CF58" t="s">
        <v>170</v>
      </c>
      <c r="CL58" t="s">
        <v>174</v>
      </c>
      <c r="CM58" t="s">
        <v>1913</v>
      </c>
      <c r="CN58" t="s">
        <v>174</v>
      </c>
      <c r="CO58" t="s">
        <v>1914</v>
      </c>
      <c r="CP58" t="s">
        <v>1915</v>
      </c>
      <c r="CQ58" t="s">
        <v>170</v>
      </c>
      <c r="CV58" t="s">
        <v>170</v>
      </c>
      <c r="CZ58" t="s">
        <v>170</v>
      </c>
      <c r="DC58" t="s">
        <v>1916</v>
      </c>
      <c r="DD58" t="s">
        <v>174</v>
      </c>
      <c r="DE58" t="s">
        <v>1917</v>
      </c>
      <c r="DF58" t="s">
        <v>170</v>
      </c>
      <c r="DL58" t="s">
        <v>174</v>
      </c>
      <c r="DM58" t="s">
        <v>1918</v>
      </c>
      <c r="DN58" t="s">
        <v>170</v>
      </c>
      <c r="DP58" t="s">
        <v>1922</v>
      </c>
      <c r="DQ58" t="s">
        <v>202</v>
      </c>
      <c r="DR58" t="str">
        <f>HYPERLINK("https://nconnect.nicmar.ac.in/pdf/43_resume_1771481579.pdf/Y2FyZWVy","View Resume")</f>
        <v>0</v>
      </c>
      <c r="DS58" t="s">
        <v>242</v>
      </c>
      <c r="DT58" t="s">
        <v>1920</v>
      </c>
      <c r="DU58" t="s">
        <v>1921</v>
      </c>
      <c r="DV58" t="s">
        <v>819</v>
      </c>
      <c r="DW58" t="s">
        <v>207</v>
      </c>
      <c r="DX58" t="s">
        <v>428</v>
      </c>
      <c r="DY58" t="s">
        <v>209</v>
      </c>
      <c r="DZ58" t="s">
        <v>242</v>
      </c>
    </row>
    <row r="59" spans="1:158">
      <c r="A59" t="s">
        <v>587</v>
      </c>
      <c r="B59" t="s">
        <v>159</v>
      </c>
      <c r="C59" t="s">
        <v>267</v>
      </c>
      <c r="D59" t="s">
        <v>357</v>
      </c>
      <c r="E59" t="s">
        <v>1900</v>
      </c>
      <c r="F59" t="s">
        <v>1901</v>
      </c>
      <c r="G59">
        <v>7259887654</v>
      </c>
      <c r="H59" t="s">
        <v>271</v>
      </c>
      <c r="I59" t="s">
        <v>1902</v>
      </c>
      <c r="J59" t="s">
        <v>166</v>
      </c>
      <c r="K59" t="s">
        <v>763</v>
      </c>
      <c r="L59" t="s">
        <v>1903</v>
      </c>
      <c r="M59" t="s">
        <v>1904</v>
      </c>
      <c r="N59" t="s">
        <v>170</v>
      </c>
      <c r="AI59" t="s">
        <v>1905</v>
      </c>
      <c r="AJ59" t="s">
        <v>1906</v>
      </c>
      <c r="AK59" t="s">
        <v>1907</v>
      </c>
      <c r="AL59">
        <v>83</v>
      </c>
      <c r="AN59">
        <v>1997</v>
      </c>
      <c r="AO59" t="s">
        <v>174</v>
      </c>
      <c r="AP59" t="s">
        <v>1908</v>
      </c>
      <c r="AQ59" t="s">
        <v>819</v>
      </c>
      <c r="AR59" t="s">
        <v>1075</v>
      </c>
      <c r="AS59">
        <v>73</v>
      </c>
      <c r="AU59">
        <v>1999</v>
      </c>
      <c r="AV59" t="s">
        <v>170</v>
      </c>
      <c r="BC59" t="s">
        <v>174</v>
      </c>
      <c r="BD59" t="s">
        <v>1909</v>
      </c>
      <c r="BE59" t="s">
        <v>1910</v>
      </c>
      <c r="BF59" t="s">
        <v>1047</v>
      </c>
      <c r="BG59">
        <v>67</v>
      </c>
      <c r="BI59">
        <v>2002</v>
      </c>
      <c r="BJ59">
        <v>19</v>
      </c>
      <c r="BK59" t="s">
        <v>1911</v>
      </c>
      <c r="BL59">
        <v>11</v>
      </c>
      <c r="BM59" t="s">
        <v>1047</v>
      </c>
      <c r="BN59" t="s">
        <v>174</v>
      </c>
      <c r="BO59" t="s">
        <v>1909</v>
      </c>
      <c r="BP59" t="s">
        <v>819</v>
      </c>
      <c r="BQ59" t="s">
        <v>1912</v>
      </c>
      <c r="BR59">
        <v>65</v>
      </c>
      <c r="BT59">
        <v>2004</v>
      </c>
      <c r="BU59">
        <v>23</v>
      </c>
      <c r="BV59" t="s">
        <v>529</v>
      </c>
      <c r="BW59">
        <v>53</v>
      </c>
      <c r="BX59" t="s">
        <v>1044</v>
      </c>
      <c r="BY59" t="s">
        <v>170</v>
      </c>
      <c r="CF59" t="s">
        <v>170</v>
      </c>
      <c r="CL59" t="s">
        <v>174</v>
      </c>
      <c r="CM59" t="s">
        <v>1913</v>
      </c>
      <c r="CN59" t="s">
        <v>174</v>
      </c>
      <c r="CO59" t="s">
        <v>1914</v>
      </c>
      <c r="CP59" t="s">
        <v>1915</v>
      </c>
      <c r="CQ59" t="s">
        <v>170</v>
      </c>
      <c r="CV59" t="s">
        <v>170</v>
      </c>
      <c r="CZ59" t="s">
        <v>170</v>
      </c>
      <c r="DC59" t="s">
        <v>1916</v>
      </c>
      <c r="DD59" t="s">
        <v>174</v>
      </c>
      <c r="DE59" t="s">
        <v>1917</v>
      </c>
      <c r="DF59" t="s">
        <v>170</v>
      </c>
      <c r="DL59" t="s">
        <v>174</v>
      </c>
      <c r="DM59" t="s">
        <v>1918</v>
      </c>
      <c r="DN59" t="s">
        <v>170</v>
      </c>
      <c r="DP59" t="s">
        <v>1922</v>
      </c>
      <c r="DQ59" t="s">
        <v>202</v>
      </c>
      <c r="DR59" t="str">
        <f>HYPERLINK("https://nconnect.nicmar.ac.in/pdf/43_resume_1771481579.pdf/Y2FyZWVy","View Resume")</f>
        <v>0</v>
      </c>
      <c r="DS59" t="s">
        <v>242</v>
      </c>
      <c r="DT59" t="s">
        <v>1920</v>
      </c>
      <c r="DU59" t="s">
        <v>1921</v>
      </c>
      <c r="DV59" t="s">
        <v>819</v>
      </c>
      <c r="DW59" t="s">
        <v>207</v>
      </c>
      <c r="DX59" t="s">
        <v>428</v>
      </c>
      <c r="DY59" t="s">
        <v>209</v>
      </c>
      <c r="DZ59" t="s">
        <v>242</v>
      </c>
    </row>
    <row r="60" spans="1:158">
      <c r="A60" t="s">
        <v>295</v>
      </c>
      <c r="B60" t="s">
        <v>211</v>
      </c>
      <c r="C60" t="s">
        <v>267</v>
      </c>
      <c r="D60" t="s">
        <v>296</v>
      </c>
      <c r="E60" t="s">
        <v>1923</v>
      </c>
      <c r="F60" t="s">
        <v>1924</v>
      </c>
      <c r="G60">
        <v>9562660992</v>
      </c>
      <c r="H60" t="s">
        <v>164</v>
      </c>
      <c r="I60" t="s">
        <v>1925</v>
      </c>
      <c r="J60" t="s">
        <v>217</v>
      </c>
      <c r="K60" t="s">
        <v>1926</v>
      </c>
      <c r="L60" t="s">
        <v>1927</v>
      </c>
      <c r="M60" t="s">
        <v>1928</v>
      </c>
      <c r="N60" t="s">
        <v>170</v>
      </c>
      <c r="AI60" t="s">
        <v>1929</v>
      </c>
      <c r="AJ60" t="s">
        <v>1930</v>
      </c>
      <c r="AK60" t="s">
        <v>1931</v>
      </c>
      <c r="AL60">
        <v>89.3</v>
      </c>
      <c r="AN60">
        <v>2013</v>
      </c>
      <c r="AO60" t="s">
        <v>174</v>
      </c>
      <c r="AP60" t="s">
        <v>1929</v>
      </c>
      <c r="AQ60" t="s">
        <v>1930</v>
      </c>
      <c r="AR60" t="s">
        <v>1932</v>
      </c>
      <c r="AS60">
        <v>95.8</v>
      </c>
      <c r="AU60">
        <v>2015</v>
      </c>
      <c r="AV60" t="s">
        <v>170</v>
      </c>
      <c r="BC60" t="s">
        <v>174</v>
      </c>
      <c r="BD60" t="s">
        <v>1933</v>
      </c>
      <c r="BE60" t="s">
        <v>1934</v>
      </c>
      <c r="BF60" t="s">
        <v>1935</v>
      </c>
      <c r="BG60">
        <v>85.3</v>
      </c>
      <c r="BI60">
        <v>2018</v>
      </c>
      <c r="BJ60">
        <v>19</v>
      </c>
      <c r="BK60" t="s">
        <v>1936</v>
      </c>
      <c r="BL60">
        <v>23</v>
      </c>
      <c r="BN60" t="s">
        <v>174</v>
      </c>
      <c r="BO60" t="s">
        <v>1933</v>
      </c>
      <c r="BP60" t="s">
        <v>1937</v>
      </c>
      <c r="BQ60" t="s">
        <v>1938</v>
      </c>
      <c r="BR60">
        <v>87</v>
      </c>
      <c r="BT60">
        <v>2020</v>
      </c>
      <c r="BU60">
        <v>31</v>
      </c>
      <c r="BV60" t="s">
        <v>1939</v>
      </c>
      <c r="BW60">
        <v>53</v>
      </c>
      <c r="BX60" t="s">
        <v>1940</v>
      </c>
      <c r="BY60" t="s">
        <v>170</v>
      </c>
      <c r="CF60" t="s">
        <v>174</v>
      </c>
      <c r="CG60" t="s">
        <v>1941</v>
      </c>
      <c r="CH60" t="s">
        <v>1942</v>
      </c>
      <c r="CI60" t="s">
        <v>373</v>
      </c>
      <c r="CK60" t="s">
        <v>174</v>
      </c>
      <c r="CL60" t="s">
        <v>170</v>
      </c>
      <c r="CN60" t="s">
        <v>174</v>
      </c>
      <c r="CO60" t="s">
        <v>1943</v>
      </c>
      <c r="CP60" t="s">
        <v>1944</v>
      </c>
      <c r="CQ60" t="s">
        <v>174</v>
      </c>
      <c r="CR60">
        <v>2</v>
      </c>
      <c r="CS60">
        <v>0</v>
      </c>
      <c r="CT60">
        <v>0</v>
      </c>
      <c r="CU60" t="s">
        <v>1945</v>
      </c>
      <c r="CV60" t="s">
        <v>170</v>
      </c>
      <c r="CZ60" t="s">
        <v>170</v>
      </c>
      <c r="DB60" t="s">
        <v>378</v>
      </c>
      <c r="DC60" t="s">
        <v>326</v>
      </c>
      <c r="DD60" t="s">
        <v>174</v>
      </c>
      <c r="DE60" t="s">
        <v>1946</v>
      </c>
      <c r="DF60" t="s">
        <v>170</v>
      </c>
      <c r="DL60" t="s">
        <v>174</v>
      </c>
      <c r="DM60" t="s">
        <v>1947</v>
      </c>
      <c r="DN60" t="s">
        <v>174</v>
      </c>
      <c r="DO60" t="s">
        <v>1948</v>
      </c>
      <c r="DP60" t="s">
        <v>1949</v>
      </c>
      <c r="DQ60" t="s">
        <v>202</v>
      </c>
      <c r="DR60" t="str">
        <f>HYPERLINK("https://nconnect.nicmar.ac.in/pdf/117_resume_1771481916.pdf/Y2FyZWVy","View Resume")</f>
        <v>0</v>
      </c>
      <c r="DS60" t="s">
        <v>1505</v>
      </c>
      <c r="DT60" t="s">
        <v>1950</v>
      </c>
      <c r="DU60" t="s">
        <v>1951</v>
      </c>
      <c r="DV60" t="s">
        <v>1952</v>
      </c>
      <c r="DW60" t="s">
        <v>207</v>
      </c>
      <c r="DX60" t="s">
        <v>385</v>
      </c>
      <c r="DY60" t="s">
        <v>821</v>
      </c>
      <c r="DZ60" t="s">
        <v>1505</v>
      </c>
    </row>
    <row r="61" spans="1:158">
      <c r="A61" t="s">
        <v>210</v>
      </c>
      <c r="B61" t="s">
        <v>211</v>
      </c>
      <c r="C61" t="s">
        <v>212</v>
      </c>
      <c r="D61" t="s">
        <v>213</v>
      </c>
      <c r="E61" t="s">
        <v>1953</v>
      </c>
      <c r="F61" t="s">
        <v>1954</v>
      </c>
      <c r="G61">
        <v>8098142148</v>
      </c>
      <c r="H61" t="s">
        <v>164</v>
      </c>
      <c r="I61" t="s">
        <v>1955</v>
      </c>
      <c r="J61" t="s">
        <v>217</v>
      </c>
      <c r="K61" t="s">
        <v>1956</v>
      </c>
      <c r="L61" t="s">
        <v>1957</v>
      </c>
      <c r="M61" t="s">
        <v>1958</v>
      </c>
      <c r="N61" t="s">
        <v>170</v>
      </c>
      <c r="AI61" t="s">
        <v>1959</v>
      </c>
      <c r="AJ61" t="s">
        <v>1960</v>
      </c>
      <c r="AK61" t="s">
        <v>1961</v>
      </c>
      <c r="AL61">
        <v>86.4</v>
      </c>
      <c r="AN61">
        <v>2008</v>
      </c>
      <c r="AO61" t="s">
        <v>174</v>
      </c>
      <c r="AP61" t="s">
        <v>1959</v>
      </c>
      <c r="AQ61" t="s">
        <v>1960</v>
      </c>
      <c r="AR61" t="s">
        <v>1962</v>
      </c>
      <c r="AS61">
        <v>87.2</v>
      </c>
      <c r="AU61">
        <v>2010</v>
      </c>
      <c r="AV61" t="s">
        <v>170</v>
      </c>
      <c r="BC61" t="s">
        <v>174</v>
      </c>
      <c r="BD61" t="s">
        <v>1519</v>
      </c>
      <c r="BE61" t="s">
        <v>1963</v>
      </c>
      <c r="BF61" t="s">
        <v>1964</v>
      </c>
      <c r="BG61">
        <v>69.8</v>
      </c>
      <c r="BH61">
        <v>6.98</v>
      </c>
      <c r="BI61">
        <v>2014</v>
      </c>
      <c r="BJ61">
        <v>2</v>
      </c>
      <c r="BL61">
        <v>9</v>
      </c>
      <c r="BN61" t="s">
        <v>174</v>
      </c>
      <c r="BO61" t="s">
        <v>1519</v>
      </c>
      <c r="BP61" t="s">
        <v>1965</v>
      </c>
      <c r="BQ61" t="s">
        <v>1966</v>
      </c>
      <c r="BR61">
        <v>84.5</v>
      </c>
      <c r="BS61">
        <v>8.45</v>
      </c>
      <c r="BT61">
        <v>2016</v>
      </c>
      <c r="BU61">
        <v>14</v>
      </c>
      <c r="BW61">
        <v>47</v>
      </c>
      <c r="BY61" t="s">
        <v>170</v>
      </c>
      <c r="CF61" t="s">
        <v>174</v>
      </c>
      <c r="CG61" t="s">
        <v>1967</v>
      </c>
      <c r="CH61" t="s">
        <v>1968</v>
      </c>
      <c r="CI61" t="s">
        <v>193</v>
      </c>
      <c r="CJ61">
        <v>2025</v>
      </c>
      <c r="CL61" t="s">
        <v>174</v>
      </c>
      <c r="CM61" t="s">
        <v>1969</v>
      </c>
      <c r="CN61" t="s">
        <v>174</v>
      </c>
      <c r="CO61" t="s">
        <v>1970</v>
      </c>
      <c r="CP61" t="s">
        <v>1971</v>
      </c>
      <c r="CQ61" t="s">
        <v>174</v>
      </c>
      <c r="CR61">
        <v>0</v>
      </c>
      <c r="CS61">
        <v>12</v>
      </c>
      <c r="CT61" t="s">
        <v>677</v>
      </c>
      <c r="CU61" t="s">
        <v>1972</v>
      </c>
      <c r="CV61" t="s">
        <v>170</v>
      </c>
      <c r="CZ61" t="s">
        <v>170</v>
      </c>
      <c r="DB61" t="s">
        <v>1973</v>
      </c>
      <c r="DC61" t="s">
        <v>1974</v>
      </c>
      <c r="DD61" t="s">
        <v>174</v>
      </c>
      <c r="DE61" t="s">
        <v>1975</v>
      </c>
      <c r="DF61" t="s">
        <v>174</v>
      </c>
      <c r="DG61" t="s">
        <v>1976</v>
      </c>
      <c r="DH61" t="s">
        <v>1976</v>
      </c>
      <c r="DI61" t="s">
        <v>1976</v>
      </c>
      <c r="DJ61" t="s">
        <v>1977</v>
      </c>
      <c r="DK61">
        <v>8</v>
      </c>
      <c r="DL61" t="s">
        <v>174</v>
      </c>
      <c r="DM61" t="s">
        <v>1978</v>
      </c>
      <c r="DN61" t="s">
        <v>170</v>
      </c>
      <c r="DP61" t="s">
        <v>1979</v>
      </c>
      <c r="DQ61" t="s">
        <v>202</v>
      </c>
      <c r="DR61" t="str">
        <f>HYPERLINK("https://nconnect.nicmar.ac.in/pdf/105_resume_1771482064.pdf/Y2FyZWVy","View Resume")</f>
        <v>0</v>
      </c>
      <c r="DS61" t="s">
        <v>1980</v>
      </c>
      <c r="DT61" t="s">
        <v>1981</v>
      </c>
      <c r="DU61" t="s">
        <v>211</v>
      </c>
      <c r="DV61" t="s">
        <v>1982</v>
      </c>
      <c r="DW61" t="s">
        <v>246</v>
      </c>
      <c r="DX61" t="s">
        <v>428</v>
      </c>
      <c r="DY61" t="s">
        <v>1983</v>
      </c>
      <c r="DZ61" t="s">
        <v>1805</v>
      </c>
      <c r="EA61" t="s">
        <v>1984</v>
      </c>
      <c r="EB61" t="s">
        <v>1985</v>
      </c>
      <c r="EC61" t="s">
        <v>1986</v>
      </c>
      <c r="ED61" t="s">
        <v>246</v>
      </c>
      <c r="EE61" t="s">
        <v>1987</v>
      </c>
      <c r="EF61" t="s">
        <v>900</v>
      </c>
      <c r="EG61" t="s">
        <v>1317</v>
      </c>
      <c r="EH61" t="s">
        <v>1988</v>
      </c>
      <c r="EI61" t="s">
        <v>1989</v>
      </c>
      <c r="EJ61" t="s">
        <v>1986</v>
      </c>
      <c r="EK61" t="s">
        <v>207</v>
      </c>
      <c r="EL61" t="s">
        <v>900</v>
      </c>
      <c r="EM61" t="s">
        <v>1686</v>
      </c>
      <c r="EN61" t="s">
        <v>502</v>
      </c>
      <c r="EO61" t="s">
        <v>1990</v>
      </c>
      <c r="EP61" t="s">
        <v>211</v>
      </c>
      <c r="EQ61" t="s">
        <v>1991</v>
      </c>
      <c r="ER61" t="s">
        <v>246</v>
      </c>
      <c r="ES61" t="s">
        <v>1686</v>
      </c>
      <c r="ET61" t="s">
        <v>209</v>
      </c>
      <c r="EU61" t="s">
        <v>990</v>
      </c>
    </row>
    <row r="62" spans="1:158">
      <c r="A62" t="s">
        <v>295</v>
      </c>
      <c r="B62" t="s">
        <v>211</v>
      </c>
      <c r="C62" t="s">
        <v>267</v>
      </c>
      <c r="D62" t="s">
        <v>296</v>
      </c>
      <c r="E62" t="s">
        <v>1992</v>
      </c>
      <c r="F62" t="s">
        <v>1993</v>
      </c>
      <c r="G62">
        <v>9340994381</v>
      </c>
      <c r="H62" t="s">
        <v>164</v>
      </c>
      <c r="I62" t="s">
        <v>1994</v>
      </c>
      <c r="J62" t="s">
        <v>166</v>
      </c>
      <c r="K62" t="s">
        <v>1995</v>
      </c>
      <c r="L62" t="s">
        <v>1996</v>
      </c>
      <c r="M62" t="s">
        <v>1997</v>
      </c>
      <c r="N62" t="s">
        <v>170</v>
      </c>
      <c r="AI62" t="s">
        <v>1998</v>
      </c>
      <c r="AJ62" t="s">
        <v>1999</v>
      </c>
      <c r="AK62" t="s">
        <v>2000</v>
      </c>
      <c r="AL62">
        <v>56</v>
      </c>
      <c r="AM62">
        <v>5.6</v>
      </c>
      <c r="AN62">
        <v>1999</v>
      </c>
      <c r="AO62" t="s">
        <v>174</v>
      </c>
      <c r="AP62" t="s">
        <v>2001</v>
      </c>
      <c r="AQ62" t="s">
        <v>2002</v>
      </c>
      <c r="AR62" t="s">
        <v>2003</v>
      </c>
      <c r="AS62">
        <v>56</v>
      </c>
      <c r="AU62">
        <v>2001</v>
      </c>
      <c r="AV62" t="s">
        <v>170</v>
      </c>
      <c r="BC62" t="s">
        <v>174</v>
      </c>
      <c r="BD62" t="s">
        <v>2004</v>
      </c>
      <c r="BE62" t="s">
        <v>2005</v>
      </c>
      <c r="BF62" t="s">
        <v>2003</v>
      </c>
      <c r="BG62">
        <v>53</v>
      </c>
      <c r="BI62">
        <v>2004</v>
      </c>
      <c r="BJ62">
        <v>19</v>
      </c>
      <c r="BK62" t="s">
        <v>2006</v>
      </c>
      <c r="BL62">
        <v>53</v>
      </c>
      <c r="BM62" t="s">
        <v>2003</v>
      </c>
      <c r="BN62" t="s">
        <v>174</v>
      </c>
      <c r="BO62" t="s">
        <v>2007</v>
      </c>
      <c r="BP62" t="s">
        <v>2008</v>
      </c>
      <c r="BQ62" t="s">
        <v>2009</v>
      </c>
      <c r="BR62">
        <v>68</v>
      </c>
      <c r="BT62">
        <v>2009</v>
      </c>
      <c r="BU62">
        <v>31</v>
      </c>
      <c r="BV62" t="s">
        <v>2010</v>
      </c>
      <c r="BW62">
        <v>33</v>
      </c>
      <c r="BY62" t="s">
        <v>174</v>
      </c>
      <c r="BZ62" t="s">
        <v>2011</v>
      </c>
      <c r="CA62" t="s">
        <v>2012</v>
      </c>
      <c r="CB62" t="s">
        <v>1337</v>
      </c>
      <c r="CC62">
        <v>58</v>
      </c>
      <c r="CE62">
        <v>2013</v>
      </c>
      <c r="CF62" t="s">
        <v>174</v>
      </c>
      <c r="CG62" t="s">
        <v>1185</v>
      </c>
      <c r="CH62" t="s">
        <v>2013</v>
      </c>
      <c r="CI62" t="s">
        <v>193</v>
      </c>
      <c r="CJ62">
        <v>2023</v>
      </c>
      <c r="CL62" t="s">
        <v>170</v>
      </c>
      <c r="CN62" t="s">
        <v>170</v>
      </c>
      <c r="CP62" t="s">
        <v>2014</v>
      </c>
      <c r="CQ62" t="s">
        <v>174</v>
      </c>
      <c r="CR62">
        <v>0</v>
      </c>
      <c r="CS62">
        <v>4</v>
      </c>
      <c r="CT62">
        <v>20</v>
      </c>
      <c r="CU62" t="s">
        <v>2015</v>
      </c>
      <c r="CV62" t="s">
        <v>170</v>
      </c>
      <c r="CZ62" t="s">
        <v>170</v>
      </c>
      <c r="DC62" t="s">
        <v>2016</v>
      </c>
      <c r="DD62" t="s">
        <v>174</v>
      </c>
      <c r="DE62" t="s">
        <v>2017</v>
      </c>
      <c r="DF62" t="s">
        <v>170</v>
      </c>
      <c r="DL62" t="s">
        <v>170</v>
      </c>
      <c r="DN62" t="s">
        <v>170</v>
      </c>
      <c r="DP62" t="s">
        <v>2018</v>
      </c>
      <c r="DQ62" t="s">
        <v>202</v>
      </c>
      <c r="DR62" t="str">
        <f>HYPERLINK("https://nconnect.nicmar.ac.in/pdf/109_resume_1771482151.pdf/Y2FyZWVy","View Resume")</f>
        <v>0</v>
      </c>
      <c r="DS62" t="s">
        <v>2019</v>
      </c>
      <c r="DT62" t="s">
        <v>2020</v>
      </c>
      <c r="DU62" t="s">
        <v>211</v>
      </c>
      <c r="DV62" t="s">
        <v>2021</v>
      </c>
      <c r="DW62" t="s">
        <v>246</v>
      </c>
      <c r="DX62" t="s">
        <v>2022</v>
      </c>
      <c r="DY62" t="s">
        <v>758</v>
      </c>
      <c r="DZ62" t="s">
        <v>566</v>
      </c>
      <c r="EA62" t="s">
        <v>2023</v>
      </c>
      <c r="EB62" t="s">
        <v>508</v>
      </c>
      <c r="EC62" t="s">
        <v>2021</v>
      </c>
      <c r="ED62" t="s">
        <v>246</v>
      </c>
      <c r="EE62" t="s">
        <v>758</v>
      </c>
      <c r="EF62" t="s">
        <v>209</v>
      </c>
      <c r="EG62" t="s">
        <v>355</v>
      </c>
      <c r="EH62" t="s">
        <v>2024</v>
      </c>
      <c r="EI62" t="s">
        <v>211</v>
      </c>
      <c r="EJ62" t="s">
        <v>2021</v>
      </c>
      <c r="EK62" t="s">
        <v>246</v>
      </c>
      <c r="EL62" t="s">
        <v>2025</v>
      </c>
      <c r="EM62" t="s">
        <v>2026</v>
      </c>
      <c r="EN62" t="s">
        <v>2027</v>
      </c>
    </row>
    <row r="63" spans="1:158">
      <c r="A63" t="s">
        <v>587</v>
      </c>
      <c r="B63" t="s">
        <v>159</v>
      </c>
      <c r="C63" t="s">
        <v>267</v>
      </c>
      <c r="D63" t="s">
        <v>357</v>
      </c>
      <c r="E63" t="s">
        <v>2028</v>
      </c>
      <c r="F63" t="s">
        <v>2029</v>
      </c>
      <c r="G63">
        <v>9732092011</v>
      </c>
      <c r="H63" t="s">
        <v>164</v>
      </c>
      <c r="I63" t="s">
        <v>2030</v>
      </c>
      <c r="J63" t="s">
        <v>166</v>
      </c>
      <c r="K63" t="s">
        <v>798</v>
      </c>
      <c r="L63" t="s">
        <v>2031</v>
      </c>
      <c r="M63" t="s">
        <v>2032</v>
      </c>
      <c r="N63" t="s">
        <v>170</v>
      </c>
      <c r="AI63" t="s">
        <v>2033</v>
      </c>
      <c r="AJ63" t="s">
        <v>1930</v>
      </c>
      <c r="AK63" t="s">
        <v>2034</v>
      </c>
      <c r="AL63">
        <v>61.4</v>
      </c>
      <c r="AN63">
        <v>1999</v>
      </c>
      <c r="AO63" t="s">
        <v>174</v>
      </c>
      <c r="AP63" t="s">
        <v>2033</v>
      </c>
      <c r="AQ63" t="s">
        <v>1930</v>
      </c>
      <c r="AR63" t="s">
        <v>2035</v>
      </c>
      <c r="AS63">
        <v>61.6</v>
      </c>
      <c r="AU63">
        <v>2002</v>
      </c>
      <c r="AV63" t="s">
        <v>170</v>
      </c>
      <c r="BC63" t="s">
        <v>174</v>
      </c>
      <c r="BD63" t="s">
        <v>2036</v>
      </c>
      <c r="BE63" t="s">
        <v>2037</v>
      </c>
      <c r="BF63" t="s">
        <v>2038</v>
      </c>
      <c r="BG63">
        <v>61.3</v>
      </c>
      <c r="BI63">
        <v>2005</v>
      </c>
      <c r="BJ63">
        <v>19</v>
      </c>
      <c r="BK63" t="s">
        <v>2039</v>
      </c>
      <c r="BL63">
        <v>53</v>
      </c>
      <c r="BM63" t="s">
        <v>2038</v>
      </c>
      <c r="BN63" t="s">
        <v>174</v>
      </c>
      <c r="BO63" t="s">
        <v>2040</v>
      </c>
      <c r="BP63" t="s">
        <v>2041</v>
      </c>
      <c r="BQ63" t="s">
        <v>2038</v>
      </c>
      <c r="BR63">
        <v>63.3</v>
      </c>
      <c r="BT63">
        <v>2008</v>
      </c>
      <c r="BU63">
        <v>31</v>
      </c>
      <c r="BV63" t="s">
        <v>2042</v>
      </c>
      <c r="BW63">
        <v>53</v>
      </c>
      <c r="BX63" t="s">
        <v>2043</v>
      </c>
      <c r="BY63" t="s">
        <v>174</v>
      </c>
      <c r="BZ63" t="s">
        <v>2044</v>
      </c>
      <c r="CA63" t="s">
        <v>2045</v>
      </c>
      <c r="CB63" t="s">
        <v>2046</v>
      </c>
      <c r="CC63">
        <v>92.3</v>
      </c>
      <c r="CD63">
        <v>9.23</v>
      </c>
      <c r="CE63">
        <v>2018</v>
      </c>
      <c r="CF63" t="s">
        <v>174</v>
      </c>
      <c r="CG63" t="s">
        <v>2047</v>
      </c>
      <c r="CH63" t="s">
        <v>844</v>
      </c>
      <c r="CI63" t="s">
        <v>193</v>
      </c>
      <c r="CJ63">
        <v>2023</v>
      </c>
      <c r="CL63" t="s">
        <v>170</v>
      </c>
      <c r="CN63" t="s">
        <v>174</v>
      </c>
      <c r="CO63" t="s">
        <v>2048</v>
      </c>
      <c r="CP63" t="s">
        <v>409</v>
      </c>
      <c r="CQ63" t="s">
        <v>174</v>
      </c>
      <c r="CR63">
        <v>4</v>
      </c>
      <c r="CS63">
        <v>0</v>
      </c>
      <c r="CT63">
        <v>2</v>
      </c>
      <c r="CU63" t="s">
        <v>2049</v>
      </c>
      <c r="CV63" t="s">
        <v>174</v>
      </c>
      <c r="CW63" t="s">
        <v>2050</v>
      </c>
      <c r="CX63" t="s">
        <v>373</v>
      </c>
      <c r="CZ63" t="s">
        <v>170</v>
      </c>
      <c r="DB63" t="s">
        <v>2051</v>
      </c>
      <c r="DC63" t="s">
        <v>412</v>
      </c>
      <c r="DD63" t="s">
        <v>174</v>
      </c>
      <c r="DE63" t="s">
        <v>2052</v>
      </c>
      <c r="DF63" t="s">
        <v>170</v>
      </c>
      <c r="DL63" t="s">
        <v>170</v>
      </c>
      <c r="DN63" t="s">
        <v>170</v>
      </c>
      <c r="DP63" t="s">
        <v>2053</v>
      </c>
      <c r="DQ63" t="s">
        <v>202</v>
      </c>
      <c r="DR63" t="str">
        <f>HYPERLINK("https://nconnect.nicmar.ac.in/pdf/113_resume_1771482354.pdf/Y2FyZWVy","View Resume")</f>
        <v>0</v>
      </c>
      <c r="DS63" t="s">
        <v>2054</v>
      </c>
      <c r="DT63" t="s">
        <v>2055</v>
      </c>
      <c r="DU63" t="s">
        <v>508</v>
      </c>
      <c r="DV63" t="s">
        <v>2056</v>
      </c>
      <c r="DW63" t="s">
        <v>246</v>
      </c>
      <c r="DX63" t="s">
        <v>901</v>
      </c>
      <c r="DY63" t="s">
        <v>209</v>
      </c>
      <c r="DZ63" t="s">
        <v>2054</v>
      </c>
    </row>
    <row r="64" spans="1:158">
      <c r="A64" t="s">
        <v>794</v>
      </c>
      <c r="B64" t="s">
        <v>211</v>
      </c>
      <c r="C64" t="s">
        <v>267</v>
      </c>
      <c r="D64" t="s">
        <v>509</v>
      </c>
      <c r="E64" t="s">
        <v>2057</v>
      </c>
      <c r="F64" t="s">
        <v>2058</v>
      </c>
      <c r="G64">
        <v>9035345397</v>
      </c>
      <c r="H64" t="s">
        <v>164</v>
      </c>
      <c r="I64" t="s">
        <v>2059</v>
      </c>
      <c r="J64" t="s">
        <v>166</v>
      </c>
      <c r="K64" t="s">
        <v>2060</v>
      </c>
      <c r="L64" t="s">
        <v>2061</v>
      </c>
      <c r="M64" t="s">
        <v>2062</v>
      </c>
      <c r="N64" t="s">
        <v>170</v>
      </c>
      <c r="AI64" t="s">
        <v>2063</v>
      </c>
      <c r="AJ64" t="s">
        <v>2064</v>
      </c>
      <c r="AK64" t="s">
        <v>2065</v>
      </c>
      <c r="AL64">
        <v>77</v>
      </c>
      <c r="AN64">
        <v>1996</v>
      </c>
      <c r="AO64" t="s">
        <v>174</v>
      </c>
      <c r="AP64" t="s">
        <v>2066</v>
      </c>
      <c r="AQ64" t="s">
        <v>2067</v>
      </c>
      <c r="AR64" t="s">
        <v>2068</v>
      </c>
      <c r="AS64">
        <v>77</v>
      </c>
      <c r="AU64">
        <v>1998</v>
      </c>
      <c r="AV64" t="s">
        <v>170</v>
      </c>
      <c r="BC64" t="s">
        <v>174</v>
      </c>
      <c r="BD64" t="s">
        <v>2069</v>
      </c>
      <c r="BE64" t="s">
        <v>2070</v>
      </c>
      <c r="BF64" t="s">
        <v>1335</v>
      </c>
      <c r="BG64">
        <v>76</v>
      </c>
      <c r="BI64">
        <v>2001</v>
      </c>
      <c r="BJ64">
        <v>19</v>
      </c>
      <c r="BL64">
        <v>23</v>
      </c>
      <c r="BN64" t="s">
        <v>174</v>
      </c>
      <c r="BO64" t="s">
        <v>2069</v>
      </c>
      <c r="BP64" t="s">
        <v>2071</v>
      </c>
      <c r="BQ64" t="s">
        <v>2072</v>
      </c>
      <c r="BR64">
        <v>60</v>
      </c>
      <c r="BT64">
        <v>2003</v>
      </c>
      <c r="BU64">
        <v>31</v>
      </c>
      <c r="BV64" t="s">
        <v>2073</v>
      </c>
      <c r="BW64">
        <v>23</v>
      </c>
      <c r="BY64" t="s">
        <v>170</v>
      </c>
      <c r="CF64" t="s">
        <v>174</v>
      </c>
      <c r="CG64" t="s">
        <v>2074</v>
      </c>
      <c r="CH64" t="s">
        <v>2075</v>
      </c>
      <c r="CI64" t="s">
        <v>373</v>
      </c>
      <c r="CK64" t="s">
        <v>170</v>
      </c>
      <c r="CL64" t="s">
        <v>174</v>
      </c>
      <c r="CM64" t="s">
        <v>2076</v>
      </c>
      <c r="CN64" t="s">
        <v>174</v>
      </c>
      <c r="CO64" t="s">
        <v>2077</v>
      </c>
      <c r="CP64" t="s">
        <v>2078</v>
      </c>
      <c r="CQ64" t="s">
        <v>174</v>
      </c>
      <c r="CR64" t="s">
        <v>170</v>
      </c>
      <c r="CS64">
        <v>2</v>
      </c>
      <c r="CT64">
        <v>1</v>
      </c>
      <c r="CU64" t="s">
        <v>2079</v>
      </c>
      <c r="CV64" t="s">
        <v>170</v>
      </c>
      <c r="CZ64" t="s">
        <v>170</v>
      </c>
      <c r="DB64" t="s">
        <v>2080</v>
      </c>
      <c r="DC64" t="s">
        <v>2081</v>
      </c>
      <c r="DD64" t="s">
        <v>174</v>
      </c>
      <c r="DE64" t="s">
        <v>2082</v>
      </c>
      <c r="DF64" t="s">
        <v>174</v>
      </c>
      <c r="DG64">
        <v>8</v>
      </c>
      <c r="DH64">
        <v>1</v>
      </c>
      <c r="DI64">
        <v>0</v>
      </c>
      <c r="DJ64">
        <v>0</v>
      </c>
      <c r="DK64">
        <v>8</v>
      </c>
      <c r="DL64" t="s">
        <v>170</v>
      </c>
      <c r="DN64" t="s">
        <v>170</v>
      </c>
      <c r="DP64" t="s">
        <v>2083</v>
      </c>
      <c r="DQ64" t="s">
        <v>202</v>
      </c>
      <c r="DR64" t="str">
        <f>HYPERLINK("https://nconnect.nicmar.ac.in/pdf/123_resume_1771482222.pdf/Y2FyZWVy","View Resume")</f>
        <v>0</v>
      </c>
      <c r="DS64" t="s">
        <v>865</v>
      </c>
      <c r="DT64" t="s">
        <v>2084</v>
      </c>
      <c r="DU64" t="s">
        <v>2085</v>
      </c>
      <c r="DV64" t="s">
        <v>819</v>
      </c>
      <c r="DW64" t="s">
        <v>246</v>
      </c>
      <c r="DX64" t="s">
        <v>901</v>
      </c>
      <c r="DY64" t="s">
        <v>209</v>
      </c>
      <c r="DZ64" t="s">
        <v>265</v>
      </c>
      <c r="EA64" t="s">
        <v>2086</v>
      </c>
      <c r="EB64" t="s">
        <v>2087</v>
      </c>
      <c r="EC64" t="s">
        <v>819</v>
      </c>
      <c r="ED64" t="s">
        <v>246</v>
      </c>
      <c r="EE64" t="s">
        <v>419</v>
      </c>
      <c r="EF64" t="s">
        <v>901</v>
      </c>
      <c r="EG64" t="s">
        <v>906</v>
      </c>
    </row>
    <row r="65" spans="1:158">
      <c r="A65" t="s">
        <v>471</v>
      </c>
      <c r="B65" t="s">
        <v>211</v>
      </c>
      <c r="C65" t="s">
        <v>472</v>
      </c>
      <c r="D65" t="s">
        <v>473</v>
      </c>
      <c r="E65" t="s">
        <v>2088</v>
      </c>
      <c r="F65" t="s">
        <v>2089</v>
      </c>
      <c r="G65">
        <v>9030342265</v>
      </c>
      <c r="H65" t="s">
        <v>164</v>
      </c>
      <c r="I65" t="s">
        <v>2090</v>
      </c>
      <c r="J65" t="s">
        <v>217</v>
      </c>
      <c r="K65" t="s">
        <v>2091</v>
      </c>
      <c r="L65" t="s">
        <v>2092</v>
      </c>
      <c r="M65" t="s">
        <v>2093</v>
      </c>
      <c r="N65" t="s">
        <v>170</v>
      </c>
      <c r="AI65" t="s">
        <v>2094</v>
      </c>
      <c r="AJ65" t="s">
        <v>2095</v>
      </c>
      <c r="AK65" t="s">
        <v>2096</v>
      </c>
      <c r="AL65">
        <v>90.33</v>
      </c>
      <c r="AN65">
        <v>2011</v>
      </c>
      <c r="AO65" t="s">
        <v>170</v>
      </c>
      <c r="AV65" t="s">
        <v>174</v>
      </c>
      <c r="AW65" t="s">
        <v>486</v>
      </c>
      <c r="AX65" t="s">
        <v>2097</v>
      </c>
      <c r="AY65" t="s">
        <v>486</v>
      </c>
      <c r="AZ65">
        <v>75.69</v>
      </c>
      <c r="BB65">
        <v>2014</v>
      </c>
      <c r="BC65" t="s">
        <v>174</v>
      </c>
      <c r="BD65" t="s">
        <v>2098</v>
      </c>
      <c r="BE65" t="s">
        <v>2099</v>
      </c>
      <c r="BF65" t="s">
        <v>486</v>
      </c>
      <c r="BG65">
        <v>71.31</v>
      </c>
      <c r="BI65">
        <v>2017</v>
      </c>
      <c r="BJ65">
        <v>1</v>
      </c>
      <c r="BL65">
        <v>9</v>
      </c>
      <c r="BN65" t="s">
        <v>174</v>
      </c>
      <c r="BO65" t="s">
        <v>2100</v>
      </c>
      <c r="BP65" t="s">
        <v>2101</v>
      </c>
      <c r="BQ65" t="s">
        <v>2102</v>
      </c>
      <c r="BR65">
        <v>7.15</v>
      </c>
      <c r="BS65">
        <v>7.15</v>
      </c>
      <c r="BT65">
        <v>2019</v>
      </c>
      <c r="BU65">
        <v>12</v>
      </c>
      <c r="BW65">
        <v>15</v>
      </c>
      <c r="BY65" t="s">
        <v>170</v>
      </c>
      <c r="CF65" t="s">
        <v>174</v>
      </c>
      <c r="CG65" t="s">
        <v>2103</v>
      </c>
      <c r="CH65" t="s">
        <v>2100</v>
      </c>
      <c r="CI65" t="s">
        <v>193</v>
      </c>
      <c r="CJ65">
        <v>2025</v>
      </c>
      <c r="CL65" t="s">
        <v>170</v>
      </c>
      <c r="CN65" t="s">
        <v>170</v>
      </c>
      <c r="CP65" t="s">
        <v>2104</v>
      </c>
      <c r="CQ65" t="s">
        <v>174</v>
      </c>
      <c r="CR65">
        <v>4</v>
      </c>
      <c r="CS65">
        <v>0</v>
      </c>
      <c r="CT65">
        <v>1</v>
      </c>
      <c r="CU65" t="s">
        <v>2105</v>
      </c>
      <c r="CV65" t="s">
        <v>170</v>
      </c>
      <c r="CZ65" t="s">
        <v>170</v>
      </c>
      <c r="DB65" t="s">
        <v>2106</v>
      </c>
      <c r="DC65" t="s">
        <v>853</v>
      </c>
      <c r="DD65" t="s">
        <v>170</v>
      </c>
      <c r="DF65" t="s">
        <v>170</v>
      </c>
      <c r="DL65" t="s">
        <v>170</v>
      </c>
      <c r="DN65" t="s">
        <v>170</v>
      </c>
      <c r="DP65" t="s">
        <v>2083</v>
      </c>
      <c r="DQ65" t="s">
        <v>202</v>
      </c>
      <c r="DR65" t="str">
        <f>HYPERLINK("https://nconnect.nicmar.ac.in/pdf/121_resume_1771482445.pdf/Y2FyZWVy","View Resume")</f>
        <v>0</v>
      </c>
      <c r="DS65" t="s">
        <v>461</v>
      </c>
      <c r="DT65" t="s">
        <v>2107</v>
      </c>
      <c r="DU65" t="s">
        <v>211</v>
      </c>
      <c r="DV65" t="s">
        <v>1630</v>
      </c>
      <c r="DW65" t="s">
        <v>246</v>
      </c>
      <c r="DX65" t="s">
        <v>2108</v>
      </c>
      <c r="DY65" t="s">
        <v>2109</v>
      </c>
      <c r="DZ65" t="s">
        <v>461</v>
      </c>
    </row>
    <row r="66" spans="1:158">
      <c r="A66" t="s">
        <v>210</v>
      </c>
      <c r="B66" t="s">
        <v>211</v>
      </c>
      <c r="C66" t="s">
        <v>212</v>
      </c>
      <c r="D66" t="s">
        <v>213</v>
      </c>
      <c r="E66" t="s">
        <v>2110</v>
      </c>
      <c r="F66" t="s">
        <v>2111</v>
      </c>
      <c r="G66">
        <v>8309063066</v>
      </c>
      <c r="H66" t="s">
        <v>164</v>
      </c>
      <c r="I66" t="s">
        <v>2112</v>
      </c>
      <c r="J66" t="s">
        <v>166</v>
      </c>
      <c r="K66" t="s">
        <v>2113</v>
      </c>
      <c r="L66" t="s">
        <v>2114</v>
      </c>
      <c r="M66" t="s">
        <v>2115</v>
      </c>
      <c r="N66" t="s">
        <v>170</v>
      </c>
      <c r="AI66" t="s">
        <v>2116</v>
      </c>
      <c r="AJ66" t="s">
        <v>1224</v>
      </c>
      <c r="AK66" t="s">
        <v>1559</v>
      </c>
      <c r="AL66">
        <v>83.33</v>
      </c>
      <c r="AN66">
        <v>2004</v>
      </c>
      <c r="AO66" t="s">
        <v>174</v>
      </c>
      <c r="AP66" t="s">
        <v>2117</v>
      </c>
      <c r="AQ66" t="s">
        <v>1227</v>
      </c>
      <c r="AR66" t="s">
        <v>2118</v>
      </c>
      <c r="AS66">
        <v>86.9</v>
      </c>
      <c r="AU66">
        <v>2006</v>
      </c>
      <c r="AV66" t="s">
        <v>170</v>
      </c>
      <c r="BC66" t="s">
        <v>174</v>
      </c>
      <c r="BD66" t="s">
        <v>2119</v>
      </c>
      <c r="BE66" t="s">
        <v>2120</v>
      </c>
      <c r="BF66" t="s">
        <v>486</v>
      </c>
      <c r="BG66">
        <v>67.8</v>
      </c>
      <c r="BH66">
        <v>6.78</v>
      </c>
      <c r="BI66">
        <v>2010</v>
      </c>
      <c r="BJ66">
        <v>2</v>
      </c>
      <c r="BL66">
        <v>9</v>
      </c>
      <c r="BN66" t="s">
        <v>174</v>
      </c>
      <c r="BO66" t="s">
        <v>2121</v>
      </c>
      <c r="BP66" t="s">
        <v>2122</v>
      </c>
      <c r="BQ66" t="s">
        <v>213</v>
      </c>
      <c r="BR66">
        <v>79.66</v>
      </c>
      <c r="BT66">
        <v>2016</v>
      </c>
      <c r="BU66">
        <v>14</v>
      </c>
      <c r="BW66">
        <v>7</v>
      </c>
      <c r="BY66" t="s">
        <v>170</v>
      </c>
      <c r="CF66" t="s">
        <v>174</v>
      </c>
      <c r="CG66" t="s">
        <v>213</v>
      </c>
      <c r="CH66" t="s">
        <v>2123</v>
      </c>
      <c r="CI66" t="s">
        <v>193</v>
      </c>
      <c r="CJ66">
        <v>2025</v>
      </c>
      <c r="CL66" t="s">
        <v>170</v>
      </c>
      <c r="CN66" t="s">
        <v>170</v>
      </c>
      <c r="CP66" t="s">
        <v>1559</v>
      </c>
      <c r="CQ66" t="s">
        <v>170</v>
      </c>
      <c r="CV66" t="s">
        <v>170</v>
      </c>
      <c r="CZ66" t="s">
        <v>170</v>
      </c>
      <c r="DC66" t="s">
        <v>2124</v>
      </c>
      <c r="DD66" t="s">
        <v>170</v>
      </c>
      <c r="DF66" t="s">
        <v>170</v>
      </c>
      <c r="DL66" t="s">
        <v>170</v>
      </c>
      <c r="DN66" t="s">
        <v>170</v>
      </c>
      <c r="DP66" t="s">
        <v>2125</v>
      </c>
      <c r="DQ66" t="str">
        <f>HYPERLINK("https://nconnect.nicmar.ac.in/storage/profile/6996f5462909c.png","Download")</f>
        <v>0</v>
      </c>
      <c r="DR66" t="str">
        <f>HYPERLINK("https://nconnect.nicmar.ac.in/pdf/125_resume_1771483315.pdf/Y2FyZWVy","View Resume")</f>
        <v>0</v>
      </c>
      <c r="DS66" t="s">
        <v>2126</v>
      </c>
      <c r="DT66" t="s">
        <v>2127</v>
      </c>
      <c r="DU66" t="s">
        <v>2128</v>
      </c>
      <c r="DV66" t="s">
        <v>2129</v>
      </c>
      <c r="DW66" t="s">
        <v>246</v>
      </c>
      <c r="DX66" t="s">
        <v>901</v>
      </c>
      <c r="DY66" t="s">
        <v>209</v>
      </c>
      <c r="DZ66" t="s">
        <v>265</v>
      </c>
      <c r="EA66" t="s">
        <v>2130</v>
      </c>
      <c r="EB66" t="s">
        <v>211</v>
      </c>
      <c r="EC66" t="s">
        <v>2131</v>
      </c>
      <c r="ED66" t="s">
        <v>246</v>
      </c>
      <c r="EE66" t="s">
        <v>1722</v>
      </c>
      <c r="EF66" t="s">
        <v>1028</v>
      </c>
      <c r="EG66" t="s">
        <v>2132</v>
      </c>
      <c r="EH66" t="s">
        <v>2133</v>
      </c>
      <c r="EI66" t="s">
        <v>211</v>
      </c>
      <c r="EJ66" t="s">
        <v>2134</v>
      </c>
      <c r="EK66" t="s">
        <v>246</v>
      </c>
      <c r="EL66" t="s">
        <v>2135</v>
      </c>
      <c r="EM66" t="s">
        <v>2136</v>
      </c>
      <c r="EN66" t="s">
        <v>2137</v>
      </c>
      <c r="EO66" t="s">
        <v>2138</v>
      </c>
      <c r="EP66" t="s">
        <v>2139</v>
      </c>
      <c r="EQ66" t="s">
        <v>2131</v>
      </c>
      <c r="ER66" t="s">
        <v>207</v>
      </c>
      <c r="ES66" t="s">
        <v>2140</v>
      </c>
      <c r="ET66" t="s">
        <v>2141</v>
      </c>
      <c r="EU66" t="s">
        <v>1388</v>
      </c>
    </row>
    <row r="67" spans="1:158">
      <c r="A67" t="s">
        <v>1063</v>
      </c>
      <c r="B67" t="s">
        <v>508</v>
      </c>
      <c r="C67" t="s">
        <v>212</v>
      </c>
      <c r="D67" t="s">
        <v>213</v>
      </c>
      <c r="E67" t="s">
        <v>2110</v>
      </c>
      <c r="F67" t="s">
        <v>2111</v>
      </c>
      <c r="G67">
        <v>8309063066</v>
      </c>
      <c r="H67" t="s">
        <v>164</v>
      </c>
      <c r="I67" t="s">
        <v>2112</v>
      </c>
      <c r="J67" t="s">
        <v>166</v>
      </c>
      <c r="K67" t="s">
        <v>2113</v>
      </c>
      <c r="L67" t="s">
        <v>2114</v>
      </c>
      <c r="M67" t="s">
        <v>2115</v>
      </c>
      <c r="N67" t="s">
        <v>170</v>
      </c>
      <c r="AI67" t="s">
        <v>2116</v>
      </c>
      <c r="AJ67" t="s">
        <v>1224</v>
      </c>
      <c r="AK67" t="s">
        <v>1559</v>
      </c>
      <c r="AL67">
        <v>83.33</v>
      </c>
      <c r="AN67">
        <v>2004</v>
      </c>
      <c r="AO67" t="s">
        <v>174</v>
      </c>
      <c r="AP67" t="s">
        <v>2117</v>
      </c>
      <c r="AQ67" t="s">
        <v>1227</v>
      </c>
      <c r="AR67" t="s">
        <v>2118</v>
      </c>
      <c r="AS67">
        <v>86.9</v>
      </c>
      <c r="AU67">
        <v>2006</v>
      </c>
      <c r="AV67" t="s">
        <v>170</v>
      </c>
      <c r="BC67" t="s">
        <v>174</v>
      </c>
      <c r="BD67" t="s">
        <v>2119</v>
      </c>
      <c r="BE67" t="s">
        <v>2120</v>
      </c>
      <c r="BF67" t="s">
        <v>486</v>
      </c>
      <c r="BG67">
        <v>67.8</v>
      </c>
      <c r="BH67">
        <v>6.78</v>
      </c>
      <c r="BI67">
        <v>2010</v>
      </c>
      <c r="BJ67">
        <v>2</v>
      </c>
      <c r="BL67">
        <v>9</v>
      </c>
      <c r="BN67" t="s">
        <v>174</v>
      </c>
      <c r="BO67" t="s">
        <v>2121</v>
      </c>
      <c r="BP67" t="s">
        <v>2122</v>
      </c>
      <c r="BQ67" t="s">
        <v>213</v>
      </c>
      <c r="BR67">
        <v>79.66</v>
      </c>
      <c r="BT67">
        <v>2016</v>
      </c>
      <c r="BU67">
        <v>14</v>
      </c>
      <c r="BW67">
        <v>7</v>
      </c>
      <c r="BY67" t="s">
        <v>170</v>
      </c>
      <c r="CF67" t="s">
        <v>174</v>
      </c>
      <c r="CG67" t="s">
        <v>213</v>
      </c>
      <c r="CH67" t="s">
        <v>2123</v>
      </c>
      <c r="CI67" t="s">
        <v>193</v>
      </c>
      <c r="CJ67">
        <v>2025</v>
      </c>
      <c r="CL67" t="s">
        <v>170</v>
      </c>
      <c r="CN67" t="s">
        <v>170</v>
      </c>
      <c r="CP67" t="s">
        <v>1559</v>
      </c>
      <c r="CQ67" t="s">
        <v>170</v>
      </c>
      <c r="CV67" t="s">
        <v>170</v>
      </c>
      <c r="CZ67" t="s">
        <v>170</v>
      </c>
      <c r="DC67" t="s">
        <v>2124</v>
      </c>
      <c r="DD67" t="s">
        <v>170</v>
      </c>
      <c r="DF67" t="s">
        <v>170</v>
      </c>
      <c r="DL67" t="s">
        <v>170</v>
      </c>
      <c r="DN67" t="s">
        <v>170</v>
      </c>
      <c r="DP67" t="s">
        <v>2142</v>
      </c>
      <c r="DQ67" t="str">
        <f>HYPERLINK("https://nconnect.nicmar.ac.in/storage/profile/6996f5462909c.png","Download")</f>
        <v>0</v>
      </c>
      <c r="DR67" t="str">
        <f>HYPERLINK("https://nconnect.nicmar.ac.in/pdf/125_resume_1771483315.pdf/Y2FyZWVy","View Resume")</f>
        <v>0</v>
      </c>
      <c r="DS67" t="s">
        <v>2126</v>
      </c>
      <c r="DT67" t="s">
        <v>2127</v>
      </c>
      <c r="DU67" t="s">
        <v>2128</v>
      </c>
      <c r="DV67" t="s">
        <v>2129</v>
      </c>
      <c r="DW67" t="s">
        <v>246</v>
      </c>
      <c r="DX67" t="s">
        <v>901</v>
      </c>
      <c r="DY67" t="s">
        <v>209</v>
      </c>
      <c r="DZ67" t="s">
        <v>265</v>
      </c>
      <c r="EA67" t="s">
        <v>2130</v>
      </c>
      <c r="EB67" t="s">
        <v>211</v>
      </c>
      <c r="EC67" t="s">
        <v>2131</v>
      </c>
      <c r="ED67" t="s">
        <v>246</v>
      </c>
      <c r="EE67" t="s">
        <v>1722</v>
      </c>
      <c r="EF67" t="s">
        <v>1028</v>
      </c>
      <c r="EG67" t="s">
        <v>2132</v>
      </c>
      <c r="EH67" t="s">
        <v>2133</v>
      </c>
      <c r="EI67" t="s">
        <v>211</v>
      </c>
      <c r="EJ67" t="s">
        <v>2134</v>
      </c>
      <c r="EK67" t="s">
        <v>246</v>
      </c>
      <c r="EL67" t="s">
        <v>2135</v>
      </c>
      <c r="EM67" t="s">
        <v>2136</v>
      </c>
      <c r="EN67" t="s">
        <v>2137</v>
      </c>
      <c r="EO67" t="s">
        <v>2138</v>
      </c>
      <c r="EP67" t="s">
        <v>2139</v>
      </c>
      <c r="EQ67" t="s">
        <v>2131</v>
      </c>
      <c r="ER67" t="s">
        <v>207</v>
      </c>
      <c r="ES67" t="s">
        <v>2140</v>
      </c>
      <c r="ET67" t="s">
        <v>2141</v>
      </c>
      <c r="EU67" t="s">
        <v>1388</v>
      </c>
    </row>
    <row r="68" spans="1:158">
      <c r="A68" t="s">
        <v>1348</v>
      </c>
      <c r="B68" t="s">
        <v>211</v>
      </c>
      <c r="C68" t="s">
        <v>267</v>
      </c>
      <c r="D68" t="s">
        <v>1349</v>
      </c>
      <c r="E68" t="s">
        <v>2143</v>
      </c>
      <c r="F68" t="s">
        <v>2144</v>
      </c>
      <c r="G68">
        <v>9339182105</v>
      </c>
      <c r="H68" t="s">
        <v>164</v>
      </c>
      <c r="I68" t="s">
        <v>2145</v>
      </c>
      <c r="J68" t="s">
        <v>217</v>
      </c>
      <c r="K68" t="s">
        <v>2146</v>
      </c>
      <c r="L68" t="s">
        <v>2147</v>
      </c>
      <c r="M68" t="s">
        <v>2148</v>
      </c>
      <c r="N68" t="s">
        <v>170</v>
      </c>
      <c r="AI68" t="s">
        <v>2149</v>
      </c>
      <c r="AJ68" t="s">
        <v>2150</v>
      </c>
      <c r="AK68" t="s">
        <v>2151</v>
      </c>
      <c r="AL68">
        <v>83</v>
      </c>
      <c r="AN68">
        <v>2011</v>
      </c>
      <c r="AO68" t="s">
        <v>174</v>
      </c>
      <c r="AP68" t="s">
        <v>2149</v>
      </c>
      <c r="AQ68" t="s">
        <v>2152</v>
      </c>
      <c r="AR68" t="s">
        <v>2153</v>
      </c>
      <c r="AS68">
        <v>83.6</v>
      </c>
      <c r="AU68">
        <v>2013</v>
      </c>
      <c r="AV68" t="s">
        <v>170</v>
      </c>
      <c r="BC68" t="s">
        <v>174</v>
      </c>
      <c r="BD68" t="s">
        <v>2154</v>
      </c>
      <c r="BE68" t="s">
        <v>2155</v>
      </c>
      <c r="BF68" t="s">
        <v>2156</v>
      </c>
      <c r="BG68">
        <v>62.37</v>
      </c>
      <c r="BI68">
        <v>2016</v>
      </c>
      <c r="BJ68">
        <v>19</v>
      </c>
      <c r="BK68" t="s">
        <v>2157</v>
      </c>
      <c r="BL68">
        <v>53</v>
      </c>
      <c r="BM68" t="s">
        <v>2158</v>
      </c>
      <c r="BN68" t="s">
        <v>174</v>
      </c>
      <c r="BO68" t="s">
        <v>2159</v>
      </c>
      <c r="BP68" t="s">
        <v>2160</v>
      </c>
      <c r="BQ68" t="s">
        <v>2158</v>
      </c>
      <c r="BR68">
        <v>78.5</v>
      </c>
      <c r="BT68">
        <v>2018</v>
      </c>
      <c r="BU68">
        <v>31</v>
      </c>
      <c r="BV68" t="s">
        <v>2161</v>
      </c>
      <c r="BW68">
        <v>53</v>
      </c>
      <c r="BX68" t="s">
        <v>2158</v>
      </c>
      <c r="BY68" t="s">
        <v>170</v>
      </c>
      <c r="CF68" t="s">
        <v>174</v>
      </c>
      <c r="CG68" t="s">
        <v>2162</v>
      </c>
      <c r="CH68" t="s">
        <v>844</v>
      </c>
      <c r="CI68" t="s">
        <v>193</v>
      </c>
      <c r="CJ68">
        <v>2024</v>
      </c>
      <c r="CL68" t="s">
        <v>170</v>
      </c>
      <c r="CN68" t="s">
        <v>174</v>
      </c>
      <c r="CO68" t="s">
        <v>2163</v>
      </c>
      <c r="CP68" t="s">
        <v>2151</v>
      </c>
      <c r="CQ68" t="s">
        <v>174</v>
      </c>
      <c r="CR68">
        <v>5</v>
      </c>
      <c r="CS68">
        <v>7</v>
      </c>
      <c r="CU68" t="s">
        <v>2164</v>
      </c>
      <c r="CV68" t="s">
        <v>170</v>
      </c>
      <c r="CZ68" t="s">
        <v>170</v>
      </c>
      <c r="DC68" t="s">
        <v>326</v>
      </c>
      <c r="DD68" t="s">
        <v>170</v>
      </c>
      <c r="DF68" t="s">
        <v>170</v>
      </c>
      <c r="DL68" t="s">
        <v>174</v>
      </c>
      <c r="DM68" t="s">
        <v>2163</v>
      </c>
      <c r="DN68" t="s">
        <v>170</v>
      </c>
      <c r="DP68" t="s">
        <v>2165</v>
      </c>
      <c r="DQ68" t="s">
        <v>202</v>
      </c>
      <c r="DR68" t="str">
        <f>HYPERLINK("https://nconnect.nicmar.ac.in/pdf/130_resume_1771483939.pdf/Y2FyZWVy","View Resume")</f>
        <v>0</v>
      </c>
      <c r="DS68" t="s">
        <v>292</v>
      </c>
    </row>
    <row r="69" spans="1:158">
      <c r="A69" t="s">
        <v>471</v>
      </c>
      <c r="B69" t="s">
        <v>211</v>
      </c>
      <c r="C69" t="s">
        <v>472</v>
      </c>
      <c r="D69" t="s">
        <v>473</v>
      </c>
      <c r="E69" t="s">
        <v>2166</v>
      </c>
      <c r="F69" t="s">
        <v>2167</v>
      </c>
      <c r="G69">
        <v>9743611173</v>
      </c>
      <c r="H69" t="s">
        <v>164</v>
      </c>
      <c r="I69" t="s">
        <v>2168</v>
      </c>
      <c r="J69" t="s">
        <v>166</v>
      </c>
      <c r="K69" t="s">
        <v>658</v>
      </c>
      <c r="L69" t="s">
        <v>2169</v>
      </c>
      <c r="M69" t="s">
        <v>2170</v>
      </c>
      <c r="N69" t="s">
        <v>170</v>
      </c>
      <c r="AI69" t="s">
        <v>2171</v>
      </c>
      <c r="AJ69" t="s">
        <v>2172</v>
      </c>
      <c r="AK69" t="s">
        <v>2173</v>
      </c>
      <c r="AL69">
        <v>88</v>
      </c>
      <c r="AN69">
        <v>2001</v>
      </c>
      <c r="AO69" t="s">
        <v>174</v>
      </c>
      <c r="AP69" t="s">
        <v>2174</v>
      </c>
      <c r="AQ69" t="s">
        <v>2175</v>
      </c>
      <c r="AR69" t="s">
        <v>2176</v>
      </c>
      <c r="AS69">
        <v>71.33</v>
      </c>
      <c r="AU69">
        <v>2003</v>
      </c>
      <c r="AV69" t="s">
        <v>170</v>
      </c>
      <c r="BC69" t="s">
        <v>174</v>
      </c>
      <c r="BD69" t="s">
        <v>2177</v>
      </c>
      <c r="BE69" t="s">
        <v>2178</v>
      </c>
      <c r="BF69" t="s">
        <v>2179</v>
      </c>
      <c r="BG69">
        <v>73.96</v>
      </c>
      <c r="BI69">
        <v>2007</v>
      </c>
      <c r="BJ69">
        <v>2</v>
      </c>
      <c r="BL69">
        <v>9</v>
      </c>
      <c r="BN69" t="s">
        <v>174</v>
      </c>
      <c r="BO69" t="s">
        <v>2180</v>
      </c>
      <c r="BP69" t="s">
        <v>2181</v>
      </c>
      <c r="BQ69" t="s">
        <v>2182</v>
      </c>
      <c r="BR69">
        <v>82.2</v>
      </c>
      <c r="BS69">
        <v>8.97</v>
      </c>
      <c r="BT69">
        <v>2007</v>
      </c>
      <c r="BU69">
        <v>12</v>
      </c>
      <c r="BW69">
        <v>15</v>
      </c>
      <c r="BY69" t="s">
        <v>170</v>
      </c>
      <c r="CF69" t="s">
        <v>174</v>
      </c>
      <c r="CG69" t="s">
        <v>2183</v>
      </c>
      <c r="CH69" t="s">
        <v>2184</v>
      </c>
      <c r="CI69" t="s">
        <v>373</v>
      </c>
      <c r="CK69" t="s">
        <v>170</v>
      </c>
      <c r="CL69" t="s">
        <v>174</v>
      </c>
      <c r="CN69" t="s">
        <v>174</v>
      </c>
      <c r="CO69" t="s">
        <v>2185</v>
      </c>
      <c r="CP69" t="s">
        <v>2186</v>
      </c>
      <c r="CQ69" t="s">
        <v>174</v>
      </c>
      <c r="CR69">
        <v>0</v>
      </c>
      <c r="CS69">
        <v>1</v>
      </c>
      <c r="CT69">
        <v>6</v>
      </c>
      <c r="CU69" t="s">
        <v>2187</v>
      </c>
      <c r="CV69" t="s">
        <v>170</v>
      </c>
      <c r="CZ69" t="s">
        <v>170</v>
      </c>
      <c r="DC69" t="s">
        <v>2188</v>
      </c>
      <c r="DD69" t="s">
        <v>174</v>
      </c>
      <c r="DE69" t="s">
        <v>2189</v>
      </c>
      <c r="DF69" t="s">
        <v>174</v>
      </c>
      <c r="DG69" t="s">
        <v>2190</v>
      </c>
      <c r="DH69" t="s">
        <v>2191</v>
      </c>
      <c r="DI69" t="s">
        <v>2192</v>
      </c>
      <c r="DJ69" t="s">
        <v>2193</v>
      </c>
      <c r="DK69">
        <v>9</v>
      </c>
      <c r="DL69" t="s">
        <v>170</v>
      </c>
      <c r="DN69" t="s">
        <v>170</v>
      </c>
      <c r="DP69" t="s">
        <v>2194</v>
      </c>
      <c r="DQ69" t="s">
        <v>202</v>
      </c>
      <c r="DR69" t="str">
        <f>HYPERLINK("https://nconnect.nicmar.ac.in/pdf/124_resume_1771484126.pdf/Y2FyZWVy","View Resume")</f>
        <v>0</v>
      </c>
      <c r="DS69" t="s">
        <v>2195</v>
      </c>
      <c r="DT69" t="s">
        <v>2196</v>
      </c>
      <c r="DU69" t="s">
        <v>211</v>
      </c>
      <c r="DV69" t="s">
        <v>2197</v>
      </c>
      <c r="DW69" t="s">
        <v>246</v>
      </c>
      <c r="DX69" t="s">
        <v>2198</v>
      </c>
      <c r="DY69" t="s">
        <v>209</v>
      </c>
      <c r="DZ69" t="s">
        <v>2199</v>
      </c>
      <c r="EA69" t="s">
        <v>2200</v>
      </c>
      <c r="EB69" t="s">
        <v>211</v>
      </c>
      <c r="EC69" t="s">
        <v>2201</v>
      </c>
      <c r="ED69" t="s">
        <v>246</v>
      </c>
      <c r="EE69" t="s">
        <v>2202</v>
      </c>
      <c r="EF69" t="s">
        <v>2203</v>
      </c>
      <c r="EG69" t="s">
        <v>248</v>
      </c>
      <c r="EH69" t="s">
        <v>2204</v>
      </c>
      <c r="EI69" t="s">
        <v>2205</v>
      </c>
      <c r="EJ69" t="s">
        <v>1630</v>
      </c>
      <c r="EK69" t="s">
        <v>207</v>
      </c>
      <c r="EL69" t="s">
        <v>2206</v>
      </c>
      <c r="EM69" t="s">
        <v>2207</v>
      </c>
      <c r="EN69" t="s">
        <v>1388</v>
      </c>
    </row>
    <row r="70" spans="1:158">
      <c r="A70" t="s">
        <v>266</v>
      </c>
      <c r="B70" t="s">
        <v>211</v>
      </c>
      <c r="C70" t="s">
        <v>267</v>
      </c>
      <c r="D70" t="s">
        <v>268</v>
      </c>
      <c r="E70" t="s">
        <v>2208</v>
      </c>
      <c r="F70" t="s">
        <v>2209</v>
      </c>
      <c r="G70">
        <v>8763837714</v>
      </c>
      <c r="H70" t="s">
        <v>164</v>
      </c>
      <c r="I70" t="s">
        <v>2210</v>
      </c>
      <c r="J70" t="s">
        <v>166</v>
      </c>
      <c r="K70" t="s">
        <v>2211</v>
      </c>
      <c r="L70" t="s">
        <v>2212</v>
      </c>
      <c r="M70" t="s">
        <v>2213</v>
      </c>
      <c r="N70" t="s">
        <v>174</v>
      </c>
      <c r="O70" t="s">
        <v>2214</v>
      </c>
      <c r="P70" t="s">
        <v>1185</v>
      </c>
      <c r="AI70" t="s">
        <v>2215</v>
      </c>
      <c r="AJ70" t="s">
        <v>2216</v>
      </c>
      <c r="AK70" t="s">
        <v>2217</v>
      </c>
      <c r="AL70">
        <v>87.6</v>
      </c>
      <c r="AN70">
        <v>2008</v>
      </c>
      <c r="AO70" t="s">
        <v>174</v>
      </c>
      <c r="AP70" t="s">
        <v>2218</v>
      </c>
      <c r="AQ70" t="s">
        <v>2219</v>
      </c>
      <c r="AR70" t="s">
        <v>2220</v>
      </c>
      <c r="AS70">
        <v>72</v>
      </c>
      <c r="AU70">
        <v>2010</v>
      </c>
      <c r="AV70" t="s">
        <v>170</v>
      </c>
      <c r="BC70" t="s">
        <v>174</v>
      </c>
      <c r="BD70" t="s">
        <v>2221</v>
      </c>
      <c r="BE70" t="s">
        <v>2222</v>
      </c>
      <c r="BF70" t="s">
        <v>2223</v>
      </c>
      <c r="BG70">
        <v>75.7</v>
      </c>
      <c r="BH70">
        <v>7.57</v>
      </c>
      <c r="BI70">
        <v>2014</v>
      </c>
      <c r="BJ70">
        <v>19</v>
      </c>
      <c r="BK70" t="s">
        <v>2224</v>
      </c>
      <c r="BL70">
        <v>53</v>
      </c>
      <c r="BM70" t="s">
        <v>2225</v>
      </c>
      <c r="BN70" t="s">
        <v>174</v>
      </c>
      <c r="BO70" t="s">
        <v>2226</v>
      </c>
      <c r="BP70" t="s">
        <v>2227</v>
      </c>
      <c r="BQ70" t="s">
        <v>2228</v>
      </c>
      <c r="BR70">
        <v>86.3</v>
      </c>
      <c r="BS70">
        <v>8.63</v>
      </c>
      <c r="BT70">
        <v>2017</v>
      </c>
      <c r="BU70">
        <v>31</v>
      </c>
      <c r="BV70" t="s">
        <v>2229</v>
      </c>
      <c r="BW70">
        <v>53</v>
      </c>
      <c r="BX70" t="s">
        <v>2230</v>
      </c>
      <c r="BY70" t="s">
        <v>170</v>
      </c>
      <c r="CF70" t="s">
        <v>174</v>
      </c>
      <c r="CG70" t="s">
        <v>2231</v>
      </c>
      <c r="CH70" t="s">
        <v>2232</v>
      </c>
      <c r="CI70" t="s">
        <v>193</v>
      </c>
      <c r="CJ70">
        <v>2023</v>
      </c>
      <c r="CL70" t="s">
        <v>174</v>
      </c>
      <c r="CM70" t="s">
        <v>2233</v>
      </c>
      <c r="CN70" t="s">
        <v>174</v>
      </c>
      <c r="CO70" t="s">
        <v>2234</v>
      </c>
      <c r="CP70" t="s">
        <v>2235</v>
      </c>
      <c r="CQ70" t="s">
        <v>174</v>
      </c>
      <c r="CR70" t="s">
        <v>2236</v>
      </c>
      <c r="CS70" t="s">
        <v>2237</v>
      </c>
      <c r="CU70" t="s">
        <v>2238</v>
      </c>
      <c r="CV70" t="s">
        <v>170</v>
      </c>
      <c r="CZ70" t="s">
        <v>170</v>
      </c>
      <c r="DB70" t="s">
        <v>2239</v>
      </c>
      <c r="DC70" t="s">
        <v>2240</v>
      </c>
      <c r="DD70" t="s">
        <v>174</v>
      </c>
      <c r="DE70" t="s">
        <v>2241</v>
      </c>
      <c r="DF70" t="s">
        <v>174</v>
      </c>
      <c r="DG70" t="s">
        <v>2242</v>
      </c>
      <c r="DH70" t="s">
        <v>378</v>
      </c>
      <c r="DI70" t="s">
        <v>378</v>
      </c>
      <c r="DJ70" t="s">
        <v>378</v>
      </c>
      <c r="DK70">
        <v>9</v>
      </c>
      <c r="DL70" t="s">
        <v>174</v>
      </c>
      <c r="DM70" t="s">
        <v>2243</v>
      </c>
      <c r="DN70" t="s">
        <v>170</v>
      </c>
      <c r="DP70" t="s">
        <v>2244</v>
      </c>
      <c r="DQ70" t="s">
        <v>202</v>
      </c>
      <c r="DR70" t="str">
        <f>HYPERLINK("https://nconnect.nicmar.ac.in/pdf/34_resume_1771484139.pdf/Y2FyZWVy","View Resume")</f>
        <v>0</v>
      </c>
      <c r="DS70" t="s">
        <v>2245</v>
      </c>
      <c r="DT70" t="s">
        <v>2246</v>
      </c>
      <c r="DU70" t="s">
        <v>2247</v>
      </c>
      <c r="DV70" t="s">
        <v>819</v>
      </c>
      <c r="DW70" t="s">
        <v>246</v>
      </c>
      <c r="DX70" t="s">
        <v>424</v>
      </c>
      <c r="DY70" t="s">
        <v>209</v>
      </c>
      <c r="DZ70" t="s">
        <v>344</v>
      </c>
      <c r="EA70" t="s">
        <v>1740</v>
      </c>
      <c r="EB70" t="s">
        <v>211</v>
      </c>
      <c r="EC70" t="s">
        <v>2248</v>
      </c>
      <c r="ED70" t="s">
        <v>246</v>
      </c>
      <c r="EE70" t="s">
        <v>1030</v>
      </c>
      <c r="EF70" t="s">
        <v>821</v>
      </c>
      <c r="EG70" t="s">
        <v>265</v>
      </c>
      <c r="EH70" t="s">
        <v>2249</v>
      </c>
      <c r="EI70" t="s">
        <v>1390</v>
      </c>
      <c r="EJ70" t="s">
        <v>2250</v>
      </c>
      <c r="EK70" t="s">
        <v>246</v>
      </c>
      <c r="EL70" t="s">
        <v>428</v>
      </c>
      <c r="EM70" t="s">
        <v>1722</v>
      </c>
      <c r="EN70" t="s">
        <v>248</v>
      </c>
    </row>
    <row r="71" spans="1:158">
      <c r="A71" t="s">
        <v>2251</v>
      </c>
      <c r="B71" t="s">
        <v>159</v>
      </c>
      <c r="C71" t="s">
        <v>212</v>
      </c>
      <c r="D71" t="s">
        <v>2252</v>
      </c>
      <c r="E71" t="s">
        <v>2166</v>
      </c>
      <c r="F71" t="s">
        <v>2167</v>
      </c>
      <c r="G71">
        <v>9743611173</v>
      </c>
      <c r="H71" t="s">
        <v>164</v>
      </c>
      <c r="I71" t="s">
        <v>2168</v>
      </c>
      <c r="J71" t="s">
        <v>166</v>
      </c>
      <c r="K71" t="s">
        <v>658</v>
      </c>
      <c r="L71" t="s">
        <v>2169</v>
      </c>
      <c r="M71" t="s">
        <v>2170</v>
      </c>
      <c r="N71" t="s">
        <v>170</v>
      </c>
      <c r="AI71" t="s">
        <v>2171</v>
      </c>
      <c r="AJ71" t="s">
        <v>2172</v>
      </c>
      <c r="AK71" t="s">
        <v>2173</v>
      </c>
      <c r="AL71">
        <v>88</v>
      </c>
      <c r="AN71">
        <v>2001</v>
      </c>
      <c r="AO71" t="s">
        <v>174</v>
      </c>
      <c r="AP71" t="s">
        <v>2174</v>
      </c>
      <c r="AQ71" t="s">
        <v>2175</v>
      </c>
      <c r="AR71" t="s">
        <v>2176</v>
      </c>
      <c r="AS71">
        <v>71.33</v>
      </c>
      <c r="AU71">
        <v>2003</v>
      </c>
      <c r="AV71" t="s">
        <v>170</v>
      </c>
      <c r="BC71" t="s">
        <v>174</v>
      </c>
      <c r="BD71" t="s">
        <v>2177</v>
      </c>
      <c r="BE71" t="s">
        <v>2178</v>
      </c>
      <c r="BF71" t="s">
        <v>2179</v>
      </c>
      <c r="BG71">
        <v>73.96</v>
      </c>
      <c r="BI71">
        <v>2007</v>
      </c>
      <c r="BJ71">
        <v>2</v>
      </c>
      <c r="BL71">
        <v>9</v>
      </c>
      <c r="BN71" t="s">
        <v>174</v>
      </c>
      <c r="BO71" t="s">
        <v>2180</v>
      </c>
      <c r="BP71" t="s">
        <v>2181</v>
      </c>
      <c r="BQ71" t="s">
        <v>2182</v>
      </c>
      <c r="BR71">
        <v>82.2</v>
      </c>
      <c r="BS71">
        <v>8.97</v>
      </c>
      <c r="BT71">
        <v>2007</v>
      </c>
      <c r="BU71">
        <v>12</v>
      </c>
      <c r="BW71">
        <v>15</v>
      </c>
      <c r="BY71" t="s">
        <v>170</v>
      </c>
      <c r="CF71" t="s">
        <v>174</v>
      </c>
      <c r="CG71" t="s">
        <v>2183</v>
      </c>
      <c r="CH71" t="s">
        <v>2184</v>
      </c>
      <c r="CI71" t="s">
        <v>373</v>
      </c>
      <c r="CK71" t="s">
        <v>170</v>
      </c>
      <c r="CL71" t="s">
        <v>174</v>
      </c>
      <c r="CN71" t="s">
        <v>174</v>
      </c>
      <c r="CO71" t="s">
        <v>2185</v>
      </c>
      <c r="CP71" t="s">
        <v>2186</v>
      </c>
      <c r="CQ71" t="s">
        <v>174</v>
      </c>
      <c r="CR71">
        <v>0</v>
      </c>
      <c r="CS71">
        <v>1</v>
      </c>
      <c r="CT71">
        <v>6</v>
      </c>
      <c r="CU71" t="s">
        <v>2187</v>
      </c>
      <c r="CV71" t="s">
        <v>170</v>
      </c>
      <c r="CZ71" t="s">
        <v>170</v>
      </c>
      <c r="DC71" t="s">
        <v>2188</v>
      </c>
      <c r="DD71" t="s">
        <v>174</v>
      </c>
      <c r="DE71" t="s">
        <v>2189</v>
      </c>
      <c r="DF71" t="s">
        <v>174</v>
      </c>
      <c r="DG71" t="s">
        <v>2190</v>
      </c>
      <c r="DH71" t="s">
        <v>2191</v>
      </c>
      <c r="DI71" t="s">
        <v>2192</v>
      </c>
      <c r="DJ71" t="s">
        <v>2193</v>
      </c>
      <c r="DK71">
        <v>9</v>
      </c>
      <c r="DL71" t="s">
        <v>170</v>
      </c>
      <c r="DN71" t="s">
        <v>170</v>
      </c>
      <c r="DP71" t="s">
        <v>2244</v>
      </c>
      <c r="DQ71" t="s">
        <v>202</v>
      </c>
      <c r="DR71" t="str">
        <f>HYPERLINK("https://nconnect.nicmar.ac.in/pdf/124_resume_1771484126.pdf/Y2FyZWVy","View Resume")</f>
        <v>0</v>
      </c>
      <c r="DS71" t="s">
        <v>2195</v>
      </c>
      <c r="DT71" t="s">
        <v>2196</v>
      </c>
      <c r="DU71" t="s">
        <v>211</v>
      </c>
      <c r="DV71" t="s">
        <v>2197</v>
      </c>
      <c r="DW71" t="s">
        <v>246</v>
      </c>
      <c r="DX71" t="s">
        <v>2198</v>
      </c>
      <c r="DY71" t="s">
        <v>209</v>
      </c>
      <c r="DZ71" t="s">
        <v>2199</v>
      </c>
      <c r="EA71" t="s">
        <v>2200</v>
      </c>
      <c r="EB71" t="s">
        <v>211</v>
      </c>
      <c r="EC71" t="s">
        <v>2201</v>
      </c>
      <c r="ED71" t="s">
        <v>246</v>
      </c>
      <c r="EE71" t="s">
        <v>2202</v>
      </c>
      <c r="EF71" t="s">
        <v>2203</v>
      </c>
      <c r="EG71" t="s">
        <v>248</v>
      </c>
      <c r="EH71" t="s">
        <v>2204</v>
      </c>
      <c r="EI71" t="s">
        <v>2205</v>
      </c>
      <c r="EJ71" t="s">
        <v>1630</v>
      </c>
      <c r="EK71" t="s">
        <v>207</v>
      </c>
      <c r="EL71" t="s">
        <v>2206</v>
      </c>
      <c r="EM71" t="s">
        <v>2207</v>
      </c>
      <c r="EN71" t="s">
        <v>1388</v>
      </c>
    </row>
    <row r="72" spans="1:158">
      <c r="A72" t="s">
        <v>210</v>
      </c>
      <c r="B72" t="s">
        <v>211</v>
      </c>
      <c r="C72" t="s">
        <v>212</v>
      </c>
      <c r="D72" t="s">
        <v>213</v>
      </c>
      <c r="E72" t="s">
        <v>2253</v>
      </c>
      <c r="F72" t="s">
        <v>2254</v>
      </c>
      <c r="G72">
        <v>9473561334</v>
      </c>
      <c r="H72" t="s">
        <v>164</v>
      </c>
      <c r="I72" t="s">
        <v>2255</v>
      </c>
      <c r="J72" t="s">
        <v>217</v>
      </c>
      <c r="K72" t="s">
        <v>798</v>
      </c>
      <c r="L72" t="s">
        <v>2256</v>
      </c>
      <c r="M72" t="s">
        <v>2257</v>
      </c>
      <c r="N72" t="s">
        <v>170</v>
      </c>
      <c r="AI72" t="s">
        <v>2258</v>
      </c>
      <c r="AJ72" t="s">
        <v>2259</v>
      </c>
      <c r="AK72" t="s">
        <v>2260</v>
      </c>
      <c r="AL72">
        <v>70</v>
      </c>
      <c r="AM72">
        <v>7</v>
      </c>
      <c r="AN72">
        <v>2010</v>
      </c>
      <c r="AO72" t="s">
        <v>174</v>
      </c>
      <c r="AP72" t="s">
        <v>2261</v>
      </c>
      <c r="AQ72" t="s">
        <v>2262</v>
      </c>
      <c r="AR72" t="s">
        <v>2263</v>
      </c>
      <c r="AS72">
        <v>56.6</v>
      </c>
      <c r="AU72">
        <v>2012</v>
      </c>
      <c r="AV72" t="s">
        <v>170</v>
      </c>
      <c r="BC72" t="s">
        <v>174</v>
      </c>
      <c r="BD72" t="s">
        <v>2264</v>
      </c>
      <c r="BE72" t="s">
        <v>2265</v>
      </c>
      <c r="BF72" t="s">
        <v>2266</v>
      </c>
      <c r="BG72">
        <v>68.8</v>
      </c>
      <c r="BI72">
        <v>2016</v>
      </c>
      <c r="BJ72">
        <v>1</v>
      </c>
      <c r="BL72">
        <v>9</v>
      </c>
      <c r="BN72" t="s">
        <v>174</v>
      </c>
      <c r="BO72" t="s">
        <v>2267</v>
      </c>
      <c r="BP72" t="s">
        <v>2268</v>
      </c>
      <c r="BQ72" t="s">
        <v>2269</v>
      </c>
      <c r="BR72">
        <v>82</v>
      </c>
      <c r="BS72">
        <v>8.2</v>
      </c>
      <c r="BT72">
        <v>2020</v>
      </c>
      <c r="BU72">
        <v>14</v>
      </c>
      <c r="BW72">
        <v>47</v>
      </c>
      <c r="BY72" t="s">
        <v>170</v>
      </c>
      <c r="CF72" t="s">
        <v>174</v>
      </c>
      <c r="CG72" t="s">
        <v>2270</v>
      </c>
      <c r="CH72" t="s">
        <v>2271</v>
      </c>
      <c r="CI72" t="s">
        <v>193</v>
      </c>
      <c r="CJ72">
        <v>2025</v>
      </c>
      <c r="CL72" t="s">
        <v>174</v>
      </c>
      <c r="CM72" t="s">
        <v>2272</v>
      </c>
      <c r="CN72" t="s">
        <v>174</v>
      </c>
      <c r="CO72" t="s">
        <v>2273</v>
      </c>
      <c r="CP72" t="s">
        <v>2274</v>
      </c>
      <c r="CQ72" t="s">
        <v>174</v>
      </c>
      <c r="CR72">
        <v>5</v>
      </c>
      <c r="CS72">
        <v>9</v>
      </c>
      <c r="CT72">
        <v>3</v>
      </c>
      <c r="CU72" t="s">
        <v>2275</v>
      </c>
      <c r="CV72" t="s">
        <v>174</v>
      </c>
      <c r="CW72" t="s">
        <v>2276</v>
      </c>
      <c r="CX72" t="s">
        <v>193</v>
      </c>
      <c r="CY72">
        <v>2025</v>
      </c>
      <c r="CZ72" t="s">
        <v>170</v>
      </c>
      <c r="DB72" t="s">
        <v>2270</v>
      </c>
      <c r="DC72" t="s">
        <v>326</v>
      </c>
      <c r="DD72" t="s">
        <v>174</v>
      </c>
      <c r="DE72" t="s">
        <v>2277</v>
      </c>
      <c r="DF72" t="s">
        <v>174</v>
      </c>
      <c r="DG72" t="s">
        <v>2278</v>
      </c>
      <c r="DH72" t="s">
        <v>378</v>
      </c>
      <c r="DI72" t="s">
        <v>378</v>
      </c>
      <c r="DJ72" t="s">
        <v>2279</v>
      </c>
      <c r="DK72">
        <v>10</v>
      </c>
      <c r="DL72" t="s">
        <v>174</v>
      </c>
      <c r="DM72" t="s">
        <v>2280</v>
      </c>
      <c r="DN72" t="s">
        <v>174</v>
      </c>
      <c r="DO72" t="s">
        <v>2281</v>
      </c>
      <c r="DP72" t="s">
        <v>2282</v>
      </c>
      <c r="DQ72" t="s">
        <v>202</v>
      </c>
      <c r="DR72" t="str">
        <f>HYPERLINK("https://nconnect.nicmar.ac.in/pdf/107_resume_1771484249.pdf/Y2FyZWVy","View Resume")</f>
        <v>0</v>
      </c>
      <c r="DS72" t="s">
        <v>1388</v>
      </c>
      <c r="DT72" t="s">
        <v>2283</v>
      </c>
      <c r="DU72" t="s">
        <v>211</v>
      </c>
      <c r="DV72" t="s">
        <v>2284</v>
      </c>
      <c r="DW72" t="s">
        <v>246</v>
      </c>
      <c r="DX72" t="s">
        <v>981</v>
      </c>
      <c r="DY72" t="s">
        <v>2285</v>
      </c>
      <c r="DZ72" t="s">
        <v>1388</v>
      </c>
    </row>
    <row r="73" spans="1:158">
      <c r="A73" t="s">
        <v>293</v>
      </c>
      <c r="B73" t="s">
        <v>211</v>
      </c>
      <c r="C73" t="s">
        <v>212</v>
      </c>
      <c r="D73" t="s">
        <v>294</v>
      </c>
      <c r="E73" t="s">
        <v>2286</v>
      </c>
      <c r="F73" t="s">
        <v>2287</v>
      </c>
      <c r="G73">
        <v>9595077955</v>
      </c>
      <c r="H73" t="s">
        <v>164</v>
      </c>
      <c r="I73" t="s">
        <v>2288</v>
      </c>
      <c r="J73" t="s">
        <v>217</v>
      </c>
      <c r="K73" t="s">
        <v>2289</v>
      </c>
      <c r="L73" t="s">
        <v>2290</v>
      </c>
      <c r="M73" t="s">
        <v>2291</v>
      </c>
      <c r="N73" t="s">
        <v>170</v>
      </c>
      <c r="AI73" t="s">
        <v>2292</v>
      </c>
      <c r="AJ73" t="s">
        <v>2293</v>
      </c>
      <c r="AK73" t="s">
        <v>2294</v>
      </c>
      <c r="AL73">
        <v>73.09</v>
      </c>
      <c r="AN73">
        <v>2010</v>
      </c>
      <c r="AO73" t="s">
        <v>174</v>
      </c>
      <c r="AP73" t="s">
        <v>2295</v>
      </c>
      <c r="AQ73" t="s">
        <v>2293</v>
      </c>
      <c r="AR73" t="s">
        <v>2296</v>
      </c>
      <c r="AS73">
        <v>56.5</v>
      </c>
      <c r="AU73">
        <v>2012</v>
      </c>
      <c r="AV73" t="s">
        <v>170</v>
      </c>
      <c r="BC73" t="s">
        <v>174</v>
      </c>
      <c r="BD73" t="s">
        <v>2297</v>
      </c>
      <c r="BE73" t="s">
        <v>2298</v>
      </c>
      <c r="BF73" t="s">
        <v>2296</v>
      </c>
      <c r="BG73">
        <v>76.45</v>
      </c>
      <c r="BI73">
        <v>2015</v>
      </c>
      <c r="BJ73">
        <v>19</v>
      </c>
      <c r="BK73" t="s">
        <v>2299</v>
      </c>
      <c r="BL73">
        <v>52</v>
      </c>
      <c r="BM73" t="s">
        <v>443</v>
      </c>
      <c r="BN73" t="s">
        <v>174</v>
      </c>
      <c r="BO73" t="s">
        <v>2297</v>
      </c>
      <c r="BP73" t="s">
        <v>2300</v>
      </c>
      <c r="BQ73" t="s">
        <v>443</v>
      </c>
      <c r="BR73">
        <v>70.44</v>
      </c>
      <c r="BS73">
        <v>8.43</v>
      </c>
      <c r="BT73">
        <v>2017</v>
      </c>
      <c r="BU73">
        <v>31</v>
      </c>
      <c r="BV73" t="s">
        <v>2301</v>
      </c>
      <c r="BW73">
        <v>53</v>
      </c>
      <c r="BX73" t="s">
        <v>443</v>
      </c>
      <c r="BY73" t="s">
        <v>174</v>
      </c>
      <c r="BZ73" t="s">
        <v>2297</v>
      </c>
      <c r="CA73" t="s">
        <v>2302</v>
      </c>
      <c r="CB73" t="s">
        <v>2303</v>
      </c>
      <c r="CC73">
        <v>74.91</v>
      </c>
      <c r="CD73">
        <v>8.75</v>
      </c>
      <c r="CE73">
        <v>2019</v>
      </c>
      <c r="CF73" t="s">
        <v>174</v>
      </c>
      <c r="CG73" t="s">
        <v>2304</v>
      </c>
      <c r="CH73" t="s">
        <v>2305</v>
      </c>
      <c r="CI73" t="s">
        <v>193</v>
      </c>
      <c r="CJ73">
        <v>2025</v>
      </c>
      <c r="CL73" t="s">
        <v>174</v>
      </c>
      <c r="CM73" t="s">
        <v>2306</v>
      </c>
      <c r="CN73" t="s">
        <v>174</v>
      </c>
      <c r="CO73" t="s">
        <v>2307</v>
      </c>
      <c r="CP73" t="s">
        <v>2308</v>
      </c>
      <c r="CQ73" t="s">
        <v>174</v>
      </c>
      <c r="CR73">
        <v>14</v>
      </c>
      <c r="CS73">
        <v>1</v>
      </c>
      <c r="CU73" t="s">
        <v>2309</v>
      </c>
      <c r="CV73" t="s">
        <v>170</v>
      </c>
      <c r="CZ73" t="s">
        <v>170</v>
      </c>
      <c r="DB73" t="s">
        <v>2310</v>
      </c>
      <c r="DC73" t="s">
        <v>2311</v>
      </c>
      <c r="DD73" t="s">
        <v>174</v>
      </c>
      <c r="DE73" t="s">
        <v>2312</v>
      </c>
      <c r="DF73" t="s">
        <v>170</v>
      </c>
      <c r="DL73" t="s">
        <v>170</v>
      </c>
      <c r="DN73" t="s">
        <v>174</v>
      </c>
      <c r="DO73" t="s">
        <v>2313</v>
      </c>
      <c r="DP73" t="s">
        <v>2314</v>
      </c>
      <c r="DQ73" t="s">
        <v>202</v>
      </c>
      <c r="DR73" t="str">
        <f>HYPERLINK("https://nconnect.nicmar.ac.in/pdf/134_resume_1771484815.pdf/Y2FyZWVy","View Resume")</f>
        <v>0</v>
      </c>
      <c r="DS73" t="s">
        <v>1027</v>
      </c>
      <c r="DT73" t="s">
        <v>2315</v>
      </c>
      <c r="DU73" t="s">
        <v>2316</v>
      </c>
      <c r="DV73" t="s">
        <v>463</v>
      </c>
      <c r="DW73" t="s">
        <v>246</v>
      </c>
      <c r="DX73" t="s">
        <v>901</v>
      </c>
      <c r="DY73" t="s">
        <v>209</v>
      </c>
      <c r="DZ73" t="s">
        <v>265</v>
      </c>
      <c r="EA73" t="s">
        <v>2317</v>
      </c>
      <c r="EB73" t="s">
        <v>351</v>
      </c>
      <c r="EC73" t="s">
        <v>2318</v>
      </c>
      <c r="ED73" t="s">
        <v>246</v>
      </c>
      <c r="EE73" t="s">
        <v>2319</v>
      </c>
      <c r="EF73" t="s">
        <v>2320</v>
      </c>
      <c r="EG73" t="s">
        <v>380</v>
      </c>
    </row>
    <row r="74" spans="1:158">
      <c r="A74" t="s">
        <v>295</v>
      </c>
      <c r="B74" t="s">
        <v>211</v>
      </c>
      <c r="C74" t="s">
        <v>267</v>
      </c>
      <c r="D74" t="s">
        <v>296</v>
      </c>
      <c r="E74" t="s">
        <v>2321</v>
      </c>
      <c r="F74" t="s">
        <v>2322</v>
      </c>
      <c r="G74">
        <v>9045911949</v>
      </c>
      <c r="H74" t="s">
        <v>164</v>
      </c>
      <c r="I74" t="s">
        <v>2323</v>
      </c>
      <c r="J74" t="s">
        <v>217</v>
      </c>
      <c r="K74" t="s">
        <v>2324</v>
      </c>
      <c r="L74" t="s">
        <v>2325</v>
      </c>
      <c r="M74" t="s">
        <v>2326</v>
      </c>
      <c r="N74" t="s">
        <v>170</v>
      </c>
      <c r="AI74" t="s">
        <v>2327</v>
      </c>
      <c r="AJ74" t="s">
        <v>2328</v>
      </c>
      <c r="AK74" t="s">
        <v>2329</v>
      </c>
      <c r="AL74">
        <v>78</v>
      </c>
      <c r="AN74">
        <v>2007</v>
      </c>
      <c r="AO74" t="s">
        <v>174</v>
      </c>
      <c r="AP74" t="s">
        <v>2330</v>
      </c>
      <c r="AQ74" t="s">
        <v>2331</v>
      </c>
      <c r="AR74" t="s">
        <v>2332</v>
      </c>
      <c r="AS74">
        <v>70.5</v>
      </c>
      <c r="AU74">
        <v>2009</v>
      </c>
      <c r="AV74" t="s">
        <v>170</v>
      </c>
      <c r="BC74" t="s">
        <v>174</v>
      </c>
      <c r="BD74" t="s">
        <v>2333</v>
      </c>
      <c r="BE74" t="s">
        <v>2333</v>
      </c>
      <c r="BF74" t="s">
        <v>1335</v>
      </c>
      <c r="BG74">
        <v>61.6</v>
      </c>
      <c r="BI74">
        <v>2012</v>
      </c>
      <c r="BJ74">
        <v>19</v>
      </c>
      <c r="BK74" t="s">
        <v>2334</v>
      </c>
      <c r="BL74">
        <v>53</v>
      </c>
      <c r="BM74" t="s">
        <v>1335</v>
      </c>
      <c r="BN74" t="s">
        <v>174</v>
      </c>
      <c r="BO74" t="s">
        <v>1297</v>
      </c>
      <c r="BP74" t="s">
        <v>2333</v>
      </c>
      <c r="BQ74" t="s">
        <v>2335</v>
      </c>
      <c r="BR74">
        <v>65.6</v>
      </c>
      <c r="BT74">
        <v>2014</v>
      </c>
      <c r="BU74">
        <v>31</v>
      </c>
      <c r="BV74" t="s">
        <v>2336</v>
      </c>
      <c r="BW74">
        <v>53</v>
      </c>
      <c r="BX74" t="s">
        <v>2335</v>
      </c>
      <c r="BY74" t="s">
        <v>170</v>
      </c>
      <c r="CF74" t="s">
        <v>174</v>
      </c>
      <c r="CG74" t="s">
        <v>1185</v>
      </c>
      <c r="CH74" t="s">
        <v>1297</v>
      </c>
      <c r="CI74" t="s">
        <v>373</v>
      </c>
      <c r="CK74" t="s">
        <v>174</v>
      </c>
      <c r="CL74" t="s">
        <v>170</v>
      </c>
      <c r="CN74" t="s">
        <v>170</v>
      </c>
      <c r="CP74" t="s">
        <v>2337</v>
      </c>
      <c r="CQ74" t="s">
        <v>170</v>
      </c>
      <c r="CV74" t="s">
        <v>170</v>
      </c>
      <c r="CZ74" t="s">
        <v>170</v>
      </c>
      <c r="DB74" t="s">
        <v>378</v>
      </c>
      <c r="DC74" t="s">
        <v>326</v>
      </c>
      <c r="DD74" t="s">
        <v>170</v>
      </c>
      <c r="DF74" t="s">
        <v>170</v>
      </c>
      <c r="DL74" t="s">
        <v>170</v>
      </c>
      <c r="DN74" t="s">
        <v>170</v>
      </c>
      <c r="DP74" t="s">
        <v>2338</v>
      </c>
      <c r="DQ74" t="s">
        <v>202</v>
      </c>
      <c r="DR74" t="str">
        <f>HYPERLINK("https://nconnect.nicmar.ac.in/pdf/138_resume_1771484793.pdf/Y2FyZWVy","View Resume")</f>
        <v>0</v>
      </c>
      <c r="DS74" t="s">
        <v>942</v>
      </c>
      <c r="DT74" t="s">
        <v>2339</v>
      </c>
      <c r="DU74" t="s">
        <v>2340</v>
      </c>
      <c r="DV74" t="s">
        <v>2341</v>
      </c>
      <c r="DW74" t="s">
        <v>207</v>
      </c>
      <c r="DX74" t="s">
        <v>1244</v>
      </c>
      <c r="DY74" t="s">
        <v>1026</v>
      </c>
      <c r="DZ74" t="s">
        <v>942</v>
      </c>
    </row>
    <row r="75" spans="1:158">
      <c r="A75" t="s">
        <v>794</v>
      </c>
      <c r="B75" t="s">
        <v>211</v>
      </c>
      <c r="C75" t="s">
        <v>267</v>
      </c>
      <c r="D75" t="s">
        <v>509</v>
      </c>
      <c r="E75" t="s">
        <v>2342</v>
      </c>
      <c r="F75" t="s">
        <v>2343</v>
      </c>
      <c r="G75">
        <v>9860572490</v>
      </c>
      <c r="H75" t="s">
        <v>271</v>
      </c>
      <c r="I75" t="s">
        <v>2344</v>
      </c>
      <c r="J75" t="s">
        <v>166</v>
      </c>
      <c r="K75" t="s">
        <v>2345</v>
      </c>
      <c r="L75" t="s">
        <v>2346</v>
      </c>
      <c r="M75" t="s">
        <v>2347</v>
      </c>
      <c r="N75" t="s">
        <v>170</v>
      </c>
      <c r="AI75" t="s">
        <v>2348</v>
      </c>
      <c r="AJ75" t="s">
        <v>2349</v>
      </c>
      <c r="AK75" t="s">
        <v>1515</v>
      </c>
      <c r="AL75">
        <v>77</v>
      </c>
      <c r="AN75">
        <v>1988</v>
      </c>
      <c r="AO75" t="s">
        <v>174</v>
      </c>
      <c r="AP75" t="s">
        <v>2350</v>
      </c>
      <c r="AQ75" t="s">
        <v>2349</v>
      </c>
      <c r="AR75" t="s">
        <v>2351</v>
      </c>
      <c r="AS75">
        <v>61.67</v>
      </c>
      <c r="AU75">
        <v>1990</v>
      </c>
      <c r="AV75" t="s">
        <v>174</v>
      </c>
      <c r="AW75" t="s">
        <v>2352</v>
      </c>
      <c r="AX75" t="s">
        <v>2353</v>
      </c>
      <c r="AY75" t="s">
        <v>2354</v>
      </c>
      <c r="AZ75">
        <v>60</v>
      </c>
      <c r="BB75">
        <v>1994</v>
      </c>
      <c r="BC75" t="s">
        <v>174</v>
      </c>
      <c r="BD75" t="s">
        <v>2355</v>
      </c>
      <c r="BE75" t="s">
        <v>2356</v>
      </c>
      <c r="BF75" t="s">
        <v>2357</v>
      </c>
      <c r="BG75">
        <v>74</v>
      </c>
      <c r="BI75">
        <v>1993</v>
      </c>
      <c r="BJ75">
        <v>19</v>
      </c>
      <c r="BK75" t="s">
        <v>808</v>
      </c>
      <c r="BL75">
        <v>33</v>
      </c>
      <c r="BN75" t="s">
        <v>174</v>
      </c>
      <c r="BO75" t="s">
        <v>2355</v>
      </c>
      <c r="BP75" t="s">
        <v>2358</v>
      </c>
      <c r="BQ75" t="s">
        <v>2359</v>
      </c>
      <c r="BR75">
        <v>72</v>
      </c>
      <c r="BT75">
        <v>1996</v>
      </c>
      <c r="BU75">
        <v>31</v>
      </c>
      <c r="BW75">
        <v>23</v>
      </c>
      <c r="BY75" t="s">
        <v>174</v>
      </c>
      <c r="BZ75" t="s">
        <v>2355</v>
      </c>
      <c r="CA75" t="s">
        <v>2355</v>
      </c>
      <c r="CB75" t="s">
        <v>2360</v>
      </c>
      <c r="CC75">
        <v>62</v>
      </c>
      <c r="CE75">
        <v>2001</v>
      </c>
      <c r="CF75" t="s">
        <v>174</v>
      </c>
      <c r="CG75" t="s">
        <v>2361</v>
      </c>
      <c r="CH75" t="s">
        <v>2362</v>
      </c>
      <c r="CI75" t="s">
        <v>193</v>
      </c>
      <c r="CJ75">
        <v>2024</v>
      </c>
      <c r="CL75" t="s">
        <v>174</v>
      </c>
      <c r="CM75" t="s">
        <v>2363</v>
      </c>
      <c r="CN75" t="s">
        <v>170</v>
      </c>
      <c r="CP75" t="s">
        <v>2364</v>
      </c>
      <c r="CQ75" t="s">
        <v>170</v>
      </c>
      <c r="CU75" t="s">
        <v>2365</v>
      </c>
      <c r="CV75" t="s">
        <v>170</v>
      </c>
      <c r="CZ75" t="s">
        <v>170</v>
      </c>
      <c r="DB75" t="s">
        <v>2366</v>
      </c>
      <c r="DC75" t="s">
        <v>2367</v>
      </c>
      <c r="DD75" t="s">
        <v>174</v>
      </c>
      <c r="DE75" t="s">
        <v>2368</v>
      </c>
      <c r="DF75" t="s">
        <v>174</v>
      </c>
      <c r="DG75" t="s">
        <v>174</v>
      </c>
      <c r="DH75" t="s">
        <v>174</v>
      </c>
      <c r="DI75" t="s">
        <v>174</v>
      </c>
      <c r="DJ75" t="s">
        <v>2369</v>
      </c>
      <c r="DK75">
        <v>10</v>
      </c>
      <c r="DL75" t="s">
        <v>170</v>
      </c>
      <c r="DN75" t="s">
        <v>170</v>
      </c>
      <c r="DP75" t="s">
        <v>2370</v>
      </c>
      <c r="DQ75" t="s">
        <v>202</v>
      </c>
      <c r="DR75" t="str">
        <f>HYPERLINK("https://nconnect.nicmar.ac.in/pdf/131_resume_1771485082.pdf/Y2FyZWVy","View Resume")</f>
        <v>0</v>
      </c>
      <c r="DS75" t="s">
        <v>2371</v>
      </c>
      <c r="DT75" t="s">
        <v>2372</v>
      </c>
      <c r="DU75" t="s">
        <v>2373</v>
      </c>
      <c r="DV75" t="s">
        <v>819</v>
      </c>
      <c r="DW75" t="s">
        <v>246</v>
      </c>
      <c r="DX75" t="s">
        <v>792</v>
      </c>
      <c r="DY75" t="s">
        <v>2374</v>
      </c>
      <c r="DZ75" t="s">
        <v>2371</v>
      </c>
    </row>
    <row r="76" spans="1:158">
      <c r="A76" t="s">
        <v>266</v>
      </c>
      <c r="B76" t="s">
        <v>211</v>
      </c>
      <c r="C76" t="s">
        <v>267</v>
      </c>
      <c r="D76" t="s">
        <v>268</v>
      </c>
      <c r="E76" t="s">
        <v>2375</v>
      </c>
      <c r="F76" t="s">
        <v>2376</v>
      </c>
      <c r="G76">
        <v>9730113355</v>
      </c>
      <c r="H76" t="s">
        <v>164</v>
      </c>
      <c r="I76" t="s">
        <v>2377</v>
      </c>
      <c r="J76" t="s">
        <v>166</v>
      </c>
      <c r="K76" t="s">
        <v>2378</v>
      </c>
      <c r="L76" t="s">
        <v>2379</v>
      </c>
      <c r="M76" t="s">
        <v>2380</v>
      </c>
      <c r="N76" t="s">
        <v>174</v>
      </c>
      <c r="O76" t="s">
        <v>2381</v>
      </c>
      <c r="P76" t="s">
        <v>472</v>
      </c>
      <c r="AI76" t="s">
        <v>2382</v>
      </c>
      <c r="AJ76" t="s">
        <v>1930</v>
      </c>
      <c r="AK76" t="s">
        <v>443</v>
      </c>
      <c r="AL76">
        <v>68.4</v>
      </c>
      <c r="AN76">
        <v>1999</v>
      </c>
      <c r="AO76" t="s">
        <v>174</v>
      </c>
      <c r="AP76" t="s">
        <v>2383</v>
      </c>
      <c r="AQ76" t="s">
        <v>2384</v>
      </c>
      <c r="AR76" t="s">
        <v>2385</v>
      </c>
      <c r="AS76">
        <v>76.17</v>
      </c>
      <c r="AU76">
        <v>2001</v>
      </c>
      <c r="AV76" t="s">
        <v>170</v>
      </c>
      <c r="BC76" t="s">
        <v>174</v>
      </c>
      <c r="BD76" t="s">
        <v>1441</v>
      </c>
      <c r="BE76" t="s">
        <v>2386</v>
      </c>
      <c r="BF76" t="s">
        <v>2387</v>
      </c>
      <c r="BG76">
        <v>63.13</v>
      </c>
      <c r="BI76">
        <v>2006</v>
      </c>
      <c r="BJ76">
        <v>19</v>
      </c>
      <c r="BK76" t="s">
        <v>2388</v>
      </c>
      <c r="BL76">
        <v>11</v>
      </c>
      <c r="BN76" t="s">
        <v>174</v>
      </c>
      <c r="BO76" t="s">
        <v>1441</v>
      </c>
      <c r="BP76" t="s">
        <v>2389</v>
      </c>
      <c r="BQ76" t="s">
        <v>2390</v>
      </c>
      <c r="BR76">
        <v>65</v>
      </c>
      <c r="BT76">
        <v>2008</v>
      </c>
      <c r="BU76">
        <v>31</v>
      </c>
      <c r="BV76" t="s">
        <v>2391</v>
      </c>
      <c r="BW76">
        <v>33</v>
      </c>
      <c r="BY76" t="s">
        <v>174</v>
      </c>
      <c r="BZ76" t="s">
        <v>2392</v>
      </c>
      <c r="CA76" t="s">
        <v>2393</v>
      </c>
      <c r="CB76" t="s">
        <v>2394</v>
      </c>
      <c r="CC76">
        <v>76.3</v>
      </c>
      <c r="CD76">
        <v>7.63</v>
      </c>
      <c r="CE76">
        <v>2021</v>
      </c>
      <c r="CF76" t="s">
        <v>174</v>
      </c>
      <c r="CG76" t="s">
        <v>296</v>
      </c>
      <c r="CH76" t="s">
        <v>2395</v>
      </c>
      <c r="CI76" t="s">
        <v>193</v>
      </c>
      <c r="CJ76">
        <v>2019</v>
      </c>
      <c r="CL76" t="s">
        <v>170</v>
      </c>
      <c r="CN76" t="s">
        <v>174</v>
      </c>
      <c r="CO76" t="s">
        <v>2396</v>
      </c>
      <c r="CP76" t="s">
        <v>409</v>
      </c>
      <c r="CQ76" t="s">
        <v>170</v>
      </c>
      <c r="CV76" t="s">
        <v>170</v>
      </c>
      <c r="CZ76" t="s">
        <v>174</v>
      </c>
      <c r="DA76" t="s">
        <v>2397</v>
      </c>
      <c r="DB76" t="s">
        <v>2398</v>
      </c>
      <c r="DC76" t="s">
        <v>2399</v>
      </c>
      <c r="DD76" t="s">
        <v>174</v>
      </c>
      <c r="DE76" t="s">
        <v>2400</v>
      </c>
      <c r="DF76" t="s">
        <v>170</v>
      </c>
      <c r="DL76" t="s">
        <v>174</v>
      </c>
      <c r="DM76" t="s">
        <v>2401</v>
      </c>
      <c r="DN76" t="s">
        <v>170</v>
      </c>
      <c r="DP76" t="s">
        <v>2402</v>
      </c>
      <c r="DQ76" t="s">
        <v>202</v>
      </c>
      <c r="DR76" t="str">
        <f>HYPERLINK("https://nconnect.nicmar.ac.in/pdf/136_resume_1771485395.pdf/Y2FyZWVy","View Resume")</f>
        <v>0</v>
      </c>
      <c r="DS76" t="s">
        <v>420</v>
      </c>
      <c r="DT76" t="s">
        <v>2403</v>
      </c>
      <c r="DU76" t="s">
        <v>211</v>
      </c>
      <c r="DV76" t="s">
        <v>819</v>
      </c>
      <c r="DW76" t="s">
        <v>246</v>
      </c>
      <c r="DX76" t="s">
        <v>424</v>
      </c>
      <c r="DY76" t="s">
        <v>209</v>
      </c>
      <c r="DZ76" t="s">
        <v>420</v>
      </c>
    </row>
    <row r="77" spans="1:158">
      <c r="A77" t="s">
        <v>356</v>
      </c>
      <c r="B77" t="s">
        <v>211</v>
      </c>
      <c r="C77" t="s">
        <v>267</v>
      </c>
      <c r="D77" t="s">
        <v>357</v>
      </c>
      <c r="E77" t="s">
        <v>2404</v>
      </c>
      <c r="F77" t="s">
        <v>2405</v>
      </c>
      <c r="G77">
        <v>9895299870</v>
      </c>
      <c r="H77" t="s">
        <v>164</v>
      </c>
      <c r="I77" t="s">
        <v>2406</v>
      </c>
      <c r="J77" t="s">
        <v>166</v>
      </c>
      <c r="K77" t="s">
        <v>2407</v>
      </c>
      <c r="L77" t="s">
        <v>2408</v>
      </c>
      <c r="M77" t="s">
        <v>2409</v>
      </c>
      <c r="N77" t="s">
        <v>170</v>
      </c>
      <c r="AI77" t="s">
        <v>2410</v>
      </c>
      <c r="AJ77" t="s">
        <v>2411</v>
      </c>
      <c r="AK77" t="s">
        <v>2412</v>
      </c>
      <c r="AL77">
        <v>80</v>
      </c>
      <c r="AN77">
        <v>1999</v>
      </c>
      <c r="AO77" t="s">
        <v>174</v>
      </c>
      <c r="AP77" t="s">
        <v>2410</v>
      </c>
      <c r="AQ77" t="s">
        <v>2413</v>
      </c>
      <c r="AR77" t="s">
        <v>2414</v>
      </c>
      <c r="AS77">
        <v>70</v>
      </c>
      <c r="AU77">
        <v>2001</v>
      </c>
      <c r="AV77" t="s">
        <v>170</v>
      </c>
      <c r="BC77" t="s">
        <v>174</v>
      </c>
      <c r="BD77" t="s">
        <v>2415</v>
      </c>
      <c r="BE77" t="s">
        <v>2416</v>
      </c>
      <c r="BF77" t="s">
        <v>2417</v>
      </c>
      <c r="BG77">
        <v>70</v>
      </c>
      <c r="BI77">
        <v>2004</v>
      </c>
      <c r="BJ77">
        <v>19</v>
      </c>
      <c r="BL77">
        <v>52</v>
      </c>
      <c r="BN77" t="s">
        <v>174</v>
      </c>
      <c r="BO77" t="s">
        <v>2418</v>
      </c>
      <c r="BP77" t="s">
        <v>2419</v>
      </c>
      <c r="BQ77" t="s">
        <v>2420</v>
      </c>
      <c r="BR77">
        <v>73</v>
      </c>
      <c r="BT77">
        <v>2006</v>
      </c>
      <c r="BU77">
        <v>31</v>
      </c>
      <c r="BV77" t="s">
        <v>2421</v>
      </c>
      <c r="BW77">
        <v>24</v>
      </c>
      <c r="BY77" t="s">
        <v>174</v>
      </c>
      <c r="BZ77" t="s">
        <v>2422</v>
      </c>
      <c r="CA77" t="s">
        <v>2419</v>
      </c>
      <c r="CB77" t="s">
        <v>2423</v>
      </c>
      <c r="CC77">
        <v>70</v>
      </c>
      <c r="CE77">
        <v>2014</v>
      </c>
      <c r="CF77" t="s">
        <v>174</v>
      </c>
      <c r="CG77" t="s">
        <v>2424</v>
      </c>
      <c r="CH77" t="s">
        <v>2419</v>
      </c>
      <c r="CI77" t="s">
        <v>193</v>
      </c>
      <c r="CJ77">
        <v>2017</v>
      </c>
      <c r="CL77" t="s">
        <v>174</v>
      </c>
      <c r="CM77" t="s">
        <v>2425</v>
      </c>
      <c r="CN77" t="s">
        <v>174</v>
      </c>
      <c r="CO77" t="s">
        <v>2426</v>
      </c>
      <c r="CP77" t="s">
        <v>2427</v>
      </c>
      <c r="CQ77" t="s">
        <v>170</v>
      </c>
      <c r="CV77" t="s">
        <v>170</v>
      </c>
      <c r="CZ77" t="s">
        <v>170</v>
      </c>
      <c r="DC77" t="s">
        <v>2428</v>
      </c>
      <c r="DD77" t="s">
        <v>170</v>
      </c>
      <c r="DF77" t="s">
        <v>170</v>
      </c>
      <c r="DL77" t="s">
        <v>170</v>
      </c>
      <c r="DN77" t="s">
        <v>170</v>
      </c>
      <c r="DP77" t="s">
        <v>2429</v>
      </c>
      <c r="DQ77" t="s">
        <v>202</v>
      </c>
      <c r="DR77" t="str">
        <f>HYPERLINK("https://nconnect.nicmar.ac.in/pdf/143_resume_1771485910.pdf/Y2FyZWVy","View Resume")</f>
        <v>0</v>
      </c>
      <c r="DS77" t="s">
        <v>2430</v>
      </c>
      <c r="DT77" t="s">
        <v>2431</v>
      </c>
      <c r="DU77" t="s">
        <v>2432</v>
      </c>
      <c r="DV77" t="s">
        <v>2433</v>
      </c>
      <c r="DW77" t="s">
        <v>246</v>
      </c>
      <c r="DX77" t="s">
        <v>384</v>
      </c>
      <c r="DY77" t="s">
        <v>2434</v>
      </c>
      <c r="DZ77" t="s">
        <v>2430</v>
      </c>
    </row>
    <row r="78" spans="1:158">
      <c r="A78" t="s">
        <v>794</v>
      </c>
      <c r="B78" t="s">
        <v>211</v>
      </c>
      <c r="C78" t="s">
        <v>267</v>
      </c>
      <c r="D78" t="s">
        <v>509</v>
      </c>
      <c r="E78" t="s">
        <v>2435</v>
      </c>
      <c r="F78" t="s">
        <v>2436</v>
      </c>
      <c r="G78">
        <v>7800169473</v>
      </c>
      <c r="H78" t="s">
        <v>271</v>
      </c>
      <c r="I78" t="s">
        <v>2437</v>
      </c>
      <c r="J78" t="s">
        <v>217</v>
      </c>
      <c r="K78" t="s">
        <v>2438</v>
      </c>
      <c r="L78" t="s">
        <v>2439</v>
      </c>
      <c r="M78" t="s">
        <v>2440</v>
      </c>
      <c r="N78" t="s">
        <v>170</v>
      </c>
      <c r="AI78" t="s">
        <v>2441</v>
      </c>
      <c r="AJ78" t="s">
        <v>2442</v>
      </c>
      <c r="AK78" t="s">
        <v>2443</v>
      </c>
      <c r="AL78">
        <v>64.6</v>
      </c>
      <c r="AM78">
        <v>6.8</v>
      </c>
      <c r="AN78">
        <v>2013</v>
      </c>
      <c r="AO78" t="s">
        <v>174</v>
      </c>
      <c r="AP78" t="s">
        <v>2444</v>
      </c>
      <c r="AQ78" t="s">
        <v>2445</v>
      </c>
      <c r="AR78" t="s">
        <v>1335</v>
      </c>
      <c r="AS78">
        <v>84.2</v>
      </c>
      <c r="AU78">
        <v>2015</v>
      </c>
      <c r="AV78" t="s">
        <v>174</v>
      </c>
      <c r="AW78" t="s">
        <v>2446</v>
      </c>
      <c r="AX78" t="s">
        <v>2447</v>
      </c>
      <c r="AY78" t="s">
        <v>2448</v>
      </c>
      <c r="AZ78">
        <v>79</v>
      </c>
      <c r="BB78">
        <v>2021</v>
      </c>
      <c r="BC78" t="s">
        <v>174</v>
      </c>
      <c r="BD78" t="s">
        <v>2447</v>
      </c>
      <c r="BE78" t="s">
        <v>2449</v>
      </c>
      <c r="BF78" t="s">
        <v>1335</v>
      </c>
      <c r="BG78">
        <v>74.5</v>
      </c>
      <c r="BH78">
        <v>7.85</v>
      </c>
      <c r="BI78">
        <v>2019</v>
      </c>
      <c r="BJ78">
        <v>19</v>
      </c>
      <c r="BK78" t="s">
        <v>2450</v>
      </c>
      <c r="BL78">
        <v>23</v>
      </c>
      <c r="BN78" t="s">
        <v>174</v>
      </c>
      <c r="BO78" t="s">
        <v>2447</v>
      </c>
      <c r="BP78" t="s">
        <v>2449</v>
      </c>
      <c r="BQ78" t="s">
        <v>1704</v>
      </c>
      <c r="BR78">
        <v>65</v>
      </c>
      <c r="BS78">
        <v>6.98</v>
      </c>
      <c r="BT78">
        <v>2021</v>
      </c>
      <c r="BU78">
        <v>31</v>
      </c>
      <c r="BV78" t="s">
        <v>1705</v>
      </c>
      <c r="BW78">
        <v>17</v>
      </c>
      <c r="BY78" t="s">
        <v>170</v>
      </c>
      <c r="CF78" t="s">
        <v>174</v>
      </c>
      <c r="CG78" t="s">
        <v>528</v>
      </c>
      <c r="CH78" t="s">
        <v>2451</v>
      </c>
      <c r="CI78" t="s">
        <v>373</v>
      </c>
      <c r="CK78" t="s">
        <v>170</v>
      </c>
      <c r="CL78" t="s">
        <v>170</v>
      </c>
      <c r="CN78" t="s">
        <v>170</v>
      </c>
      <c r="CP78" t="s">
        <v>2452</v>
      </c>
      <c r="CQ78" t="s">
        <v>174</v>
      </c>
      <c r="CR78" t="s">
        <v>2453</v>
      </c>
      <c r="CS78" t="s">
        <v>2454</v>
      </c>
      <c r="CU78" t="s">
        <v>2455</v>
      </c>
      <c r="CV78" t="s">
        <v>170</v>
      </c>
      <c r="CZ78" t="s">
        <v>170</v>
      </c>
      <c r="DB78" t="s">
        <v>378</v>
      </c>
      <c r="DC78" t="s">
        <v>326</v>
      </c>
      <c r="DD78" t="s">
        <v>170</v>
      </c>
      <c r="DF78" t="s">
        <v>170</v>
      </c>
      <c r="DL78" t="s">
        <v>170</v>
      </c>
      <c r="DN78" t="s">
        <v>170</v>
      </c>
      <c r="DP78" t="s">
        <v>2456</v>
      </c>
      <c r="DQ78" t="s">
        <v>202</v>
      </c>
      <c r="DR78" t="str">
        <f>HYPERLINK("https://nconnect.nicmar.ac.in/pdf/150_resume_1771486556.pdf/Y2FyZWVy","View Resume")</f>
        <v>0</v>
      </c>
      <c r="DS78" t="s">
        <v>292</v>
      </c>
    </row>
    <row r="79" spans="1:158">
      <c r="A79" t="s">
        <v>210</v>
      </c>
      <c r="B79" t="s">
        <v>211</v>
      </c>
      <c r="C79" t="s">
        <v>212</v>
      </c>
      <c r="D79" t="s">
        <v>213</v>
      </c>
      <c r="E79" t="s">
        <v>2457</v>
      </c>
      <c r="F79" t="s">
        <v>2458</v>
      </c>
      <c r="G79">
        <v>8130058795</v>
      </c>
      <c r="H79" t="s">
        <v>271</v>
      </c>
      <c r="I79" t="s">
        <v>2459</v>
      </c>
      <c r="J79" t="s">
        <v>217</v>
      </c>
      <c r="K79" t="s">
        <v>763</v>
      </c>
      <c r="L79" t="s">
        <v>2460</v>
      </c>
      <c r="M79" t="s">
        <v>2461</v>
      </c>
      <c r="N79" t="s">
        <v>170</v>
      </c>
      <c r="AI79" t="s">
        <v>2462</v>
      </c>
      <c r="AJ79" t="s">
        <v>2463</v>
      </c>
      <c r="AK79" t="s">
        <v>2464</v>
      </c>
      <c r="AL79">
        <v>73.5</v>
      </c>
      <c r="AN79">
        <v>2008</v>
      </c>
      <c r="AO79" t="s">
        <v>174</v>
      </c>
      <c r="AP79" t="s">
        <v>2465</v>
      </c>
      <c r="AQ79" t="s">
        <v>2463</v>
      </c>
      <c r="AR79" t="s">
        <v>2466</v>
      </c>
      <c r="AS79">
        <v>76</v>
      </c>
      <c r="AU79">
        <v>2010</v>
      </c>
      <c r="AV79" t="s">
        <v>170</v>
      </c>
      <c r="BC79" t="s">
        <v>174</v>
      </c>
      <c r="BD79" t="s">
        <v>2467</v>
      </c>
      <c r="BE79" t="s">
        <v>2468</v>
      </c>
      <c r="BF79" t="s">
        <v>2469</v>
      </c>
      <c r="BG79">
        <v>76.34</v>
      </c>
      <c r="BI79">
        <v>2014</v>
      </c>
      <c r="BJ79">
        <v>1</v>
      </c>
      <c r="BL79">
        <v>9</v>
      </c>
      <c r="BN79" t="s">
        <v>174</v>
      </c>
      <c r="BO79" t="s">
        <v>2470</v>
      </c>
      <c r="BP79" t="s">
        <v>2471</v>
      </c>
      <c r="BQ79" t="s">
        <v>2472</v>
      </c>
      <c r="BR79">
        <v>91.8</v>
      </c>
      <c r="BS79">
        <v>9.18</v>
      </c>
      <c r="BT79">
        <v>2015</v>
      </c>
      <c r="BU79">
        <v>31</v>
      </c>
      <c r="BV79" t="s">
        <v>2473</v>
      </c>
      <c r="BW79">
        <v>7</v>
      </c>
      <c r="BY79" t="s">
        <v>170</v>
      </c>
      <c r="BZ79" t="s">
        <v>2474</v>
      </c>
      <c r="CF79" t="s">
        <v>174</v>
      </c>
      <c r="CG79" t="s">
        <v>2475</v>
      </c>
      <c r="CH79" t="s">
        <v>2476</v>
      </c>
      <c r="CI79" t="s">
        <v>193</v>
      </c>
      <c r="CJ79">
        <v>2025</v>
      </c>
      <c r="CL79" t="s">
        <v>174</v>
      </c>
      <c r="CM79" t="s">
        <v>2477</v>
      </c>
      <c r="CN79" t="s">
        <v>174</v>
      </c>
      <c r="CO79" t="s">
        <v>2478</v>
      </c>
      <c r="CP79" t="s">
        <v>2479</v>
      </c>
      <c r="CQ79" t="s">
        <v>174</v>
      </c>
      <c r="CR79">
        <v>2</v>
      </c>
      <c r="CS79">
        <v>0</v>
      </c>
      <c r="CU79" t="s">
        <v>2480</v>
      </c>
      <c r="CV79" t="s">
        <v>174</v>
      </c>
      <c r="CW79" t="s">
        <v>2481</v>
      </c>
      <c r="CX79" t="s">
        <v>193</v>
      </c>
      <c r="CY79">
        <v>2025</v>
      </c>
      <c r="CZ79" t="s">
        <v>170</v>
      </c>
      <c r="DB79" t="s">
        <v>2482</v>
      </c>
      <c r="DC79" t="s">
        <v>2483</v>
      </c>
      <c r="DD79" t="s">
        <v>174</v>
      </c>
      <c r="DE79" t="s">
        <v>2484</v>
      </c>
      <c r="DF79" t="s">
        <v>174</v>
      </c>
      <c r="DG79" t="s">
        <v>378</v>
      </c>
      <c r="DH79" t="s">
        <v>2485</v>
      </c>
      <c r="DI79" t="s">
        <v>2486</v>
      </c>
      <c r="DJ79" t="s">
        <v>2487</v>
      </c>
      <c r="DK79">
        <v>9.0</v>
      </c>
      <c r="DL79" t="s">
        <v>174</v>
      </c>
      <c r="DM79" t="s">
        <v>2488</v>
      </c>
      <c r="DN79" t="s">
        <v>174</v>
      </c>
      <c r="DO79" t="s">
        <v>2489</v>
      </c>
      <c r="DP79" t="s">
        <v>2490</v>
      </c>
      <c r="DQ79" t="s">
        <v>202</v>
      </c>
      <c r="DR79" t="str">
        <f>HYPERLINK("https://nconnect.nicmar.ac.in/pdf/133_resume_1771486796.pdf/Y2FyZWVy","View Resume")</f>
        <v>0</v>
      </c>
      <c r="DS79" t="s">
        <v>990</v>
      </c>
      <c r="DT79" t="s">
        <v>2491</v>
      </c>
      <c r="DU79" t="s">
        <v>2492</v>
      </c>
      <c r="DV79" t="s">
        <v>2493</v>
      </c>
      <c r="DW79" t="s">
        <v>246</v>
      </c>
      <c r="DX79" t="s">
        <v>1686</v>
      </c>
      <c r="DY79" t="s">
        <v>209</v>
      </c>
      <c r="DZ79" t="s">
        <v>990</v>
      </c>
    </row>
    <row r="80" spans="1:158">
      <c r="A80" t="s">
        <v>2494</v>
      </c>
      <c r="B80" t="s">
        <v>508</v>
      </c>
      <c r="C80" t="s">
        <v>160</v>
      </c>
      <c r="D80" t="s">
        <v>2495</v>
      </c>
      <c r="E80" t="s">
        <v>2496</v>
      </c>
      <c r="F80" t="s">
        <v>2497</v>
      </c>
      <c r="G80">
        <v>9049507025</v>
      </c>
      <c r="H80" t="s">
        <v>271</v>
      </c>
      <c r="I80" t="s">
        <v>2498</v>
      </c>
      <c r="J80" t="s">
        <v>166</v>
      </c>
      <c r="K80" t="s">
        <v>2499</v>
      </c>
      <c r="L80" t="s">
        <v>2500</v>
      </c>
      <c r="M80" t="s">
        <v>2501</v>
      </c>
      <c r="N80" t="s">
        <v>170</v>
      </c>
      <c r="AI80" t="s">
        <v>2502</v>
      </c>
      <c r="AJ80" t="s">
        <v>2503</v>
      </c>
      <c r="AK80" t="s">
        <v>2504</v>
      </c>
      <c r="AL80">
        <v>82</v>
      </c>
      <c r="AN80">
        <v>2000</v>
      </c>
      <c r="AO80" t="s">
        <v>174</v>
      </c>
      <c r="AP80" t="s">
        <v>2502</v>
      </c>
      <c r="AQ80" t="s">
        <v>2503</v>
      </c>
      <c r="AR80" t="s">
        <v>2505</v>
      </c>
      <c r="AS80">
        <v>84.6</v>
      </c>
      <c r="AU80">
        <v>2002</v>
      </c>
      <c r="AV80" t="s">
        <v>170</v>
      </c>
      <c r="BC80" t="s">
        <v>174</v>
      </c>
      <c r="BD80" t="s">
        <v>2506</v>
      </c>
      <c r="BE80" t="s">
        <v>2507</v>
      </c>
      <c r="BF80" t="s">
        <v>2508</v>
      </c>
      <c r="BG80">
        <v>63</v>
      </c>
      <c r="BI80">
        <v>2007</v>
      </c>
      <c r="BJ80">
        <v>8</v>
      </c>
      <c r="BL80">
        <v>2</v>
      </c>
      <c r="BN80" t="s">
        <v>174</v>
      </c>
      <c r="BO80" t="s">
        <v>1795</v>
      </c>
      <c r="BP80" t="s">
        <v>2509</v>
      </c>
      <c r="BQ80" t="s">
        <v>2510</v>
      </c>
      <c r="BR80">
        <v>65.91</v>
      </c>
      <c r="BT80">
        <v>2010</v>
      </c>
      <c r="BU80">
        <v>31</v>
      </c>
      <c r="BV80" t="s">
        <v>2511</v>
      </c>
      <c r="BW80">
        <v>53</v>
      </c>
      <c r="BY80" t="s">
        <v>170</v>
      </c>
      <c r="CF80" t="s">
        <v>170</v>
      </c>
      <c r="CL80" t="s">
        <v>174</v>
      </c>
      <c r="CM80" t="s">
        <v>2512</v>
      </c>
      <c r="CN80" t="s">
        <v>174</v>
      </c>
      <c r="CO80" t="s">
        <v>2513</v>
      </c>
      <c r="CP80" t="s">
        <v>2514</v>
      </c>
      <c r="DP80" t="s">
        <v>2515</v>
      </c>
      <c r="DQ80" t="s">
        <v>202</v>
      </c>
      <c r="DR80" t="str">
        <f>HYPERLINK("https://nconnect.nicmar.ac.in/pdf/122_resume_1771487492.pdf/Y2FyZWVy","View Resume")</f>
        <v>0</v>
      </c>
      <c r="DS80" t="s">
        <v>2516</v>
      </c>
      <c r="DT80" t="s">
        <v>2517</v>
      </c>
      <c r="DU80" t="s">
        <v>2518</v>
      </c>
      <c r="DV80" t="s">
        <v>1812</v>
      </c>
      <c r="DW80" t="s">
        <v>207</v>
      </c>
      <c r="DX80" t="s">
        <v>690</v>
      </c>
      <c r="DY80" t="s">
        <v>2519</v>
      </c>
      <c r="DZ80" t="s">
        <v>945</v>
      </c>
      <c r="EA80" t="s">
        <v>2520</v>
      </c>
      <c r="EB80" t="s">
        <v>2521</v>
      </c>
      <c r="EC80" t="s">
        <v>819</v>
      </c>
      <c r="ED80" t="s">
        <v>207</v>
      </c>
      <c r="EE80" t="s">
        <v>2522</v>
      </c>
      <c r="EF80" t="s">
        <v>2523</v>
      </c>
      <c r="EG80" t="s">
        <v>2524</v>
      </c>
      <c r="EH80" t="s">
        <v>2525</v>
      </c>
      <c r="EI80" t="s">
        <v>2526</v>
      </c>
      <c r="EJ80" t="s">
        <v>819</v>
      </c>
      <c r="EK80" t="s">
        <v>246</v>
      </c>
      <c r="EL80" t="s">
        <v>574</v>
      </c>
      <c r="EM80" t="s">
        <v>501</v>
      </c>
      <c r="EN80" t="s">
        <v>2527</v>
      </c>
      <c r="EO80" t="s">
        <v>2528</v>
      </c>
      <c r="EP80" t="s">
        <v>508</v>
      </c>
      <c r="EQ80" t="s">
        <v>819</v>
      </c>
      <c r="ER80" t="s">
        <v>246</v>
      </c>
      <c r="ES80" t="s">
        <v>2529</v>
      </c>
      <c r="ET80" t="s">
        <v>209</v>
      </c>
      <c r="EU80" t="s">
        <v>906</v>
      </c>
    </row>
    <row r="81" spans="1:158">
      <c r="A81" t="s">
        <v>1348</v>
      </c>
      <c r="B81" t="s">
        <v>211</v>
      </c>
      <c r="C81" t="s">
        <v>267</v>
      </c>
      <c r="D81" t="s">
        <v>1349</v>
      </c>
      <c r="E81" t="s">
        <v>2530</v>
      </c>
      <c r="F81" t="s">
        <v>2531</v>
      </c>
      <c r="G81">
        <v>9142250252</v>
      </c>
      <c r="H81" t="s">
        <v>164</v>
      </c>
      <c r="I81" t="s">
        <v>2532</v>
      </c>
      <c r="J81" t="s">
        <v>217</v>
      </c>
      <c r="K81" t="s">
        <v>2438</v>
      </c>
      <c r="L81" t="s">
        <v>2533</v>
      </c>
      <c r="M81" t="s">
        <v>2534</v>
      </c>
      <c r="N81" t="s">
        <v>170</v>
      </c>
      <c r="AI81" t="s">
        <v>2535</v>
      </c>
      <c r="AJ81" t="s">
        <v>2536</v>
      </c>
      <c r="AK81" t="s">
        <v>2537</v>
      </c>
      <c r="AL81">
        <v>81</v>
      </c>
      <c r="AM81">
        <v>8.6</v>
      </c>
      <c r="AN81">
        <v>2011</v>
      </c>
      <c r="AO81" t="s">
        <v>174</v>
      </c>
      <c r="AP81" t="s">
        <v>2538</v>
      </c>
      <c r="AQ81" t="s">
        <v>2539</v>
      </c>
      <c r="AR81" t="s">
        <v>1258</v>
      </c>
      <c r="AS81">
        <v>72</v>
      </c>
      <c r="AT81">
        <v>0</v>
      </c>
      <c r="AU81">
        <v>2013</v>
      </c>
      <c r="AV81" t="s">
        <v>170</v>
      </c>
      <c r="BC81" t="s">
        <v>174</v>
      </c>
      <c r="BD81" t="s">
        <v>2540</v>
      </c>
      <c r="BE81" t="s">
        <v>2541</v>
      </c>
      <c r="BF81" t="s">
        <v>2542</v>
      </c>
      <c r="BG81">
        <v>60</v>
      </c>
      <c r="BI81">
        <v>2017</v>
      </c>
      <c r="BJ81">
        <v>19</v>
      </c>
      <c r="BL81">
        <v>24</v>
      </c>
      <c r="BN81" t="s">
        <v>174</v>
      </c>
      <c r="BO81" t="s">
        <v>2540</v>
      </c>
      <c r="BP81" t="s">
        <v>2543</v>
      </c>
      <c r="BQ81" t="s">
        <v>2544</v>
      </c>
      <c r="BR81">
        <v>73</v>
      </c>
      <c r="BT81">
        <v>2019</v>
      </c>
      <c r="BU81">
        <v>31</v>
      </c>
      <c r="BW81">
        <v>27</v>
      </c>
      <c r="BY81" t="s">
        <v>170</v>
      </c>
      <c r="CF81" t="s">
        <v>174</v>
      </c>
      <c r="CG81" t="s">
        <v>2545</v>
      </c>
      <c r="CH81" t="s">
        <v>2546</v>
      </c>
      <c r="CI81" t="s">
        <v>193</v>
      </c>
      <c r="CJ81">
        <v>2026</v>
      </c>
      <c r="CL81" t="s">
        <v>170</v>
      </c>
      <c r="CN81" t="s">
        <v>174</v>
      </c>
      <c r="CO81" t="s">
        <v>2547</v>
      </c>
      <c r="CP81" t="s">
        <v>2548</v>
      </c>
      <c r="CQ81" t="s">
        <v>170</v>
      </c>
      <c r="CV81" t="s">
        <v>174</v>
      </c>
      <c r="CW81" t="s">
        <v>2549</v>
      </c>
      <c r="CX81" t="s">
        <v>193</v>
      </c>
      <c r="CY81">
        <v>2026</v>
      </c>
      <c r="CZ81" t="s">
        <v>170</v>
      </c>
      <c r="DC81" t="s">
        <v>853</v>
      </c>
      <c r="DD81" t="s">
        <v>170</v>
      </c>
      <c r="DF81" t="s">
        <v>170</v>
      </c>
      <c r="DL81" t="s">
        <v>170</v>
      </c>
      <c r="DN81" t="s">
        <v>170</v>
      </c>
      <c r="DP81" t="s">
        <v>2550</v>
      </c>
      <c r="DQ81" t="s">
        <v>202</v>
      </c>
      <c r="DR81" t="str">
        <f>HYPERLINK("https://nconnect.nicmar.ac.in/pdf/157_resume_1771488013.pdf/Y2FyZWVy","View Resume")</f>
        <v>0</v>
      </c>
      <c r="DS81" t="s">
        <v>292</v>
      </c>
    </row>
    <row r="82" spans="1:158">
      <c r="A82" t="s">
        <v>356</v>
      </c>
      <c r="B82" t="s">
        <v>211</v>
      </c>
      <c r="C82" t="s">
        <v>267</v>
      </c>
      <c r="D82" t="s">
        <v>357</v>
      </c>
      <c r="E82" t="s">
        <v>2551</v>
      </c>
      <c r="F82" t="s">
        <v>2552</v>
      </c>
      <c r="G82">
        <v>9822840978</v>
      </c>
      <c r="H82" t="s">
        <v>271</v>
      </c>
      <c r="I82" t="s">
        <v>2553</v>
      </c>
      <c r="J82" t="s">
        <v>166</v>
      </c>
      <c r="K82" t="s">
        <v>2554</v>
      </c>
      <c r="L82" t="s">
        <v>2555</v>
      </c>
      <c r="M82" t="s">
        <v>2556</v>
      </c>
      <c r="N82" t="s">
        <v>170</v>
      </c>
      <c r="AI82" t="s">
        <v>2557</v>
      </c>
      <c r="AJ82" t="s">
        <v>2558</v>
      </c>
      <c r="AK82" t="s">
        <v>2559</v>
      </c>
      <c r="AL82">
        <v>72.5</v>
      </c>
      <c r="AN82">
        <v>1985</v>
      </c>
      <c r="AO82" t="s">
        <v>174</v>
      </c>
      <c r="AP82" t="s">
        <v>2560</v>
      </c>
      <c r="AQ82" t="s">
        <v>2561</v>
      </c>
      <c r="AR82" t="s">
        <v>2562</v>
      </c>
      <c r="AS82">
        <v>50.25</v>
      </c>
      <c r="AU82">
        <v>1987</v>
      </c>
      <c r="AV82" t="s">
        <v>170</v>
      </c>
      <c r="BC82" t="s">
        <v>174</v>
      </c>
      <c r="BD82" t="s">
        <v>2563</v>
      </c>
      <c r="BE82" t="s">
        <v>2564</v>
      </c>
      <c r="BF82" t="s">
        <v>2565</v>
      </c>
      <c r="BG82">
        <v>56</v>
      </c>
      <c r="BI82">
        <v>1990</v>
      </c>
      <c r="BJ82">
        <v>19</v>
      </c>
      <c r="BK82" t="s">
        <v>2566</v>
      </c>
      <c r="BL82">
        <v>53</v>
      </c>
      <c r="BM82" t="s">
        <v>2567</v>
      </c>
      <c r="BN82" t="s">
        <v>174</v>
      </c>
      <c r="BO82" t="s">
        <v>441</v>
      </c>
      <c r="BP82" t="s">
        <v>2568</v>
      </c>
      <c r="BQ82" t="s">
        <v>2569</v>
      </c>
      <c r="BR82">
        <v>62.97</v>
      </c>
      <c r="BS82">
        <v>4.29</v>
      </c>
      <c r="BT82">
        <v>2015</v>
      </c>
      <c r="BU82">
        <v>31</v>
      </c>
      <c r="BV82" t="s">
        <v>2570</v>
      </c>
      <c r="BW82">
        <v>53</v>
      </c>
      <c r="BX82" t="s">
        <v>2569</v>
      </c>
      <c r="BY82" t="s">
        <v>170</v>
      </c>
      <c r="CF82" t="s">
        <v>174</v>
      </c>
      <c r="CG82" t="s">
        <v>2571</v>
      </c>
      <c r="CH82" t="s">
        <v>2572</v>
      </c>
      <c r="CI82" t="s">
        <v>193</v>
      </c>
      <c r="CJ82">
        <v>2026</v>
      </c>
      <c r="CL82" t="s">
        <v>174</v>
      </c>
      <c r="CM82" t="s">
        <v>2573</v>
      </c>
      <c r="CN82" t="s">
        <v>174</v>
      </c>
      <c r="CO82" t="s">
        <v>2574</v>
      </c>
      <c r="CP82" t="s">
        <v>2575</v>
      </c>
      <c r="CQ82" t="s">
        <v>174</v>
      </c>
      <c r="CR82" t="s">
        <v>2576</v>
      </c>
      <c r="CS82" t="s">
        <v>2577</v>
      </c>
      <c r="CT82">
        <v>6</v>
      </c>
      <c r="CV82" t="s">
        <v>170</v>
      </c>
      <c r="CZ82" t="s">
        <v>170</v>
      </c>
      <c r="DB82" t="s">
        <v>2578</v>
      </c>
      <c r="DC82" t="s">
        <v>2579</v>
      </c>
      <c r="DD82" t="s">
        <v>174</v>
      </c>
      <c r="DE82" t="s">
        <v>2580</v>
      </c>
      <c r="DF82" t="s">
        <v>174</v>
      </c>
      <c r="DG82" t="s">
        <v>2581</v>
      </c>
      <c r="DH82" t="s">
        <v>2582</v>
      </c>
      <c r="DI82" t="s">
        <v>2583</v>
      </c>
      <c r="DJ82" t="s">
        <v>2584</v>
      </c>
      <c r="DK82">
        <v>9</v>
      </c>
      <c r="DL82" t="s">
        <v>170</v>
      </c>
      <c r="DN82" t="s">
        <v>170</v>
      </c>
      <c r="DP82" t="s">
        <v>2585</v>
      </c>
      <c r="DQ82" t="s">
        <v>202</v>
      </c>
      <c r="DR82" t="str">
        <f>HYPERLINK("https://nconnect.nicmar.ac.in/pdf/69_resume_1771488309.pdf/Y2FyZWVy","View Resume")</f>
        <v>0</v>
      </c>
      <c r="DS82" t="s">
        <v>2586</v>
      </c>
      <c r="DT82" t="s">
        <v>2587</v>
      </c>
      <c r="DU82" t="s">
        <v>2588</v>
      </c>
      <c r="DV82" t="s">
        <v>819</v>
      </c>
      <c r="DW82" t="s">
        <v>246</v>
      </c>
      <c r="DX82" t="s">
        <v>993</v>
      </c>
      <c r="DY82" t="s">
        <v>506</v>
      </c>
      <c r="DZ82" t="s">
        <v>1536</v>
      </c>
      <c r="EA82" t="s">
        <v>2587</v>
      </c>
      <c r="EB82" t="s">
        <v>1390</v>
      </c>
      <c r="EC82" t="s">
        <v>819</v>
      </c>
      <c r="ED82" t="s">
        <v>246</v>
      </c>
      <c r="EE82" t="s">
        <v>2589</v>
      </c>
      <c r="EF82" t="s">
        <v>2590</v>
      </c>
      <c r="EG82" t="s">
        <v>1464</v>
      </c>
      <c r="EH82" t="s">
        <v>2591</v>
      </c>
      <c r="EI82" t="s">
        <v>2592</v>
      </c>
      <c r="EJ82" t="s">
        <v>819</v>
      </c>
      <c r="EK82" t="s">
        <v>246</v>
      </c>
      <c r="EL82" t="s">
        <v>2589</v>
      </c>
      <c r="EM82" t="s">
        <v>859</v>
      </c>
      <c r="EN82" t="s">
        <v>2132</v>
      </c>
      <c r="EO82" t="s">
        <v>2593</v>
      </c>
      <c r="EP82" t="s">
        <v>1390</v>
      </c>
      <c r="EQ82" t="s">
        <v>819</v>
      </c>
      <c r="ER82" t="s">
        <v>246</v>
      </c>
      <c r="ES82" t="s">
        <v>1204</v>
      </c>
      <c r="ET82" t="s">
        <v>1595</v>
      </c>
      <c r="EU82" t="s">
        <v>339</v>
      </c>
      <c r="EV82" t="s">
        <v>2594</v>
      </c>
      <c r="EW82" t="s">
        <v>2595</v>
      </c>
      <c r="EX82" t="s">
        <v>819</v>
      </c>
      <c r="EY82" t="s">
        <v>207</v>
      </c>
      <c r="EZ82" t="s">
        <v>2596</v>
      </c>
      <c r="FA82" t="s">
        <v>2597</v>
      </c>
      <c r="FB82" t="s">
        <v>2598</v>
      </c>
    </row>
    <row r="83" spans="1:158">
      <c r="A83" t="s">
        <v>587</v>
      </c>
      <c r="B83" t="s">
        <v>159</v>
      </c>
      <c r="C83" t="s">
        <v>267</v>
      </c>
      <c r="D83" t="s">
        <v>357</v>
      </c>
      <c r="E83" t="s">
        <v>2599</v>
      </c>
      <c r="F83" t="s">
        <v>2600</v>
      </c>
      <c r="G83">
        <v>7045927988</v>
      </c>
      <c r="H83" t="s">
        <v>164</v>
      </c>
      <c r="I83" t="s">
        <v>2601</v>
      </c>
      <c r="J83" t="s">
        <v>166</v>
      </c>
      <c r="K83" t="s">
        <v>2602</v>
      </c>
      <c r="L83" t="s">
        <v>2603</v>
      </c>
      <c r="M83" t="s">
        <v>2604</v>
      </c>
      <c r="N83" t="s">
        <v>170</v>
      </c>
      <c r="AI83" t="s">
        <v>2605</v>
      </c>
      <c r="AJ83" t="s">
        <v>2606</v>
      </c>
      <c r="AK83" t="s">
        <v>2607</v>
      </c>
      <c r="AL83">
        <v>63</v>
      </c>
      <c r="AM83">
        <v>8</v>
      </c>
      <c r="AN83">
        <v>1981</v>
      </c>
      <c r="AO83" t="s">
        <v>174</v>
      </c>
      <c r="AP83" t="s">
        <v>2608</v>
      </c>
      <c r="AQ83" t="s">
        <v>2606</v>
      </c>
      <c r="AR83" t="s">
        <v>2609</v>
      </c>
      <c r="AS83">
        <v>67</v>
      </c>
      <c r="AT83">
        <v>8</v>
      </c>
      <c r="AU83">
        <v>1983</v>
      </c>
      <c r="AV83" t="s">
        <v>170</v>
      </c>
      <c r="BC83" t="s">
        <v>174</v>
      </c>
      <c r="BD83" t="s">
        <v>2610</v>
      </c>
      <c r="BE83" t="s">
        <v>2611</v>
      </c>
      <c r="BF83" t="s">
        <v>2612</v>
      </c>
      <c r="BG83">
        <v>47.5</v>
      </c>
      <c r="BH83">
        <v>5</v>
      </c>
      <c r="BI83">
        <v>1985</v>
      </c>
      <c r="BJ83">
        <v>19</v>
      </c>
      <c r="BK83" t="s">
        <v>525</v>
      </c>
      <c r="BL83">
        <v>53</v>
      </c>
      <c r="BM83" t="s">
        <v>2613</v>
      </c>
      <c r="BN83" t="s">
        <v>174</v>
      </c>
      <c r="BO83" t="s">
        <v>2614</v>
      </c>
      <c r="BP83" t="s">
        <v>2615</v>
      </c>
      <c r="BQ83" t="s">
        <v>2616</v>
      </c>
      <c r="BR83">
        <v>63</v>
      </c>
      <c r="BS83">
        <v>8</v>
      </c>
      <c r="BT83">
        <v>1988</v>
      </c>
      <c r="BU83">
        <v>31</v>
      </c>
      <c r="BV83" t="s">
        <v>2617</v>
      </c>
      <c r="BW83">
        <v>53</v>
      </c>
      <c r="BX83" t="s">
        <v>2618</v>
      </c>
      <c r="BY83" t="s">
        <v>174</v>
      </c>
      <c r="BZ83" t="s">
        <v>2619</v>
      </c>
      <c r="CA83" t="s">
        <v>784</v>
      </c>
      <c r="CB83" t="s">
        <v>2620</v>
      </c>
      <c r="CC83">
        <v>61</v>
      </c>
      <c r="CD83">
        <v>7</v>
      </c>
      <c r="CE83">
        <v>1997</v>
      </c>
      <c r="CF83" t="s">
        <v>174</v>
      </c>
      <c r="CG83" t="s">
        <v>1337</v>
      </c>
      <c r="CH83" t="s">
        <v>2621</v>
      </c>
      <c r="CI83" t="s">
        <v>193</v>
      </c>
      <c r="CJ83">
        <v>2022</v>
      </c>
      <c r="CL83" t="s">
        <v>174</v>
      </c>
      <c r="CN83" t="s">
        <v>174</v>
      </c>
      <c r="CO83" t="s">
        <v>2622</v>
      </c>
      <c r="CP83" t="s">
        <v>2623</v>
      </c>
      <c r="CQ83" t="s">
        <v>174</v>
      </c>
      <c r="CR83" t="s">
        <v>2624</v>
      </c>
      <c r="CS83" t="s">
        <v>2625</v>
      </c>
      <c r="CT83">
        <v>0</v>
      </c>
      <c r="CU83" t="s">
        <v>2626</v>
      </c>
      <c r="CV83" t="s">
        <v>170</v>
      </c>
      <c r="CZ83" t="s">
        <v>170</v>
      </c>
      <c r="DC83" t="s">
        <v>2627</v>
      </c>
      <c r="DD83" t="s">
        <v>174</v>
      </c>
      <c r="DE83" t="s">
        <v>2628</v>
      </c>
      <c r="DF83" t="s">
        <v>170</v>
      </c>
      <c r="DL83" t="s">
        <v>174</v>
      </c>
      <c r="DM83" t="s">
        <v>2629</v>
      </c>
      <c r="DN83" t="s">
        <v>170</v>
      </c>
      <c r="DP83" t="s">
        <v>2630</v>
      </c>
      <c r="DQ83" t="s">
        <v>202</v>
      </c>
      <c r="DR83" t="str">
        <f>HYPERLINK("https://nconnect.nicmar.ac.in/pdf/151_resume_1771488494.pdf/Y2FyZWVy","View Resume")</f>
        <v>0</v>
      </c>
      <c r="DS83" t="s">
        <v>292</v>
      </c>
    </row>
    <row r="84" spans="1:158">
      <c r="A84" t="s">
        <v>794</v>
      </c>
      <c r="B84" t="s">
        <v>211</v>
      </c>
      <c r="C84" t="s">
        <v>267</v>
      </c>
      <c r="D84" t="s">
        <v>509</v>
      </c>
      <c r="E84" t="s">
        <v>2631</v>
      </c>
      <c r="F84" t="s">
        <v>2632</v>
      </c>
      <c r="G84">
        <v>6398487264</v>
      </c>
      <c r="H84" t="s">
        <v>271</v>
      </c>
      <c r="I84" t="s">
        <v>2633</v>
      </c>
      <c r="J84" t="s">
        <v>166</v>
      </c>
      <c r="K84" t="s">
        <v>831</v>
      </c>
      <c r="L84" t="s">
        <v>2634</v>
      </c>
      <c r="M84" t="s">
        <v>2635</v>
      </c>
      <c r="N84" t="s">
        <v>170</v>
      </c>
      <c r="AI84" t="s">
        <v>2636</v>
      </c>
      <c r="AJ84" t="s">
        <v>2331</v>
      </c>
      <c r="AK84" t="s">
        <v>1255</v>
      </c>
      <c r="AL84">
        <v>76</v>
      </c>
      <c r="AN84">
        <v>2011</v>
      </c>
      <c r="AO84" t="s">
        <v>174</v>
      </c>
      <c r="AP84" t="s">
        <v>2637</v>
      </c>
      <c r="AQ84" t="s">
        <v>2331</v>
      </c>
      <c r="AR84" t="s">
        <v>1335</v>
      </c>
      <c r="AS84">
        <v>80</v>
      </c>
      <c r="AU84">
        <v>2013</v>
      </c>
      <c r="AV84" t="s">
        <v>170</v>
      </c>
      <c r="BC84" t="s">
        <v>174</v>
      </c>
      <c r="BD84" t="s">
        <v>1297</v>
      </c>
      <c r="BE84" t="s">
        <v>2638</v>
      </c>
      <c r="BF84" t="s">
        <v>1335</v>
      </c>
      <c r="BG84">
        <v>76.5</v>
      </c>
      <c r="BI84">
        <v>2016</v>
      </c>
      <c r="BJ84">
        <v>19</v>
      </c>
      <c r="BK84" t="s">
        <v>2639</v>
      </c>
      <c r="BL84">
        <v>23</v>
      </c>
      <c r="BN84" t="s">
        <v>174</v>
      </c>
      <c r="BO84" t="s">
        <v>1297</v>
      </c>
      <c r="BP84" t="s">
        <v>2640</v>
      </c>
      <c r="BQ84" t="s">
        <v>528</v>
      </c>
      <c r="BR84">
        <v>81.7</v>
      </c>
      <c r="BT84">
        <v>2018</v>
      </c>
      <c r="BU84">
        <v>4</v>
      </c>
      <c r="BW84">
        <v>23</v>
      </c>
      <c r="BY84" t="s">
        <v>170</v>
      </c>
      <c r="BZ84" t="s">
        <v>1297</v>
      </c>
      <c r="CF84" t="s">
        <v>174</v>
      </c>
      <c r="CG84" t="s">
        <v>528</v>
      </c>
      <c r="CH84" t="s">
        <v>2641</v>
      </c>
      <c r="CI84" t="s">
        <v>193</v>
      </c>
      <c r="CJ84">
        <v>2024</v>
      </c>
      <c r="CL84" t="s">
        <v>174</v>
      </c>
      <c r="CM84" t="s">
        <v>2642</v>
      </c>
      <c r="CN84" t="s">
        <v>174</v>
      </c>
      <c r="CO84" t="s">
        <v>2643</v>
      </c>
      <c r="CP84" t="s">
        <v>2644</v>
      </c>
      <c r="CQ84" t="s">
        <v>174</v>
      </c>
      <c r="CR84">
        <v>7</v>
      </c>
      <c r="CS84">
        <v>0</v>
      </c>
      <c r="CT84">
        <v>1</v>
      </c>
      <c r="CU84" t="s">
        <v>2645</v>
      </c>
      <c r="CV84" t="s">
        <v>170</v>
      </c>
      <c r="CZ84" t="s">
        <v>170</v>
      </c>
      <c r="DB84" t="s">
        <v>2646</v>
      </c>
      <c r="DC84" t="s">
        <v>2647</v>
      </c>
      <c r="DD84" t="s">
        <v>174</v>
      </c>
      <c r="DE84" t="s">
        <v>2648</v>
      </c>
      <c r="DF84" t="s">
        <v>174</v>
      </c>
      <c r="DG84" t="s">
        <v>2649</v>
      </c>
      <c r="DH84">
        <v>0</v>
      </c>
      <c r="DI84" t="s">
        <v>2650</v>
      </c>
      <c r="DJ84" t="s">
        <v>1163</v>
      </c>
      <c r="DK84">
        <v>8</v>
      </c>
      <c r="DL84" t="s">
        <v>174</v>
      </c>
      <c r="DM84" t="s">
        <v>2651</v>
      </c>
      <c r="DN84" t="s">
        <v>174</v>
      </c>
      <c r="DO84" t="s">
        <v>2652</v>
      </c>
      <c r="DP84" t="s">
        <v>2653</v>
      </c>
      <c r="DQ84" t="s">
        <v>202</v>
      </c>
      <c r="DR84" t="str">
        <f>HYPERLINK("https://nconnect.nicmar.ac.in/pdf/154_resume_1771488681.pdf/Y2FyZWVy","View Resume")</f>
        <v>0</v>
      </c>
      <c r="DS84" t="s">
        <v>575</v>
      </c>
      <c r="DT84" t="s">
        <v>416</v>
      </c>
      <c r="DU84" t="s">
        <v>211</v>
      </c>
      <c r="DV84" t="s">
        <v>418</v>
      </c>
      <c r="DW84" t="s">
        <v>246</v>
      </c>
      <c r="DX84" t="s">
        <v>995</v>
      </c>
      <c r="DY84" t="s">
        <v>209</v>
      </c>
      <c r="DZ84" t="s">
        <v>865</v>
      </c>
      <c r="EA84" t="s">
        <v>2654</v>
      </c>
      <c r="EB84" t="s">
        <v>211</v>
      </c>
      <c r="EC84" t="s">
        <v>2037</v>
      </c>
      <c r="ED84" t="s">
        <v>246</v>
      </c>
      <c r="EE84" t="s">
        <v>900</v>
      </c>
      <c r="EF84" t="s">
        <v>419</v>
      </c>
      <c r="EG84" t="s">
        <v>461</v>
      </c>
    </row>
    <row r="85" spans="1:158">
      <c r="A85" t="s">
        <v>210</v>
      </c>
      <c r="B85" t="s">
        <v>211</v>
      </c>
      <c r="C85" t="s">
        <v>212</v>
      </c>
      <c r="D85" t="s">
        <v>213</v>
      </c>
      <c r="E85" t="s">
        <v>2655</v>
      </c>
      <c r="F85" t="s">
        <v>2656</v>
      </c>
      <c r="G85">
        <v>9890244093</v>
      </c>
      <c r="H85" t="s">
        <v>164</v>
      </c>
      <c r="I85" t="s">
        <v>2657</v>
      </c>
      <c r="J85" t="s">
        <v>166</v>
      </c>
      <c r="K85" t="s">
        <v>2658</v>
      </c>
      <c r="L85" t="s">
        <v>2659</v>
      </c>
      <c r="M85" t="s">
        <v>2660</v>
      </c>
      <c r="N85" t="s">
        <v>170</v>
      </c>
      <c r="AI85" t="s">
        <v>2661</v>
      </c>
      <c r="AJ85" t="s">
        <v>2662</v>
      </c>
      <c r="AK85" t="s">
        <v>1250</v>
      </c>
      <c r="AL85">
        <v>55.73</v>
      </c>
      <c r="AN85">
        <v>1999</v>
      </c>
      <c r="AO85" t="s">
        <v>174</v>
      </c>
      <c r="AP85" t="s">
        <v>2663</v>
      </c>
      <c r="AQ85" t="s">
        <v>2662</v>
      </c>
      <c r="AR85" t="s">
        <v>2664</v>
      </c>
      <c r="AS85">
        <v>73.33</v>
      </c>
      <c r="AU85">
        <v>2001</v>
      </c>
      <c r="AV85" t="s">
        <v>174</v>
      </c>
      <c r="AW85" t="s">
        <v>2665</v>
      </c>
      <c r="AX85" t="s">
        <v>2666</v>
      </c>
      <c r="AY85" t="s">
        <v>2667</v>
      </c>
      <c r="AZ85">
        <v>66.21</v>
      </c>
      <c r="BB85">
        <v>2004</v>
      </c>
      <c r="BC85" t="s">
        <v>174</v>
      </c>
      <c r="BD85" t="s">
        <v>2668</v>
      </c>
      <c r="BE85" t="s">
        <v>2669</v>
      </c>
      <c r="BF85" t="s">
        <v>2670</v>
      </c>
      <c r="BG85">
        <v>63.64</v>
      </c>
      <c r="BI85">
        <v>2007</v>
      </c>
      <c r="BJ85">
        <v>2</v>
      </c>
      <c r="BL85">
        <v>9</v>
      </c>
      <c r="BN85" t="s">
        <v>174</v>
      </c>
      <c r="BO85" t="s">
        <v>2671</v>
      </c>
      <c r="BP85" t="s">
        <v>2672</v>
      </c>
      <c r="BQ85" t="s">
        <v>2673</v>
      </c>
      <c r="BR85">
        <v>70.5</v>
      </c>
      <c r="BS85">
        <v>7.55</v>
      </c>
      <c r="BT85">
        <v>2009</v>
      </c>
      <c r="BU85">
        <v>14</v>
      </c>
      <c r="BW85">
        <v>7</v>
      </c>
      <c r="BY85" t="s">
        <v>170</v>
      </c>
      <c r="CF85" t="s">
        <v>174</v>
      </c>
      <c r="CG85" t="s">
        <v>551</v>
      </c>
      <c r="CH85" t="s">
        <v>2674</v>
      </c>
      <c r="CI85" t="s">
        <v>193</v>
      </c>
      <c r="CJ85">
        <v>2024</v>
      </c>
      <c r="CL85" t="s">
        <v>170</v>
      </c>
      <c r="CN85" t="s">
        <v>174</v>
      </c>
      <c r="CO85" t="s">
        <v>2675</v>
      </c>
      <c r="CP85" t="s">
        <v>2676</v>
      </c>
      <c r="CQ85" t="s">
        <v>174</v>
      </c>
      <c r="CR85">
        <v>5</v>
      </c>
      <c r="CS85">
        <v>10</v>
      </c>
      <c r="CT85">
        <v>10</v>
      </c>
      <c r="CV85" t="s">
        <v>170</v>
      </c>
      <c r="CZ85" t="s">
        <v>170</v>
      </c>
      <c r="DC85" t="s">
        <v>2677</v>
      </c>
      <c r="DD85" t="s">
        <v>174</v>
      </c>
      <c r="DE85" t="s">
        <v>2678</v>
      </c>
      <c r="DF85" t="s">
        <v>174</v>
      </c>
      <c r="DG85">
        <v>10</v>
      </c>
      <c r="DH85" t="s">
        <v>2679</v>
      </c>
      <c r="DI85" t="s">
        <v>2680</v>
      </c>
      <c r="DJ85" t="s">
        <v>2681</v>
      </c>
      <c r="DK85">
        <v>9</v>
      </c>
      <c r="DL85" t="s">
        <v>170</v>
      </c>
      <c r="DN85" t="s">
        <v>170</v>
      </c>
      <c r="DP85" t="s">
        <v>2682</v>
      </c>
      <c r="DQ85" t="str">
        <f>HYPERLINK("https://nconnect.nicmar.ac.in/storage/profile/6996ca8326ddf.png","Download")</f>
        <v>0</v>
      </c>
      <c r="DR85" t="str">
        <f>HYPERLINK("https://nconnect.nicmar.ac.in/pdf/140_resume_1771489085.pdf/Y2FyZWVy","View Resume")</f>
        <v>0</v>
      </c>
      <c r="DS85" t="s">
        <v>2683</v>
      </c>
      <c r="DT85" t="s">
        <v>2684</v>
      </c>
      <c r="DU85" t="s">
        <v>2685</v>
      </c>
      <c r="DV85" t="s">
        <v>2686</v>
      </c>
      <c r="DW85" t="s">
        <v>246</v>
      </c>
      <c r="DX85" t="s">
        <v>996</v>
      </c>
      <c r="DY85" t="s">
        <v>209</v>
      </c>
      <c r="DZ85" t="s">
        <v>2054</v>
      </c>
      <c r="EA85" t="s">
        <v>2687</v>
      </c>
      <c r="EB85" t="s">
        <v>1283</v>
      </c>
      <c r="EC85" t="s">
        <v>2688</v>
      </c>
      <c r="ED85" t="s">
        <v>246</v>
      </c>
      <c r="EE85" t="s">
        <v>429</v>
      </c>
      <c r="EF85" t="s">
        <v>981</v>
      </c>
      <c r="EG85" t="s">
        <v>2689</v>
      </c>
      <c r="EH85" t="s">
        <v>2690</v>
      </c>
      <c r="EI85" t="s">
        <v>1283</v>
      </c>
      <c r="EJ85" t="s">
        <v>2688</v>
      </c>
      <c r="EK85" t="s">
        <v>246</v>
      </c>
      <c r="EL85" t="s">
        <v>2135</v>
      </c>
      <c r="EM85" t="s">
        <v>574</v>
      </c>
      <c r="EN85" t="s">
        <v>2691</v>
      </c>
      <c r="EO85" t="s">
        <v>2692</v>
      </c>
      <c r="EP85" t="s">
        <v>694</v>
      </c>
      <c r="EQ85" t="s">
        <v>2693</v>
      </c>
      <c r="ER85" t="s">
        <v>246</v>
      </c>
      <c r="ES85" t="s">
        <v>2694</v>
      </c>
      <c r="ET85" t="s">
        <v>2135</v>
      </c>
      <c r="EU85" t="s">
        <v>2695</v>
      </c>
      <c r="EV85" t="s">
        <v>2696</v>
      </c>
      <c r="EW85" t="s">
        <v>694</v>
      </c>
      <c r="EX85" t="s">
        <v>569</v>
      </c>
      <c r="EY85" t="s">
        <v>246</v>
      </c>
      <c r="EZ85" t="s">
        <v>864</v>
      </c>
      <c r="FA85" t="s">
        <v>2697</v>
      </c>
      <c r="FB85" t="s">
        <v>461</v>
      </c>
    </row>
    <row r="86" spans="1:158">
      <c r="A86" t="s">
        <v>507</v>
      </c>
      <c r="B86" t="s">
        <v>508</v>
      </c>
      <c r="C86" t="s">
        <v>267</v>
      </c>
      <c r="D86" t="s">
        <v>509</v>
      </c>
      <c r="E86" t="s">
        <v>2698</v>
      </c>
      <c r="F86" t="s">
        <v>2699</v>
      </c>
      <c r="G86">
        <v>9830726317</v>
      </c>
      <c r="H86" t="s">
        <v>164</v>
      </c>
      <c r="I86" t="s">
        <v>2700</v>
      </c>
      <c r="J86" t="s">
        <v>217</v>
      </c>
      <c r="K86" t="s">
        <v>2701</v>
      </c>
      <c r="L86" t="s">
        <v>2702</v>
      </c>
      <c r="M86" t="s">
        <v>2703</v>
      </c>
      <c r="N86" t="s">
        <v>170</v>
      </c>
      <c r="AI86" t="s">
        <v>2704</v>
      </c>
      <c r="AJ86" t="s">
        <v>2705</v>
      </c>
      <c r="AK86" t="s">
        <v>2706</v>
      </c>
      <c r="AL86">
        <v>65</v>
      </c>
      <c r="AN86">
        <v>1995</v>
      </c>
      <c r="AO86" t="s">
        <v>174</v>
      </c>
      <c r="AP86" t="s">
        <v>2704</v>
      </c>
      <c r="AQ86" t="s">
        <v>2707</v>
      </c>
      <c r="AR86" t="s">
        <v>599</v>
      </c>
      <c r="AS86">
        <v>76</v>
      </c>
      <c r="AU86">
        <v>1997</v>
      </c>
      <c r="AV86" t="s">
        <v>170</v>
      </c>
      <c r="BA86">
        <v>0</v>
      </c>
      <c r="BC86" t="s">
        <v>174</v>
      </c>
      <c r="BD86" t="s">
        <v>2708</v>
      </c>
      <c r="BE86" t="s">
        <v>2709</v>
      </c>
      <c r="BF86" t="s">
        <v>2710</v>
      </c>
      <c r="BG86">
        <v>57</v>
      </c>
      <c r="BI86">
        <v>2000</v>
      </c>
      <c r="BJ86">
        <v>19</v>
      </c>
      <c r="BK86" t="s">
        <v>2711</v>
      </c>
      <c r="BL86">
        <v>23</v>
      </c>
      <c r="BN86" t="s">
        <v>174</v>
      </c>
      <c r="BO86" t="s">
        <v>2708</v>
      </c>
      <c r="BP86" t="s">
        <v>2708</v>
      </c>
      <c r="BQ86" t="s">
        <v>2712</v>
      </c>
      <c r="BR86">
        <v>63</v>
      </c>
      <c r="BT86">
        <v>2002</v>
      </c>
      <c r="BU86">
        <v>31</v>
      </c>
      <c r="BV86" t="s">
        <v>2713</v>
      </c>
      <c r="BW86">
        <v>23</v>
      </c>
      <c r="BY86" t="s">
        <v>174</v>
      </c>
      <c r="BZ86" t="s">
        <v>2714</v>
      </c>
      <c r="CA86" t="s">
        <v>2715</v>
      </c>
      <c r="CB86" t="s">
        <v>2716</v>
      </c>
      <c r="CC86">
        <v>85</v>
      </c>
      <c r="CE86">
        <v>2011</v>
      </c>
      <c r="CF86" t="s">
        <v>174</v>
      </c>
      <c r="CG86" t="s">
        <v>2716</v>
      </c>
      <c r="CH86" t="s">
        <v>2717</v>
      </c>
      <c r="CI86" t="s">
        <v>193</v>
      </c>
      <c r="CJ86">
        <v>2017</v>
      </c>
      <c r="CL86" t="s">
        <v>174</v>
      </c>
      <c r="CM86" t="s">
        <v>2718</v>
      </c>
      <c r="CN86" t="s">
        <v>174</v>
      </c>
      <c r="CO86" t="s">
        <v>2719</v>
      </c>
      <c r="CP86" t="s">
        <v>2720</v>
      </c>
      <c r="CQ86" t="s">
        <v>174</v>
      </c>
      <c r="CR86">
        <v>0</v>
      </c>
      <c r="CS86">
        <v>7</v>
      </c>
      <c r="CT86">
        <v>2</v>
      </c>
      <c r="CU86" t="s">
        <v>2721</v>
      </c>
      <c r="CV86" t="s">
        <v>170</v>
      </c>
      <c r="CZ86" t="s">
        <v>170</v>
      </c>
      <c r="DB86" t="s">
        <v>2722</v>
      </c>
      <c r="DC86" t="s">
        <v>2723</v>
      </c>
      <c r="DD86" t="s">
        <v>170</v>
      </c>
      <c r="DF86" t="s">
        <v>170</v>
      </c>
      <c r="DG86">
        <v>2</v>
      </c>
      <c r="DI86">
        <v>1</v>
      </c>
      <c r="DL86" t="s">
        <v>174</v>
      </c>
      <c r="DM86" t="s">
        <v>2724</v>
      </c>
      <c r="DN86" t="s">
        <v>174</v>
      </c>
      <c r="DO86" t="s">
        <v>2725</v>
      </c>
      <c r="DP86" t="s">
        <v>2726</v>
      </c>
      <c r="DQ86" t="s">
        <v>202</v>
      </c>
      <c r="DR86" t="str">
        <f>HYPERLINK("https://nconnect.nicmar.ac.in/pdf/28_resume_1771482099.pdf/Y2FyZWVy","View Resume")</f>
        <v>0</v>
      </c>
      <c r="DS86" t="s">
        <v>575</v>
      </c>
      <c r="DT86" t="s">
        <v>2727</v>
      </c>
      <c r="DU86" t="s">
        <v>2728</v>
      </c>
      <c r="DV86" t="s">
        <v>2729</v>
      </c>
      <c r="DW86" t="s">
        <v>246</v>
      </c>
      <c r="DX86" t="s">
        <v>1319</v>
      </c>
      <c r="DY86" t="s">
        <v>209</v>
      </c>
      <c r="DZ86" t="s">
        <v>575</v>
      </c>
    </row>
    <row r="87" spans="1:158">
      <c r="A87" t="s">
        <v>295</v>
      </c>
      <c r="B87" t="s">
        <v>211</v>
      </c>
      <c r="C87" t="s">
        <v>267</v>
      </c>
      <c r="D87" t="s">
        <v>296</v>
      </c>
      <c r="E87" t="s">
        <v>2730</v>
      </c>
      <c r="F87" t="s">
        <v>2731</v>
      </c>
      <c r="G87">
        <v>9198152335</v>
      </c>
      <c r="H87" t="s">
        <v>271</v>
      </c>
      <c r="I87" t="s">
        <v>2732</v>
      </c>
      <c r="J87" t="s">
        <v>217</v>
      </c>
      <c r="K87" t="s">
        <v>763</v>
      </c>
      <c r="L87" t="s">
        <v>2733</v>
      </c>
      <c r="M87" t="s">
        <v>2734</v>
      </c>
      <c r="N87" t="s">
        <v>170</v>
      </c>
      <c r="AI87" t="s">
        <v>2735</v>
      </c>
      <c r="AJ87" t="s">
        <v>2736</v>
      </c>
      <c r="AK87" t="s">
        <v>2737</v>
      </c>
      <c r="AL87">
        <v>89</v>
      </c>
      <c r="AM87">
        <v>9.4</v>
      </c>
      <c r="AN87">
        <v>2014</v>
      </c>
      <c r="AO87" t="s">
        <v>174</v>
      </c>
      <c r="AP87" t="s">
        <v>2738</v>
      </c>
      <c r="AQ87" t="s">
        <v>2739</v>
      </c>
      <c r="AR87" t="s">
        <v>1335</v>
      </c>
      <c r="AS87">
        <v>70</v>
      </c>
      <c r="AU87">
        <v>2016</v>
      </c>
      <c r="AV87" t="s">
        <v>170</v>
      </c>
      <c r="BC87" t="s">
        <v>174</v>
      </c>
      <c r="BD87" t="s">
        <v>2740</v>
      </c>
      <c r="BE87" t="s">
        <v>2741</v>
      </c>
      <c r="BF87" t="s">
        <v>2742</v>
      </c>
      <c r="BG87">
        <v>64</v>
      </c>
      <c r="BI87">
        <v>2019</v>
      </c>
      <c r="BJ87">
        <v>9</v>
      </c>
      <c r="BL87">
        <v>23</v>
      </c>
      <c r="BN87" t="s">
        <v>174</v>
      </c>
      <c r="BO87" t="s">
        <v>2743</v>
      </c>
      <c r="BP87" t="s">
        <v>2744</v>
      </c>
      <c r="BQ87" t="s">
        <v>2742</v>
      </c>
      <c r="BR87">
        <v>74</v>
      </c>
      <c r="BT87">
        <v>2021</v>
      </c>
      <c r="BU87">
        <v>28</v>
      </c>
      <c r="BW87">
        <v>23</v>
      </c>
      <c r="BY87" t="s">
        <v>170</v>
      </c>
      <c r="CF87" t="s">
        <v>174</v>
      </c>
      <c r="CG87" t="s">
        <v>2745</v>
      </c>
      <c r="CH87" t="s">
        <v>2746</v>
      </c>
      <c r="CI87" t="s">
        <v>373</v>
      </c>
      <c r="CK87" t="s">
        <v>170</v>
      </c>
      <c r="CL87" t="s">
        <v>174</v>
      </c>
      <c r="CM87" t="s">
        <v>2747</v>
      </c>
      <c r="CN87" t="s">
        <v>174</v>
      </c>
      <c r="CO87" t="s">
        <v>2748</v>
      </c>
      <c r="CP87" t="s">
        <v>409</v>
      </c>
      <c r="CQ87" t="s">
        <v>170</v>
      </c>
      <c r="CV87" t="s">
        <v>170</v>
      </c>
      <c r="CZ87" t="s">
        <v>170</v>
      </c>
      <c r="DB87" t="s">
        <v>2749</v>
      </c>
      <c r="DC87" t="s">
        <v>2750</v>
      </c>
      <c r="DD87" t="s">
        <v>174</v>
      </c>
      <c r="DE87" t="s">
        <v>2751</v>
      </c>
      <c r="DF87" t="s">
        <v>170</v>
      </c>
      <c r="DG87" t="s">
        <v>469</v>
      </c>
      <c r="DJ87" t="s">
        <v>2752</v>
      </c>
      <c r="DL87" t="s">
        <v>174</v>
      </c>
      <c r="DM87" t="s">
        <v>2753</v>
      </c>
      <c r="DN87" t="s">
        <v>170</v>
      </c>
      <c r="DP87" t="s">
        <v>2754</v>
      </c>
      <c r="DQ87" t="s">
        <v>202</v>
      </c>
      <c r="DR87" t="str">
        <f>HYPERLINK("https://nconnect.nicmar.ac.in/pdf/146_resume_1771489616.pdf/Y2FyZWVy","View Resume")</f>
        <v>0</v>
      </c>
      <c r="DS87" t="s">
        <v>259</v>
      </c>
      <c r="DT87" t="s">
        <v>2755</v>
      </c>
      <c r="DU87" t="s">
        <v>2316</v>
      </c>
      <c r="DV87" t="s">
        <v>819</v>
      </c>
      <c r="DW87" t="s">
        <v>246</v>
      </c>
      <c r="DX87" t="s">
        <v>996</v>
      </c>
      <c r="DY87" t="s">
        <v>209</v>
      </c>
      <c r="DZ87" t="s">
        <v>2054</v>
      </c>
      <c r="EA87" t="s">
        <v>2756</v>
      </c>
      <c r="EB87" t="s">
        <v>2316</v>
      </c>
      <c r="EC87" t="s">
        <v>2757</v>
      </c>
      <c r="ED87" t="s">
        <v>246</v>
      </c>
      <c r="EE87" t="s">
        <v>2758</v>
      </c>
      <c r="EF87" t="s">
        <v>996</v>
      </c>
      <c r="EG87" t="s">
        <v>990</v>
      </c>
      <c r="EH87" t="s">
        <v>2759</v>
      </c>
      <c r="EI87" t="s">
        <v>2316</v>
      </c>
      <c r="EJ87" t="s">
        <v>643</v>
      </c>
      <c r="EK87" t="s">
        <v>246</v>
      </c>
      <c r="EL87" t="s">
        <v>951</v>
      </c>
      <c r="EM87" t="s">
        <v>2758</v>
      </c>
      <c r="EN87" t="s">
        <v>575</v>
      </c>
      <c r="EO87" t="s">
        <v>2760</v>
      </c>
      <c r="EP87" t="s">
        <v>2761</v>
      </c>
      <c r="EQ87" t="s">
        <v>643</v>
      </c>
      <c r="ER87" t="s">
        <v>207</v>
      </c>
      <c r="ES87" t="s">
        <v>645</v>
      </c>
      <c r="ET87" t="s">
        <v>904</v>
      </c>
      <c r="EU87" t="s">
        <v>248</v>
      </c>
    </row>
    <row r="88" spans="1:158">
      <c r="A88" t="s">
        <v>471</v>
      </c>
      <c r="B88" t="s">
        <v>211</v>
      </c>
      <c r="C88" t="s">
        <v>472</v>
      </c>
      <c r="D88" t="s">
        <v>473</v>
      </c>
      <c r="E88" t="s">
        <v>2762</v>
      </c>
      <c r="F88" t="s">
        <v>2763</v>
      </c>
      <c r="G88">
        <v>9701259476</v>
      </c>
      <c r="H88" t="s">
        <v>164</v>
      </c>
      <c r="I88" t="s">
        <v>2764</v>
      </c>
      <c r="J88" t="s">
        <v>217</v>
      </c>
      <c r="K88" t="s">
        <v>2765</v>
      </c>
      <c r="L88" t="s">
        <v>2766</v>
      </c>
      <c r="M88" t="s">
        <v>2767</v>
      </c>
      <c r="N88" t="s">
        <v>170</v>
      </c>
      <c r="AI88" t="s">
        <v>2768</v>
      </c>
      <c r="AJ88" t="s">
        <v>2769</v>
      </c>
      <c r="AK88" t="s">
        <v>2770</v>
      </c>
      <c r="AL88">
        <v>68.7</v>
      </c>
      <c r="AN88">
        <v>2011</v>
      </c>
      <c r="AO88" t="s">
        <v>174</v>
      </c>
      <c r="AP88" t="s">
        <v>2771</v>
      </c>
      <c r="AQ88" t="s">
        <v>2772</v>
      </c>
      <c r="AR88" t="s">
        <v>2773</v>
      </c>
      <c r="AS88">
        <v>68.9</v>
      </c>
      <c r="AU88">
        <v>2013</v>
      </c>
      <c r="AV88" t="s">
        <v>170</v>
      </c>
      <c r="BC88" t="s">
        <v>174</v>
      </c>
      <c r="BD88" t="s">
        <v>2774</v>
      </c>
      <c r="BE88" t="s">
        <v>2775</v>
      </c>
      <c r="BF88" t="s">
        <v>486</v>
      </c>
      <c r="BG88">
        <v>72.34</v>
      </c>
      <c r="BI88">
        <v>2017</v>
      </c>
      <c r="BJ88">
        <v>1</v>
      </c>
      <c r="BL88">
        <v>9</v>
      </c>
      <c r="BN88" t="s">
        <v>174</v>
      </c>
      <c r="BO88" t="s">
        <v>2776</v>
      </c>
      <c r="BP88" t="s">
        <v>2777</v>
      </c>
      <c r="BQ88" t="s">
        <v>2778</v>
      </c>
      <c r="BR88">
        <v>96.5</v>
      </c>
      <c r="BS88">
        <v>9.65</v>
      </c>
      <c r="BT88">
        <v>2022</v>
      </c>
      <c r="BU88">
        <v>12</v>
      </c>
      <c r="BW88">
        <v>15</v>
      </c>
      <c r="BY88" t="s">
        <v>170</v>
      </c>
      <c r="CF88" t="s">
        <v>174</v>
      </c>
      <c r="CG88" t="s">
        <v>2779</v>
      </c>
      <c r="CH88" t="s">
        <v>2100</v>
      </c>
      <c r="CI88" t="s">
        <v>373</v>
      </c>
      <c r="CK88" t="s">
        <v>170</v>
      </c>
      <c r="CL88" t="s">
        <v>174</v>
      </c>
      <c r="CM88" t="s">
        <v>2780</v>
      </c>
      <c r="CN88" t="s">
        <v>174</v>
      </c>
      <c r="CO88" t="s">
        <v>2781</v>
      </c>
      <c r="CP88" t="s">
        <v>2782</v>
      </c>
      <c r="CQ88" t="s">
        <v>174</v>
      </c>
      <c r="CR88">
        <v>0</v>
      </c>
      <c r="CS88">
        <v>1</v>
      </c>
      <c r="CT88">
        <v>0</v>
      </c>
      <c r="CU88" t="s">
        <v>2783</v>
      </c>
      <c r="CV88" t="s">
        <v>170</v>
      </c>
      <c r="CZ88" t="s">
        <v>170</v>
      </c>
      <c r="DB88" t="s">
        <v>2784</v>
      </c>
      <c r="DC88" t="s">
        <v>2785</v>
      </c>
      <c r="DD88" t="s">
        <v>174</v>
      </c>
      <c r="DE88" t="s">
        <v>2786</v>
      </c>
      <c r="DF88" t="s">
        <v>170</v>
      </c>
      <c r="DG88" t="s">
        <v>2787</v>
      </c>
      <c r="DH88" t="s">
        <v>378</v>
      </c>
      <c r="DI88" t="s">
        <v>378</v>
      </c>
      <c r="DJ88" t="s">
        <v>378</v>
      </c>
      <c r="DK88">
        <v>8</v>
      </c>
      <c r="DL88" t="s">
        <v>170</v>
      </c>
      <c r="DN88" t="s">
        <v>170</v>
      </c>
      <c r="DP88" t="s">
        <v>2788</v>
      </c>
      <c r="DQ88" t="str">
        <f>HYPERLINK("https://nconnect.nicmar.ac.in/storage/profile/6996ce07e712f.png","Download")</f>
        <v>0</v>
      </c>
      <c r="DR88" t="str">
        <f>HYPERLINK("https://nconnect.nicmar.ac.in/pdf/158_resume_1771490765.pdf/Y2FyZWVy","View Resume")</f>
        <v>0</v>
      </c>
      <c r="DS88" t="s">
        <v>2245</v>
      </c>
      <c r="DT88" t="s">
        <v>2789</v>
      </c>
      <c r="DU88" t="s">
        <v>211</v>
      </c>
      <c r="DV88" t="s">
        <v>2790</v>
      </c>
      <c r="DW88" t="s">
        <v>246</v>
      </c>
      <c r="DX88" t="s">
        <v>904</v>
      </c>
      <c r="DY88" t="s">
        <v>984</v>
      </c>
      <c r="DZ88" t="s">
        <v>990</v>
      </c>
      <c r="EA88" t="s">
        <v>2791</v>
      </c>
      <c r="EB88" t="s">
        <v>211</v>
      </c>
      <c r="EC88" t="s">
        <v>2790</v>
      </c>
      <c r="ED88" t="s">
        <v>246</v>
      </c>
      <c r="EE88" t="s">
        <v>758</v>
      </c>
      <c r="EF88" t="s">
        <v>981</v>
      </c>
      <c r="EG88" t="s">
        <v>575</v>
      </c>
      <c r="EH88" t="s">
        <v>2792</v>
      </c>
      <c r="EI88" t="s">
        <v>2793</v>
      </c>
      <c r="EJ88" t="s">
        <v>2790</v>
      </c>
      <c r="EK88" t="s">
        <v>246</v>
      </c>
      <c r="EL88" t="s">
        <v>981</v>
      </c>
      <c r="EM88" t="s">
        <v>209</v>
      </c>
      <c r="EN88" t="s">
        <v>908</v>
      </c>
    </row>
    <row r="89" spans="1:158">
      <c r="A89" t="s">
        <v>585</v>
      </c>
      <c r="B89" t="s">
        <v>211</v>
      </c>
      <c r="C89" t="s">
        <v>472</v>
      </c>
      <c r="D89" t="s">
        <v>586</v>
      </c>
      <c r="E89" t="s">
        <v>2762</v>
      </c>
      <c r="F89" t="s">
        <v>2763</v>
      </c>
      <c r="G89">
        <v>9701259476</v>
      </c>
      <c r="H89" t="s">
        <v>164</v>
      </c>
      <c r="I89" t="s">
        <v>2764</v>
      </c>
      <c r="J89" t="s">
        <v>217</v>
      </c>
      <c r="K89" t="s">
        <v>2765</v>
      </c>
      <c r="L89" t="s">
        <v>2766</v>
      </c>
      <c r="M89" t="s">
        <v>2767</v>
      </c>
      <c r="N89" t="s">
        <v>170</v>
      </c>
      <c r="AI89" t="s">
        <v>2768</v>
      </c>
      <c r="AJ89" t="s">
        <v>2769</v>
      </c>
      <c r="AK89" t="s">
        <v>2770</v>
      </c>
      <c r="AL89">
        <v>68.7</v>
      </c>
      <c r="AN89">
        <v>2011</v>
      </c>
      <c r="AO89" t="s">
        <v>174</v>
      </c>
      <c r="AP89" t="s">
        <v>2771</v>
      </c>
      <c r="AQ89" t="s">
        <v>2772</v>
      </c>
      <c r="AR89" t="s">
        <v>2773</v>
      </c>
      <c r="AS89">
        <v>68.9</v>
      </c>
      <c r="AU89">
        <v>2013</v>
      </c>
      <c r="AV89" t="s">
        <v>170</v>
      </c>
      <c r="BC89" t="s">
        <v>174</v>
      </c>
      <c r="BD89" t="s">
        <v>2774</v>
      </c>
      <c r="BE89" t="s">
        <v>2775</v>
      </c>
      <c r="BF89" t="s">
        <v>486</v>
      </c>
      <c r="BG89">
        <v>72.34</v>
      </c>
      <c r="BI89">
        <v>2017</v>
      </c>
      <c r="BJ89">
        <v>1</v>
      </c>
      <c r="BL89">
        <v>9</v>
      </c>
      <c r="BN89" t="s">
        <v>174</v>
      </c>
      <c r="BO89" t="s">
        <v>2776</v>
      </c>
      <c r="BP89" t="s">
        <v>2777</v>
      </c>
      <c r="BQ89" t="s">
        <v>2778</v>
      </c>
      <c r="BR89">
        <v>96.5</v>
      </c>
      <c r="BS89">
        <v>9.65</v>
      </c>
      <c r="BT89">
        <v>2022</v>
      </c>
      <c r="BU89">
        <v>12</v>
      </c>
      <c r="BW89">
        <v>15</v>
      </c>
      <c r="BY89" t="s">
        <v>170</v>
      </c>
      <c r="CF89" t="s">
        <v>174</v>
      </c>
      <c r="CG89" t="s">
        <v>2779</v>
      </c>
      <c r="CH89" t="s">
        <v>2100</v>
      </c>
      <c r="CI89" t="s">
        <v>373</v>
      </c>
      <c r="CK89" t="s">
        <v>170</v>
      </c>
      <c r="CL89" t="s">
        <v>174</v>
      </c>
      <c r="CM89" t="s">
        <v>2780</v>
      </c>
      <c r="CN89" t="s">
        <v>174</v>
      </c>
      <c r="CO89" t="s">
        <v>2781</v>
      </c>
      <c r="CP89" t="s">
        <v>2782</v>
      </c>
      <c r="CQ89" t="s">
        <v>174</v>
      </c>
      <c r="CR89">
        <v>0</v>
      </c>
      <c r="CS89">
        <v>1</v>
      </c>
      <c r="CT89">
        <v>0</v>
      </c>
      <c r="CU89" t="s">
        <v>2783</v>
      </c>
      <c r="CV89" t="s">
        <v>170</v>
      </c>
      <c r="CZ89" t="s">
        <v>170</v>
      </c>
      <c r="DB89" t="s">
        <v>2784</v>
      </c>
      <c r="DC89" t="s">
        <v>2785</v>
      </c>
      <c r="DD89" t="s">
        <v>174</v>
      </c>
      <c r="DE89" t="s">
        <v>2786</v>
      </c>
      <c r="DF89" t="s">
        <v>170</v>
      </c>
      <c r="DG89" t="s">
        <v>2787</v>
      </c>
      <c r="DH89" t="s">
        <v>378</v>
      </c>
      <c r="DI89" t="s">
        <v>378</v>
      </c>
      <c r="DJ89" t="s">
        <v>378</v>
      </c>
      <c r="DK89">
        <v>8</v>
      </c>
      <c r="DL89" t="s">
        <v>170</v>
      </c>
      <c r="DN89" t="s">
        <v>170</v>
      </c>
      <c r="DP89" t="s">
        <v>2794</v>
      </c>
      <c r="DQ89" t="str">
        <f>HYPERLINK("https://nconnect.nicmar.ac.in/storage/profile/6996ce07e712f.png","Download")</f>
        <v>0</v>
      </c>
      <c r="DR89" t="str">
        <f>HYPERLINK("https://nconnect.nicmar.ac.in/pdf/158_resume_1771490765.pdf/Y2FyZWVy","View Resume")</f>
        <v>0</v>
      </c>
      <c r="DS89" t="s">
        <v>2245</v>
      </c>
      <c r="DT89" t="s">
        <v>2789</v>
      </c>
      <c r="DU89" t="s">
        <v>211</v>
      </c>
      <c r="DV89" t="s">
        <v>2790</v>
      </c>
      <c r="DW89" t="s">
        <v>246</v>
      </c>
      <c r="DX89" t="s">
        <v>904</v>
      </c>
      <c r="DY89" t="s">
        <v>984</v>
      </c>
      <c r="DZ89" t="s">
        <v>990</v>
      </c>
      <c r="EA89" t="s">
        <v>2791</v>
      </c>
      <c r="EB89" t="s">
        <v>211</v>
      </c>
      <c r="EC89" t="s">
        <v>2790</v>
      </c>
      <c r="ED89" t="s">
        <v>246</v>
      </c>
      <c r="EE89" t="s">
        <v>758</v>
      </c>
      <c r="EF89" t="s">
        <v>981</v>
      </c>
      <c r="EG89" t="s">
        <v>575</v>
      </c>
      <c r="EH89" t="s">
        <v>2792</v>
      </c>
      <c r="EI89" t="s">
        <v>2793</v>
      </c>
      <c r="EJ89" t="s">
        <v>2790</v>
      </c>
      <c r="EK89" t="s">
        <v>246</v>
      </c>
      <c r="EL89" t="s">
        <v>981</v>
      </c>
      <c r="EM89" t="s">
        <v>209</v>
      </c>
      <c r="EN89" t="s">
        <v>908</v>
      </c>
    </row>
    <row r="90" spans="1:158">
      <c r="A90" t="s">
        <v>295</v>
      </c>
      <c r="B90" t="s">
        <v>211</v>
      </c>
      <c r="C90" t="s">
        <v>267</v>
      </c>
      <c r="D90" t="s">
        <v>296</v>
      </c>
      <c r="E90" t="s">
        <v>2795</v>
      </c>
      <c r="F90" t="s">
        <v>2796</v>
      </c>
      <c r="G90">
        <v>8748956358</v>
      </c>
      <c r="H90" t="s">
        <v>164</v>
      </c>
      <c r="I90" t="s">
        <v>2797</v>
      </c>
      <c r="J90" t="s">
        <v>166</v>
      </c>
      <c r="K90" t="s">
        <v>658</v>
      </c>
      <c r="L90" t="s">
        <v>2798</v>
      </c>
      <c r="M90" t="s">
        <v>2799</v>
      </c>
      <c r="N90" t="s">
        <v>170</v>
      </c>
      <c r="AI90" t="s">
        <v>2800</v>
      </c>
      <c r="AJ90" t="s">
        <v>2801</v>
      </c>
      <c r="AK90" t="s">
        <v>2802</v>
      </c>
      <c r="AL90">
        <v>76.96</v>
      </c>
      <c r="AN90">
        <v>2012</v>
      </c>
      <c r="AO90" t="s">
        <v>174</v>
      </c>
      <c r="AP90" t="s">
        <v>2803</v>
      </c>
      <c r="AQ90" t="s">
        <v>2804</v>
      </c>
      <c r="AR90" t="s">
        <v>2805</v>
      </c>
      <c r="AS90">
        <v>61.2</v>
      </c>
      <c r="AU90">
        <v>2014</v>
      </c>
      <c r="AV90" t="s">
        <v>170</v>
      </c>
      <c r="BC90" t="s">
        <v>174</v>
      </c>
      <c r="BD90" t="s">
        <v>2806</v>
      </c>
      <c r="BE90" t="s">
        <v>2807</v>
      </c>
      <c r="BF90" t="s">
        <v>2808</v>
      </c>
      <c r="BG90">
        <v>62.78</v>
      </c>
      <c r="BI90">
        <v>2018</v>
      </c>
      <c r="BJ90">
        <v>19</v>
      </c>
      <c r="BK90" t="s">
        <v>2299</v>
      </c>
      <c r="BL90">
        <v>24</v>
      </c>
      <c r="BN90" t="s">
        <v>174</v>
      </c>
      <c r="BO90" t="s">
        <v>2809</v>
      </c>
      <c r="BP90" t="s">
        <v>2810</v>
      </c>
      <c r="BQ90" t="s">
        <v>1185</v>
      </c>
      <c r="BR90">
        <v>69</v>
      </c>
      <c r="BS90">
        <v>7.36</v>
      </c>
      <c r="BT90">
        <v>2020</v>
      </c>
      <c r="BU90">
        <v>31</v>
      </c>
      <c r="BV90" t="s">
        <v>529</v>
      </c>
      <c r="BW90">
        <v>33</v>
      </c>
      <c r="BY90" t="s">
        <v>170</v>
      </c>
      <c r="CF90" t="s">
        <v>174</v>
      </c>
      <c r="CG90" t="s">
        <v>1266</v>
      </c>
      <c r="CH90" t="s">
        <v>2811</v>
      </c>
      <c r="CI90" t="s">
        <v>193</v>
      </c>
      <c r="CJ90">
        <v>2025</v>
      </c>
      <c r="CL90" t="s">
        <v>174</v>
      </c>
      <c r="CM90" t="s">
        <v>2812</v>
      </c>
      <c r="CN90" t="s">
        <v>174</v>
      </c>
      <c r="CO90" t="s">
        <v>2813</v>
      </c>
      <c r="CP90" t="s">
        <v>2681</v>
      </c>
      <c r="CQ90" t="s">
        <v>174</v>
      </c>
      <c r="CR90">
        <v>2</v>
      </c>
      <c r="CS90">
        <v>1</v>
      </c>
      <c r="CT90">
        <v>0</v>
      </c>
      <c r="CU90" t="s">
        <v>2814</v>
      </c>
      <c r="CV90" t="s">
        <v>170</v>
      </c>
      <c r="CZ90" t="s">
        <v>170</v>
      </c>
      <c r="DB90" t="s">
        <v>2815</v>
      </c>
      <c r="DC90" t="s">
        <v>2816</v>
      </c>
      <c r="DD90" t="s">
        <v>170</v>
      </c>
      <c r="DF90" t="s">
        <v>170</v>
      </c>
      <c r="DL90" t="s">
        <v>174</v>
      </c>
      <c r="DM90" t="s">
        <v>2817</v>
      </c>
      <c r="DN90" t="s">
        <v>170</v>
      </c>
      <c r="DP90" t="s">
        <v>2818</v>
      </c>
      <c r="DQ90" t="s">
        <v>202</v>
      </c>
      <c r="DR90" t="str">
        <f>HYPERLINK("https://nconnect.nicmar.ac.in/pdf/167_resume_1771490951.pdf/Y2FyZWVy","View Resume")</f>
        <v>0</v>
      </c>
      <c r="DS90" t="s">
        <v>908</v>
      </c>
      <c r="DT90" t="s">
        <v>2819</v>
      </c>
      <c r="DU90" t="s">
        <v>1283</v>
      </c>
      <c r="DV90" t="s">
        <v>2820</v>
      </c>
      <c r="DW90" t="s">
        <v>246</v>
      </c>
      <c r="DX90" t="s">
        <v>981</v>
      </c>
      <c r="DY90" t="s">
        <v>209</v>
      </c>
      <c r="DZ90" t="s">
        <v>908</v>
      </c>
    </row>
    <row r="91" spans="1:158">
      <c r="A91" t="s">
        <v>826</v>
      </c>
      <c r="B91" t="s">
        <v>211</v>
      </c>
      <c r="C91" t="s">
        <v>267</v>
      </c>
      <c r="D91" t="s">
        <v>827</v>
      </c>
      <c r="E91" t="s">
        <v>2821</v>
      </c>
      <c r="F91" t="s">
        <v>2822</v>
      </c>
      <c r="G91">
        <v>9823583222</v>
      </c>
      <c r="H91" t="s">
        <v>164</v>
      </c>
      <c r="I91" t="s">
        <v>2823</v>
      </c>
      <c r="J91" t="s">
        <v>166</v>
      </c>
      <c r="K91" t="s">
        <v>2824</v>
      </c>
      <c r="L91" t="s">
        <v>2825</v>
      </c>
      <c r="M91" t="s">
        <v>2826</v>
      </c>
      <c r="N91" t="s">
        <v>170</v>
      </c>
      <c r="AI91" t="s">
        <v>2827</v>
      </c>
      <c r="AJ91" t="s">
        <v>549</v>
      </c>
      <c r="AK91" t="s">
        <v>2828</v>
      </c>
      <c r="AL91">
        <v>82.93</v>
      </c>
      <c r="AN91">
        <v>1996</v>
      </c>
      <c r="AO91" t="s">
        <v>174</v>
      </c>
      <c r="AP91" t="s">
        <v>2829</v>
      </c>
      <c r="AQ91" t="s">
        <v>549</v>
      </c>
      <c r="AR91" t="s">
        <v>628</v>
      </c>
      <c r="AS91">
        <v>67</v>
      </c>
      <c r="AU91">
        <v>1998</v>
      </c>
      <c r="AV91" t="s">
        <v>170</v>
      </c>
      <c r="BC91" t="s">
        <v>174</v>
      </c>
      <c r="BD91" t="s">
        <v>2830</v>
      </c>
      <c r="BE91" t="s">
        <v>2831</v>
      </c>
      <c r="BF91" t="s">
        <v>2832</v>
      </c>
      <c r="BG91">
        <v>66.02</v>
      </c>
      <c r="BI91">
        <v>2003</v>
      </c>
      <c r="BJ91">
        <v>19</v>
      </c>
      <c r="BK91" t="s">
        <v>444</v>
      </c>
      <c r="BL91">
        <v>53</v>
      </c>
      <c r="BM91" t="s">
        <v>2833</v>
      </c>
      <c r="BN91" t="s">
        <v>174</v>
      </c>
      <c r="BO91" t="s">
        <v>2834</v>
      </c>
      <c r="BP91" t="s">
        <v>2835</v>
      </c>
      <c r="BQ91" t="s">
        <v>2836</v>
      </c>
      <c r="BR91">
        <v>64.7</v>
      </c>
      <c r="BT91">
        <v>2007</v>
      </c>
      <c r="BU91">
        <v>31</v>
      </c>
      <c r="BV91" t="s">
        <v>2837</v>
      </c>
      <c r="BW91">
        <v>53</v>
      </c>
      <c r="BX91" t="s">
        <v>2838</v>
      </c>
      <c r="BY91" t="s">
        <v>174</v>
      </c>
      <c r="BZ91" t="s">
        <v>2839</v>
      </c>
      <c r="CA91" t="s">
        <v>2840</v>
      </c>
      <c r="CB91" t="s">
        <v>2841</v>
      </c>
      <c r="CC91">
        <v>92.3</v>
      </c>
      <c r="CD91">
        <v>9.23</v>
      </c>
      <c r="CE91">
        <v>2022</v>
      </c>
      <c r="CF91" t="s">
        <v>174</v>
      </c>
      <c r="CG91" t="s">
        <v>2842</v>
      </c>
      <c r="CH91" t="s">
        <v>2843</v>
      </c>
      <c r="CI91" t="s">
        <v>193</v>
      </c>
      <c r="CJ91">
        <v>2017</v>
      </c>
      <c r="CL91" t="s">
        <v>170</v>
      </c>
      <c r="CN91" t="s">
        <v>170</v>
      </c>
      <c r="CP91" t="s">
        <v>2844</v>
      </c>
      <c r="CQ91" t="s">
        <v>174</v>
      </c>
      <c r="CR91">
        <v>1</v>
      </c>
      <c r="CS91">
        <v>0</v>
      </c>
      <c r="CT91">
        <v>4</v>
      </c>
      <c r="CU91" t="s">
        <v>2845</v>
      </c>
      <c r="CV91" t="s">
        <v>170</v>
      </c>
      <c r="CZ91" t="s">
        <v>170</v>
      </c>
      <c r="DB91" t="s">
        <v>2846</v>
      </c>
      <c r="DC91" t="s">
        <v>782</v>
      </c>
      <c r="DD91" t="s">
        <v>174</v>
      </c>
      <c r="DE91" t="s">
        <v>2847</v>
      </c>
      <c r="DF91" t="s">
        <v>170</v>
      </c>
      <c r="DL91" t="s">
        <v>170</v>
      </c>
      <c r="DN91" t="s">
        <v>170</v>
      </c>
      <c r="DP91" t="s">
        <v>2848</v>
      </c>
      <c r="DQ91" t="str">
        <f>HYPERLINK("https://nconnect.nicmar.ac.in/storage/profile/6996cee936833.png","Download")</f>
        <v>0</v>
      </c>
      <c r="DR91" t="str">
        <f>HYPERLINK("https://nconnect.nicmar.ac.in/pdf/128_resume_1771490869.pdf/Y2FyZWVy","View Resume")</f>
        <v>0</v>
      </c>
      <c r="DS91" t="s">
        <v>2849</v>
      </c>
      <c r="DT91" t="s">
        <v>2850</v>
      </c>
      <c r="DU91" t="s">
        <v>508</v>
      </c>
      <c r="DV91" t="s">
        <v>819</v>
      </c>
      <c r="DW91" t="s">
        <v>246</v>
      </c>
      <c r="DX91" t="s">
        <v>469</v>
      </c>
      <c r="DY91" t="s">
        <v>209</v>
      </c>
      <c r="DZ91" t="s">
        <v>470</v>
      </c>
      <c r="EA91" t="s">
        <v>2246</v>
      </c>
      <c r="EB91" t="s">
        <v>2851</v>
      </c>
      <c r="EC91" t="s">
        <v>819</v>
      </c>
      <c r="ED91" t="s">
        <v>246</v>
      </c>
      <c r="EE91" t="s">
        <v>506</v>
      </c>
      <c r="EF91" t="s">
        <v>469</v>
      </c>
      <c r="EG91" t="s">
        <v>1683</v>
      </c>
      <c r="EH91" t="s">
        <v>2852</v>
      </c>
      <c r="EI91" t="s">
        <v>2851</v>
      </c>
      <c r="EJ91" t="s">
        <v>2853</v>
      </c>
      <c r="EK91" t="s">
        <v>246</v>
      </c>
      <c r="EL91" t="s">
        <v>2854</v>
      </c>
      <c r="EM91" t="s">
        <v>825</v>
      </c>
      <c r="EN91" t="s">
        <v>1388</v>
      </c>
      <c r="EO91" t="s">
        <v>2855</v>
      </c>
      <c r="EP91" t="s">
        <v>508</v>
      </c>
      <c r="EQ91" t="s">
        <v>2856</v>
      </c>
      <c r="ER91" t="s">
        <v>246</v>
      </c>
      <c r="ES91" t="s">
        <v>2857</v>
      </c>
      <c r="ET91" t="s">
        <v>2858</v>
      </c>
      <c r="EU91" t="s">
        <v>2859</v>
      </c>
      <c r="EV91" t="s">
        <v>2860</v>
      </c>
      <c r="EW91" t="s">
        <v>351</v>
      </c>
      <c r="EX91" t="s">
        <v>819</v>
      </c>
      <c r="EY91" t="s">
        <v>246</v>
      </c>
      <c r="EZ91" t="s">
        <v>343</v>
      </c>
      <c r="FA91" t="s">
        <v>2857</v>
      </c>
      <c r="FB91" t="s">
        <v>908</v>
      </c>
    </row>
    <row r="92" spans="1:158">
      <c r="A92" t="s">
        <v>210</v>
      </c>
      <c r="B92" t="s">
        <v>211</v>
      </c>
      <c r="C92" t="s">
        <v>212</v>
      </c>
      <c r="D92" t="s">
        <v>213</v>
      </c>
      <c r="E92" t="s">
        <v>2861</v>
      </c>
      <c r="F92" t="s">
        <v>2862</v>
      </c>
      <c r="G92">
        <v>6303963384</v>
      </c>
      <c r="H92" t="s">
        <v>164</v>
      </c>
      <c r="I92" t="s">
        <v>2863</v>
      </c>
      <c r="J92" t="s">
        <v>166</v>
      </c>
      <c r="K92" t="s">
        <v>2864</v>
      </c>
      <c r="L92" t="s">
        <v>2865</v>
      </c>
      <c r="M92" t="s">
        <v>2866</v>
      </c>
      <c r="N92" t="s">
        <v>170</v>
      </c>
      <c r="AI92" t="s">
        <v>2867</v>
      </c>
      <c r="AJ92" t="s">
        <v>2868</v>
      </c>
      <c r="AK92" t="s">
        <v>2869</v>
      </c>
      <c r="AL92">
        <v>85.3</v>
      </c>
      <c r="AN92">
        <v>2010</v>
      </c>
      <c r="AO92" t="s">
        <v>174</v>
      </c>
      <c r="AP92" t="s">
        <v>2870</v>
      </c>
      <c r="AQ92" t="s">
        <v>2871</v>
      </c>
      <c r="AR92" t="s">
        <v>2872</v>
      </c>
      <c r="AS92">
        <v>70.6</v>
      </c>
      <c r="AT92">
        <v>7.06</v>
      </c>
      <c r="AU92">
        <v>2012</v>
      </c>
      <c r="AV92" t="s">
        <v>170</v>
      </c>
      <c r="BC92" t="s">
        <v>174</v>
      </c>
      <c r="BD92" t="s">
        <v>2870</v>
      </c>
      <c r="BE92" t="s">
        <v>2870</v>
      </c>
      <c r="BF92" t="s">
        <v>486</v>
      </c>
      <c r="BG92">
        <v>81.4</v>
      </c>
      <c r="BH92">
        <v>8.14</v>
      </c>
      <c r="BI92">
        <v>2016</v>
      </c>
      <c r="BJ92">
        <v>1</v>
      </c>
      <c r="BL92">
        <v>9</v>
      </c>
      <c r="BN92" t="s">
        <v>174</v>
      </c>
      <c r="BO92" t="s">
        <v>2873</v>
      </c>
      <c r="BP92" t="s">
        <v>2873</v>
      </c>
      <c r="BQ92" t="s">
        <v>213</v>
      </c>
      <c r="BR92">
        <v>91.8</v>
      </c>
      <c r="BS92">
        <v>9.18</v>
      </c>
      <c r="BT92">
        <v>2018</v>
      </c>
      <c r="BU92">
        <v>14</v>
      </c>
      <c r="BW92">
        <v>47</v>
      </c>
      <c r="BY92" t="s">
        <v>170</v>
      </c>
      <c r="CF92" t="s">
        <v>174</v>
      </c>
      <c r="CG92" t="s">
        <v>2874</v>
      </c>
      <c r="CH92" t="s">
        <v>2875</v>
      </c>
      <c r="CI92" t="s">
        <v>193</v>
      </c>
      <c r="CJ92">
        <v>2025</v>
      </c>
      <c r="CL92" t="s">
        <v>174</v>
      </c>
      <c r="CM92" t="s">
        <v>2876</v>
      </c>
      <c r="CN92" t="s">
        <v>174</v>
      </c>
      <c r="CO92" t="s">
        <v>2877</v>
      </c>
      <c r="CP92" t="s">
        <v>2878</v>
      </c>
      <c r="CQ92" t="s">
        <v>174</v>
      </c>
      <c r="CR92">
        <v>3</v>
      </c>
      <c r="CS92">
        <v>2</v>
      </c>
      <c r="CT92">
        <v>2</v>
      </c>
      <c r="CV92" t="s">
        <v>170</v>
      </c>
      <c r="CZ92" t="s">
        <v>170</v>
      </c>
      <c r="DB92" t="s">
        <v>170</v>
      </c>
      <c r="DC92" t="s">
        <v>2879</v>
      </c>
      <c r="DD92" t="s">
        <v>174</v>
      </c>
      <c r="DE92" t="s">
        <v>2880</v>
      </c>
      <c r="DF92" t="s">
        <v>170</v>
      </c>
      <c r="DL92" t="s">
        <v>174</v>
      </c>
      <c r="DM92" t="s">
        <v>2877</v>
      </c>
      <c r="DN92" t="s">
        <v>174</v>
      </c>
      <c r="DO92" t="s">
        <v>2881</v>
      </c>
      <c r="DP92" t="s">
        <v>2882</v>
      </c>
      <c r="DQ92" t="str">
        <f>HYPERLINK("https://nconnect.nicmar.ac.in/storage/profile/6996d028dad36.png","Download")</f>
        <v>0</v>
      </c>
      <c r="DR92" t="str">
        <f>HYPERLINK("https://nconnect.nicmar.ac.in/pdf/160_resume_1771491150.pdf/Y2FyZWVy","View Resume")</f>
        <v>0</v>
      </c>
      <c r="DS92" t="s">
        <v>906</v>
      </c>
      <c r="DT92" t="s">
        <v>2883</v>
      </c>
      <c r="DU92" t="s">
        <v>2884</v>
      </c>
      <c r="DV92" t="s">
        <v>2883</v>
      </c>
      <c r="DW92" t="s">
        <v>246</v>
      </c>
      <c r="DX92" t="s">
        <v>2434</v>
      </c>
      <c r="DY92" t="s">
        <v>649</v>
      </c>
      <c r="DZ92" t="s">
        <v>906</v>
      </c>
    </row>
    <row r="93" spans="1:158">
      <c r="A93" t="s">
        <v>587</v>
      </c>
      <c r="B93" t="s">
        <v>159</v>
      </c>
      <c r="C93" t="s">
        <v>267</v>
      </c>
      <c r="D93" t="s">
        <v>357</v>
      </c>
      <c r="E93" t="s">
        <v>2885</v>
      </c>
      <c r="F93" t="s">
        <v>2886</v>
      </c>
      <c r="G93">
        <v>9819785475</v>
      </c>
      <c r="H93" t="s">
        <v>164</v>
      </c>
      <c r="I93" t="s">
        <v>2887</v>
      </c>
      <c r="J93" t="s">
        <v>166</v>
      </c>
      <c r="K93" t="s">
        <v>2888</v>
      </c>
      <c r="L93" t="s">
        <v>2889</v>
      </c>
      <c r="M93" t="s">
        <v>2890</v>
      </c>
      <c r="N93" t="s">
        <v>170</v>
      </c>
      <c r="AI93" t="s">
        <v>2891</v>
      </c>
      <c r="AJ93" t="s">
        <v>2892</v>
      </c>
      <c r="AK93" t="s">
        <v>2893</v>
      </c>
      <c r="AL93">
        <v>73.14</v>
      </c>
      <c r="AN93">
        <v>1991</v>
      </c>
      <c r="AO93" t="s">
        <v>174</v>
      </c>
      <c r="AP93" t="s">
        <v>2894</v>
      </c>
      <c r="AQ93" t="s">
        <v>2892</v>
      </c>
      <c r="AR93" t="s">
        <v>2737</v>
      </c>
      <c r="AS93">
        <v>61.5</v>
      </c>
      <c r="AU93">
        <v>1993</v>
      </c>
      <c r="AV93" t="s">
        <v>174</v>
      </c>
      <c r="AW93" t="s">
        <v>2895</v>
      </c>
      <c r="AX93" t="s">
        <v>2896</v>
      </c>
      <c r="AY93" t="s">
        <v>2897</v>
      </c>
      <c r="AZ93">
        <v>76.09</v>
      </c>
      <c r="BB93">
        <v>1996</v>
      </c>
      <c r="BC93" t="s">
        <v>174</v>
      </c>
      <c r="BD93" t="s">
        <v>2898</v>
      </c>
      <c r="BE93" t="s">
        <v>2899</v>
      </c>
      <c r="BF93" t="s">
        <v>2900</v>
      </c>
      <c r="BG93">
        <v>54.5</v>
      </c>
      <c r="BI93">
        <v>2001</v>
      </c>
      <c r="BJ93">
        <v>19</v>
      </c>
      <c r="BK93" t="s">
        <v>2901</v>
      </c>
      <c r="BL93">
        <v>11</v>
      </c>
      <c r="BN93" t="s">
        <v>174</v>
      </c>
      <c r="BO93" t="s">
        <v>2902</v>
      </c>
      <c r="BP93" t="s">
        <v>2892</v>
      </c>
      <c r="BQ93" t="s">
        <v>2903</v>
      </c>
      <c r="BR93">
        <v>70.71</v>
      </c>
      <c r="BT93">
        <v>2009</v>
      </c>
      <c r="BU93">
        <v>31</v>
      </c>
      <c r="BV93" t="s">
        <v>2904</v>
      </c>
      <c r="BW93">
        <v>54</v>
      </c>
      <c r="BY93" t="s">
        <v>174</v>
      </c>
      <c r="BZ93" t="s">
        <v>2905</v>
      </c>
      <c r="CA93" t="s">
        <v>2906</v>
      </c>
      <c r="CB93" t="s">
        <v>400</v>
      </c>
      <c r="CC93">
        <v>66.22</v>
      </c>
      <c r="CE93">
        <v>2013</v>
      </c>
      <c r="CF93" t="s">
        <v>170</v>
      </c>
      <c r="CJ93">
        <v>2017</v>
      </c>
      <c r="CL93" t="s">
        <v>174</v>
      </c>
      <c r="CN93" t="s">
        <v>174</v>
      </c>
      <c r="CO93" t="s">
        <v>2907</v>
      </c>
      <c r="CP93" t="s">
        <v>2908</v>
      </c>
      <c r="CQ93" t="s">
        <v>174</v>
      </c>
      <c r="CR93">
        <v>4</v>
      </c>
      <c r="CS93">
        <v>4</v>
      </c>
      <c r="CT93">
        <v>4</v>
      </c>
      <c r="CU93" t="s">
        <v>2909</v>
      </c>
      <c r="CV93" t="s">
        <v>170</v>
      </c>
      <c r="CZ93" t="s">
        <v>170</v>
      </c>
      <c r="DB93" t="s">
        <v>2910</v>
      </c>
      <c r="DC93" t="s">
        <v>2911</v>
      </c>
      <c r="DD93" t="s">
        <v>174</v>
      </c>
      <c r="DE93" t="s">
        <v>2912</v>
      </c>
      <c r="DF93" t="s">
        <v>174</v>
      </c>
      <c r="DG93" t="s">
        <v>174</v>
      </c>
      <c r="DH93" t="s">
        <v>174</v>
      </c>
      <c r="DI93" t="s">
        <v>2913</v>
      </c>
      <c r="DJ93" t="s">
        <v>2914</v>
      </c>
      <c r="DK93">
        <v>9</v>
      </c>
      <c r="DL93" t="s">
        <v>174</v>
      </c>
      <c r="DM93" t="s">
        <v>2915</v>
      </c>
      <c r="DN93" t="s">
        <v>174</v>
      </c>
      <c r="DO93" t="s">
        <v>2916</v>
      </c>
      <c r="DP93" t="s">
        <v>2917</v>
      </c>
      <c r="DQ93" t="s">
        <v>202</v>
      </c>
      <c r="DR93" t="str">
        <f>HYPERLINK("https://nconnect.nicmar.ac.in/pdf/153_resume_1771491372.pdf/Y2FyZWVy","View Resume")</f>
        <v>0</v>
      </c>
      <c r="DS93" t="s">
        <v>2918</v>
      </c>
      <c r="DT93" t="s">
        <v>2919</v>
      </c>
      <c r="DU93" t="s">
        <v>2920</v>
      </c>
      <c r="DV93" t="s">
        <v>333</v>
      </c>
      <c r="DW93" t="s">
        <v>207</v>
      </c>
      <c r="DX93" t="s">
        <v>2434</v>
      </c>
      <c r="DY93" t="s">
        <v>209</v>
      </c>
      <c r="DZ93" t="s">
        <v>906</v>
      </c>
      <c r="EA93" t="s">
        <v>2921</v>
      </c>
      <c r="EB93" t="s">
        <v>2922</v>
      </c>
      <c r="EC93" t="s">
        <v>333</v>
      </c>
      <c r="ED93" t="s">
        <v>207</v>
      </c>
      <c r="EE93" t="s">
        <v>2136</v>
      </c>
      <c r="EF93" t="s">
        <v>2529</v>
      </c>
      <c r="EG93" t="s">
        <v>1018</v>
      </c>
      <c r="EH93" t="s">
        <v>2923</v>
      </c>
      <c r="EI93" t="s">
        <v>2924</v>
      </c>
      <c r="EJ93" t="s">
        <v>2925</v>
      </c>
      <c r="EK93" t="s">
        <v>207</v>
      </c>
      <c r="EL93" t="s">
        <v>2926</v>
      </c>
      <c r="EM93" t="s">
        <v>2022</v>
      </c>
      <c r="EN93" t="s">
        <v>2927</v>
      </c>
      <c r="EO93" t="s">
        <v>2928</v>
      </c>
      <c r="EP93" t="s">
        <v>1989</v>
      </c>
      <c r="EQ93" t="s">
        <v>2929</v>
      </c>
      <c r="ER93" t="s">
        <v>207</v>
      </c>
      <c r="ES93" t="s">
        <v>338</v>
      </c>
      <c r="ET93" t="s">
        <v>2198</v>
      </c>
      <c r="EU93" t="s">
        <v>1317</v>
      </c>
      <c r="EV93" t="s">
        <v>2930</v>
      </c>
      <c r="EW93" t="s">
        <v>2931</v>
      </c>
      <c r="EX93" t="s">
        <v>2929</v>
      </c>
      <c r="EY93" t="s">
        <v>207</v>
      </c>
      <c r="EZ93" t="s">
        <v>348</v>
      </c>
      <c r="FA93" t="s">
        <v>338</v>
      </c>
      <c r="FB93" t="s">
        <v>1216</v>
      </c>
    </row>
    <row r="94" spans="1:158">
      <c r="A94" t="s">
        <v>158</v>
      </c>
      <c r="B94" t="s">
        <v>159</v>
      </c>
      <c r="C94" t="s">
        <v>160</v>
      </c>
      <c r="D94" t="s">
        <v>161</v>
      </c>
      <c r="E94" t="s">
        <v>2885</v>
      </c>
      <c r="F94" t="s">
        <v>2886</v>
      </c>
      <c r="G94">
        <v>9819785475</v>
      </c>
      <c r="H94" t="s">
        <v>164</v>
      </c>
      <c r="I94" t="s">
        <v>2887</v>
      </c>
      <c r="J94" t="s">
        <v>166</v>
      </c>
      <c r="K94" t="s">
        <v>2888</v>
      </c>
      <c r="L94" t="s">
        <v>2889</v>
      </c>
      <c r="M94" t="s">
        <v>2890</v>
      </c>
      <c r="N94" t="s">
        <v>170</v>
      </c>
      <c r="AI94" t="s">
        <v>2891</v>
      </c>
      <c r="AJ94" t="s">
        <v>2892</v>
      </c>
      <c r="AK94" t="s">
        <v>2893</v>
      </c>
      <c r="AL94">
        <v>73.14</v>
      </c>
      <c r="AN94">
        <v>1991</v>
      </c>
      <c r="AO94" t="s">
        <v>174</v>
      </c>
      <c r="AP94" t="s">
        <v>2894</v>
      </c>
      <c r="AQ94" t="s">
        <v>2892</v>
      </c>
      <c r="AR94" t="s">
        <v>2737</v>
      </c>
      <c r="AS94">
        <v>61.5</v>
      </c>
      <c r="AU94">
        <v>1993</v>
      </c>
      <c r="AV94" t="s">
        <v>174</v>
      </c>
      <c r="AW94" t="s">
        <v>2895</v>
      </c>
      <c r="AX94" t="s">
        <v>2896</v>
      </c>
      <c r="AY94" t="s">
        <v>2897</v>
      </c>
      <c r="AZ94">
        <v>76.09</v>
      </c>
      <c r="BB94">
        <v>1996</v>
      </c>
      <c r="BC94" t="s">
        <v>174</v>
      </c>
      <c r="BD94" t="s">
        <v>2898</v>
      </c>
      <c r="BE94" t="s">
        <v>2899</v>
      </c>
      <c r="BF94" t="s">
        <v>2900</v>
      </c>
      <c r="BG94">
        <v>54.5</v>
      </c>
      <c r="BI94">
        <v>2001</v>
      </c>
      <c r="BJ94">
        <v>19</v>
      </c>
      <c r="BK94" t="s">
        <v>2901</v>
      </c>
      <c r="BL94">
        <v>11</v>
      </c>
      <c r="BN94" t="s">
        <v>174</v>
      </c>
      <c r="BO94" t="s">
        <v>2902</v>
      </c>
      <c r="BP94" t="s">
        <v>2892</v>
      </c>
      <c r="BQ94" t="s">
        <v>2903</v>
      </c>
      <c r="BR94">
        <v>70.71</v>
      </c>
      <c r="BT94">
        <v>2009</v>
      </c>
      <c r="BU94">
        <v>31</v>
      </c>
      <c r="BV94" t="s">
        <v>2904</v>
      </c>
      <c r="BW94">
        <v>54</v>
      </c>
      <c r="BY94" t="s">
        <v>174</v>
      </c>
      <c r="BZ94" t="s">
        <v>2905</v>
      </c>
      <c r="CA94" t="s">
        <v>2906</v>
      </c>
      <c r="CB94" t="s">
        <v>400</v>
      </c>
      <c r="CC94">
        <v>66.22</v>
      </c>
      <c r="CE94">
        <v>2013</v>
      </c>
      <c r="CF94" t="s">
        <v>170</v>
      </c>
      <c r="CJ94">
        <v>2017</v>
      </c>
      <c r="CL94" t="s">
        <v>174</v>
      </c>
      <c r="CN94" t="s">
        <v>174</v>
      </c>
      <c r="CO94" t="s">
        <v>2907</v>
      </c>
      <c r="CP94" t="s">
        <v>2908</v>
      </c>
      <c r="CQ94" t="s">
        <v>174</v>
      </c>
      <c r="CR94">
        <v>4</v>
      </c>
      <c r="CS94">
        <v>4</v>
      </c>
      <c r="CT94">
        <v>4</v>
      </c>
      <c r="CU94" t="s">
        <v>2909</v>
      </c>
      <c r="CV94" t="s">
        <v>170</v>
      </c>
      <c r="CZ94" t="s">
        <v>170</v>
      </c>
      <c r="DB94" t="s">
        <v>2910</v>
      </c>
      <c r="DC94" t="s">
        <v>2911</v>
      </c>
      <c r="DD94" t="s">
        <v>174</v>
      </c>
      <c r="DE94" t="s">
        <v>2912</v>
      </c>
      <c r="DF94" t="s">
        <v>174</v>
      </c>
      <c r="DG94" t="s">
        <v>174</v>
      </c>
      <c r="DH94" t="s">
        <v>174</v>
      </c>
      <c r="DI94" t="s">
        <v>2913</v>
      </c>
      <c r="DJ94" t="s">
        <v>2914</v>
      </c>
      <c r="DK94">
        <v>9</v>
      </c>
      <c r="DL94" t="s">
        <v>174</v>
      </c>
      <c r="DM94" t="s">
        <v>2915</v>
      </c>
      <c r="DN94" t="s">
        <v>174</v>
      </c>
      <c r="DO94" t="s">
        <v>2916</v>
      </c>
      <c r="DP94" t="s">
        <v>2932</v>
      </c>
      <c r="DQ94" t="s">
        <v>202</v>
      </c>
      <c r="DR94" t="str">
        <f>HYPERLINK("https://nconnect.nicmar.ac.in/pdf/153_resume_1771491372.pdf/Y2FyZWVy","View Resume")</f>
        <v>0</v>
      </c>
      <c r="DS94" t="s">
        <v>2918</v>
      </c>
      <c r="DT94" t="s">
        <v>2919</v>
      </c>
      <c r="DU94" t="s">
        <v>2920</v>
      </c>
      <c r="DV94" t="s">
        <v>333</v>
      </c>
      <c r="DW94" t="s">
        <v>207</v>
      </c>
      <c r="DX94" t="s">
        <v>2434</v>
      </c>
      <c r="DY94" t="s">
        <v>209</v>
      </c>
      <c r="DZ94" t="s">
        <v>906</v>
      </c>
      <c r="EA94" t="s">
        <v>2921</v>
      </c>
      <c r="EB94" t="s">
        <v>2922</v>
      </c>
      <c r="EC94" t="s">
        <v>333</v>
      </c>
      <c r="ED94" t="s">
        <v>207</v>
      </c>
      <c r="EE94" t="s">
        <v>2136</v>
      </c>
      <c r="EF94" t="s">
        <v>2529</v>
      </c>
      <c r="EG94" t="s">
        <v>1018</v>
      </c>
      <c r="EH94" t="s">
        <v>2923</v>
      </c>
      <c r="EI94" t="s">
        <v>2924</v>
      </c>
      <c r="EJ94" t="s">
        <v>2925</v>
      </c>
      <c r="EK94" t="s">
        <v>207</v>
      </c>
      <c r="EL94" t="s">
        <v>2926</v>
      </c>
      <c r="EM94" t="s">
        <v>2022</v>
      </c>
      <c r="EN94" t="s">
        <v>2927</v>
      </c>
      <c r="EO94" t="s">
        <v>2928</v>
      </c>
      <c r="EP94" t="s">
        <v>1989</v>
      </c>
      <c r="EQ94" t="s">
        <v>2929</v>
      </c>
      <c r="ER94" t="s">
        <v>207</v>
      </c>
      <c r="ES94" t="s">
        <v>338</v>
      </c>
      <c r="ET94" t="s">
        <v>2198</v>
      </c>
      <c r="EU94" t="s">
        <v>1317</v>
      </c>
      <c r="EV94" t="s">
        <v>2930</v>
      </c>
      <c r="EW94" t="s">
        <v>2931</v>
      </c>
      <c r="EX94" t="s">
        <v>2929</v>
      </c>
      <c r="EY94" t="s">
        <v>207</v>
      </c>
      <c r="EZ94" t="s">
        <v>348</v>
      </c>
      <c r="FA94" t="s">
        <v>338</v>
      </c>
      <c r="FB94" t="s">
        <v>1216</v>
      </c>
    </row>
    <row r="95" spans="1:158">
      <c r="A95" t="s">
        <v>295</v>
      </c>
      <c r="B95" t="s">
        <v>211</v>
      </c>
      <c r="C95" t="s">
        <v>267</v>
      </c>
      <c r="D95" t="s">
        <v>296</v>
      </c>
      <c r="E95" t="s">
        <v>2933</v>
      </c>
      <c r="F95" t="s">
        <v>2934</v>
      </c>
      <c r="G95">
        <v>8209048275</v>
      </c>
      <c r="H95" t="s">
        <v>271</v>
      </c>
      <c r="I95" t="s">
        <v>2935</v>
      </c>
      <c r="J95" t="s">
        <v>166</v>
      </c>
      <c r="K95" t="s">
        <v>798</v>
      </c>
      <c r="L95" t="s">
        <v>2936</v>
      </c>
      <c r="M95" t="s">
        <v>2937</v>
      </c>
      <c r="N95" t="s">
        <v>170</v>
      </c>
      <c r="AI95" t="s">
        <v>2938</v>
      </c>
      <c r="AJ95" t="s">
        <v>2939</v>
      </c>
      <c r="AK95" t="s">
        <v>439</v>
      </c>
      <c r="AL95">
        <v>68</v>
      </c>
      <c r="AN95">
        <v>2003</v>
      </c>
      <c r="AO95" t="s">
        <v>174</v>
      </c>
      <c r="AP95" t="s">
        <v>2938</v>
      </c>
      <c r="AQ95" t="s">
        <v>2939</v>
      </c>
      <c r="AR95" t="s">
        <v>1041</v>
      </c>
      <c r="AS95">
        <v>59.6</v>
      </c>
      <c r="AU95">
        <v>2005</v>
      </c>
      <c r="AV95" t="s">
        <v>170</v>
      </c>
      <c r="BC95" t="s">
        <v>174</v>
      </c>
      <c r="BD95" t="s">
        <v>2940</v>
      </c>
      <c r="BE95" t="s">
        <v>2941</v>
      </c>
      <c r="BF95" t="s">
        <v>439</v>
      </c>
      <c r="BG95">
        <v>68</v>
      </c>
      <c r="BI95">
        <v>2006</v>
      </c>
      <c r="BJ95">
        <v>19</v>
      </c>
      <c r="BK95" t="s">
        <v>2006</v>
      </c>
      <c r="BL95">
        <v>53</v>
      </c>
      <c r="BN95" t="s">
        <v>174</v>
      </c>
      <c r="BO95" t="s">
        <v>2942</v>
      </c>
      <c r="BP95" t="s">
        <v>2943</v>
      </c>
      <c r="BQ95" t="s">
        <v>2944</v>
      </c>
      <c r="BR95">
        <v>72</v>
      </c>
      <c r="BT95">
        <v>2009</v>
      </c>
      <c r="BU95">
        <v>31</v>
      </c>
      <c r="BV95" t="s">
        <v>529</v>
      </c>
      <c r="BW95">
        <v>53</v>
      </c>
      <c r="BX95" t="s">
        <v>1185</v>
      </c>
      <c r="BY95" t="s">
        <v>170</v>
      </c>
      <c r="CF95" t="s">
        <v>174</v>
      </c>
      <c r="CG95" t="s">
        <v>1337</v>
      </c>
      <c r="CH95" t="s">
        <v>2945</v>
      </c>
      <c r="CI95" t="s">
        <v>193</v>
      </c>
      <c r="CJ95">
        <v>2016</v>
      </c>
      <c r="CL95" t="s">
        <v>170</v>
      </c>
      <c r="CN95" t="s">
        <v>174</v>
      </c>
      <c r="CO95" t="s">
        <v>2946</v>
      </c>
      <c r="CP95" t="s">
        <v>409</v>
      </c>
      <c r="CQ95" t="s">
        <v>174</v>
      </c>
      <c r="CR95" t="s">
        <v>2947</v>
      </c>
      <c r="CS95" t="s">
        <v>2948</v>
      </c>
      <c r="CT95">
        <v>10</v>
      </c>
      <c r="CV95" t="s">
        <v>170</v>
      </c>
      <c r="CZ95" t="s">
        <v>174</v>
      </c>
      <c r="DA95" t="s">
        <v>2949</v>
      </c>
      <c r="DB95" t="s">
        <v>2950</v>
      </c>
      <c r="DC95" t="s">
        <v>2951</v>
      </c>
      <c r="DD95" t="s">
        <v>174</v>
      </c>
      <c r="DE95" t="s">
        <v>2952</v>
      </c>
      <c r="DF95" t="s">
        <v>170</v>
      </c>
      <c r="DL95" t="s">
        <v>174</v>
      </c>
      <c r="DM95" t="s">
        <v>2953</v>
      </c>
      <c r="DN95" t="s">
        <v>174</v>
      </c>
      <c r="DO95" t="s">
        <v>2954</v>
      </c>
      <c r="DP95" t="s">
        <v>2932</v>
      </c>
      <c r="DQ95" t="s">
        <v>202</v>
      </c>
      <c r="DR95" t="str">
        <f>HYPERLINK("https://nconnect.nicmar.ac.in/pdf/166_resume_1771491448.pdf/Y2FyZWVy","View Resume")</f>
        <v>0</v>
      </c>
      <c r="DS95" t="s">
        <v>2955</v>
      </c>
      <c r="DT95" t="s">
        <v>2246</v>
      </c>
      <c r="DU95" t="s">
        <v>508</v>
      </c>
      <c r="DV95" t="s">
        <v>819</v>
      </c>
      <c r="DW95" t="s">
        <v>246</v>
      </c>
      <c r="DX95" t="s">
        <v>2956</v>
      </c>
      <c r="DY95" t="s">
        <v>209</v>
      </c>
      <c r="DZ95" t="s">
        <v>2955</v>
      </c>
    </row>
    <row r="96" spans="1:158">
      <c r="A96" t="s">
        <v>759</v>
      </c>
      <c r="B96" t="s">
        <v>159</v>
      </c>
      <c r="C96" t="s">
        <v>212</v>
      </c>
      <c r="D96" t="s">
        <v>213</v>
      </c>
      <c r="E96" t="s">
        <v>2885</v>
      </c>
      <c r="F96" t="s">
        <v>2886</v>
      </c>
      <c r="G96">
        <v>9819785475</v>
      </c>
      <c r="H96" t="s">
        <v>164</v>
      </c>
      <c r="I96" t="s">
        <v>2887</v>
      </c>
      <c r="J96" t="s">
        <v>166</v>
      </c>
      <c r="K96" t="s">
        <v>2888</v>
      </c>
      <c r="L96" t="s">
        <v>2889</v>
      </c>
      <c r="M96" t="s">
        <v>2890</v>
      </c>
      <c r="N96" t="s">
        <v>170</v>
      </c>
      <c r="AI96" t="s">
        <v>2891</v>
      </c>
      <c r="AJ96" t="s">
        <v>2892</v>
      </c>
      <c r="AK96" t="s">
        <v>2893</v>
      </c>
      <c r="AL96">
        <v>73.14</v>
      </c>
      <c r="AN96">
        <v>1991</v>
      </c>
      <c r="AO96" t="s">
        <v>174</v>
      </c>
      <c r="AP96" t="s">
        <v>2894</v>
      </c>
      <c r="AQ96" t="s">
        <v>2892</v>
      </c>
      <c r="AR96" t="s">
        <v>2737</v>
      </c>
      <c r="AS96">
        <v>61.5</v>
      </c>
      <c r="AU96">
        <v>1993</v>
      </c>
      <c r="AV96" t="s">
        <v>174</v>
      </c>
      <c r="AW96" t="s">
        <v>2895</v>
      </c>
      <c r="AX96" t="s">
        <v>2896</v>
      </c>
      <c r="AY96" t="s">
        <v>2897</v>
      </c>
      <c r="AZ96">
        <v>76.09</v>
      </c>
      <c r="BB96">
        <v>1996</v>
      </c>
      <c r="BC96" t="s">
        <v>174</v>
      </c>
      <c r="BD96" t="s">
        <v>2898</v>
      </c>
      <c r="BE96" t="s">
        <v>2899</v>
      </c>
      <c r="BF96" t="s">
        <v>2900</v>
      </c>
      <c r="BG96">
        <v>54.5</v>
      </c>
      <c r="BI96">
        <v>2001</v>
      </c>
      <c r="BJ96">
        <v>19</v>
      </c>
      <c r="BK96" t="s">
        <v>2901</v>
      </c>
      <c r="BL96">
        <v>11</v>
      </c>
      <c r="BN96" t="s">
        <v>174</v>
      </c>
      <c r="BO96" t="s">
        <v>2902</v>
      </c>
      <c r="BP96" t="s">
        <v>2892</v>
      </c>
      <c r="BQ96" t="s">
        <v>2903</v>
      </c>
      <c r="BR96">
        <v>70.71</v>
      </c>
      <c r="BT96">
        <v>2009</v>
      </c>
      <c r="BU96">
        <v>31</v>
      </c>
      <c r="BV96" t="s">
        <v>2904</v>
      </c>
      <c r="BW96">
        <v>54</v>
      </c>
      <c r="BY96" t="s">
        <v>174</v>
      </c>
      <c r="BZ96" t="s">
        <v>2905</v>
      </c>
      <c r="CA96" t="s">
        <v>2906</v>
      </c>
      <c r="CB96" t="s">
        <v>400</v>
      </c>
      <c r="CC96">
        <v>66.22</v>
      </c>
      <c r="CE96">
        <v>2013</v>
      </c>
      <c r="CF96" t="s">
        <v>170</v>
      </c>
      <c r="CJ96">
        <v>2017</v>
      </c>
      <c r="CL96" t="s">
        <v>174</v>
      </c>
      <c r="CN96" t="s">
        <v>174</v>
      </c>
      <c r="CO96" t="s">
        <v>2907</v>
      </c>
      <c r="CP96" t="s">
        <v>2908</v>
      </c>
      <c r="CQ96" t="s">
        <v>174</v>
      </c>
      <c r="CR96">
        <v>4</v>
      </c>
      <c r="CS96">
        <v>4</v>
      </c>
      <c r="CT96">
        <v>4</v>
      </c>
      <c r="CU96" t="s">
        <v>2909</v>
      </c>
      <c r="CV96" t="s">
        <v>170</v>
      </c>
      <c r="CZ96" t="s">
        <v>170</v>
      </c>
      <c r="DB96" t="s">
        <v>2910</v>
      </c>
      <c r="DC96" t="s">
        <v>2911</v>
      </c>
      <c r="DD96" t="s">
        <v>174</v>
      </c>
      <c r="DE96" t="s">
        <v>2912</v>
      </c>
      <c r="DF96" t="s">
        <v>174</v>
      </c>
      <c r="DG96" t="s">
        <v>174</v>
      </c>
      <c r="DH96" t="s">
        <v>174</v>
      </c>
      <c r="DI96" t="s">
        <v>2913</v>
      </c>
      <c r="DJ96" t="s">
        <v>2914</v>
      </c>
      <c r="DK96">
        <v>9</v>
      </c>
      <c r="DL96" t="s">
        <v>174</v>
      </c>
      <c r="DM96" t="s">
        <v>2915</v>
      </c>
      <c r="DN96" t="s">
        <v>174</v>
      </c>
      <c r="DO96" t="s">
        <v>2916</v>
      </c>
      <c r="DP96" t="s">
        <v>2932</v>
      </c>
      <c r="DQ96" t="s">
        <v>202</v>
      </c>
      <c r="DR96" t="str">
        <f>HYPERLINK("https://nconnect.nicmar.ac.in/pdf/153_resume_1771491372.pdf/Y2FyZWVy","View Resume")</f>
        <v>0</v>
      </c>
      <c r="DS96" t="s">
        <v>2918</v>
      </c>
      <c r="DT96" t="s">
        <v>2919</v>
      </c>
      <c r="DU96" t="s">
        <v>2920</v>
      </c>
      <c r="DV96" t="s">
        <v>333</v>
      </c>
      <c r="DW96" t="s">
        <v>207</v>
      </c>
      <c r="DX96" t="s">
        <v>2434</v>
      </c>
      <c r="DY96" t="s">
        <v>209</v>
      </c>
      <c r="DZ96" t="s">
        <v>906</v>
      </c>
      <c r="EA96" t="s">
        <v>2921</v>
      </c>
      <c r="EB96" t="s">
        <v>2922</v>
      </c>
      <c r="EC96" t="s">
        <v>333</v>
      </c>
      <c r="ED96" t="s">
        <v>207</v>
      </c>
      <c r="EE96" t="s">
        <v>2136</v>
      </c>
      <c r="EF96" t="s">
        <v>2529</v>
      </c>
      <c r="EG96" t="s">
        <v>1018</v>
      </c>
      <c r="EH96" t="s">
        <v>2923</v>
      </c>
      <c r="EI96" t="s">
        <v>2924</v>
      </c>
      <c r="EJ96" t="s">
        <v>2925</v>
      </c>
      <c r="EK96" t="s">
        <v>207</v>
      </c>
      <c r="EL96" t="s">
        <v>2926</v>
      </c>
      <c r="EM96" t="s">
        <v>2022</v>
      </c>
      <c r="EN96" t="s">
        <v>2927</v>
      </c>
      <c r="EO96" t="s">
        <v>2928</v>
      </c>
      <c r="EP96" t="s">
        <v>1989</v>
      </c>
      <c r="EQ96" t="s">
        <v>2929</v>
      </c>
      <c r="ER96" t="s">
        <v>207</v>
      </c>
      <c r="ES96" t="s">
        <v>338</v>
      </c>
      <c r="ET96" t="s">
        <v>2198</v>
      </c>
      <c r="EU96" t="s">
        <v>1317</v>
      </c>
      <c r="EV96" t="s">
        <v>2930</v>
      </c>
      <c r="EW96" t="s">
        <v>2931</v>
      </c>
      <c r="EX96" t="s">
        <v>2929</v>
      </c>
      <c r="EY96" t="s">
        <v>207</v>
      </c>
      <c r="EZ96" t="s">
        <v>348</v>
      </c>
      <c r="FA96" t="s">
        <v>338</v>
      </c>
      <c r="FB96" t="s">
        <v>1216</v>
      </c>
    </row>
    <row r="97" spans="1:158">
      <c r="A97" t="s">
        <v>210</v>
      </c>
      <c r="B97" t="s">
        <v>211</v>
      </c>
      <c r="C97" t="s">
        <v>212</v>
      </c>
      <c r="D97" t="s">
        <v>213</v>
      </c>
      <c r="E97" t="s">
        <v>2957</v>
      </c>
      <c r="F97" t="s">
        <v>2958</v>
      </c>
      <c r="G97">
        <v>7455063212</v>
      </c>
      <c r="H97" t="s">
        <v>164</v>
      </c>
      <c r="I97" t="s">
        <v>2959</v>
      </c>
      <c r="J97" t="s">
        <v>217</v>
      </c>
      <c r="K97" t="s">
        <v>218</v>
      </c>
      <c r="L97" t="s">
        <v>2960</v>
      </c>
      <c r="M97" t="s">
        <v>2961</v>
      </c>
      <c r="N97" t="s">
        <v>170</v>
      </c>
      <c r="AI97" t="s">
        <v>2962</v>
      </c>
      <c r="AJ97" t="s">
        <v>2963</v>
      </c>
      <c r="AK97" t="s">
        <v>2964</v>
      </c>
      <c r="AL97">
        <v>85.33</v>
      </c>
      <c r="AN97">
        <v>2008</v>
      </c>
      <c r="AO97" t="s">
        <v>174</v>
      </c>
      <c r="AP97" t="s">
        <v>2965</v>
      </c>
      <c r="AQ97" t="s">
        <v>2963</v>
      </c>
      <c r="AR97" t="s">
        <v>2296</v>
      </c>
      <c r="AS97">
        <v>82.16</v>
      </c>
      <c r="AU97">
        <v>2010</v>
      </c>
      <c r="AV97" t="s">
        <v>170</v>
      </c>
      <c r="BC97" t="s">
        <v>174</v>
      </c>
      <c r="BD97" t="s">
        <v>2966</v>
      </c>
      <c r="BE97" t="s">
        <v>2967</v>
      </c>
      <c r="BF97" t="s">
        <v>2968</v>
      </c>
      <c r="BG97">
        <v>80.8</v>
      </c>
      <c r="BI97">
        <v>2014</v>
      </c>
      <c r="BJ97">
        <v>1</v>
      </c>
      <c r="BL97">
        <v>9</v>
      </c>
      <c r="BN97" t="s">
        <v>174</v>
      </c>
      <c r="BO97" t="s">
        <v>2969</v>
      </c>
      <c r="BP97" t="s">
        <v>2970</v>
      </c>
      <c r="BQ97" t="s">
        <v>2971</v>
      </c>
      <c r="BR97">
        <v>83.0</v>
      </c>
      <c r="BT97">
        <v>2017</v>
      </c>
      <c r="BU97">
        <v>14</v>
      </c>
      <c r="BW97">
        <v>47</v>
      </c>
      <c r="BY97" t="s">
        <v>170</v>
      </c>
      <c r="CF97" t="s">
        <v>174</v>
      </c>
      <c r="CG97" t="s">
        <v>2972</v>
      </c>
      <c r="CH97" t="s">
        <v>2973</v>
      </c>
      <c r="CI97" t="s">
        <v>193</v>
      </c>
      <c r="CJ97">
        <v>2025</v>
      </c>
      <c r="CL97" t="s">
        <v>170</v>
      </c>
      <c r="CN97" t="s">
        <v>174</v>
      </c>
      <c r="CO97" t="s">
        <v>2974</v>
      </c>
      <c r="CP97" t="s">
        <v>2975</v>
      </c>
      <c r="CQ97" t="s">
        <v>174</v>
      </c>
      <c r="CR97">
        <v>3</v>
      </c>
      <c r="CS97">
        <v>2</v>
      </c>
      <c r="CT97">
        <v>1</v>
      </c>
      <c r="CU97" t="s">
        <v>2976</v>
      </c>
      <c r="CV97" t="s">
        <v>170</v>
      </c>
      <c r="CZ97" t="s">
        <v>170</v>
      </c>
      <c r="DB97" t="s">
        <v>933</v>
      </c>
      <c r="DC97" t="s">
        <v>2977</v>
      </c>
      <c r="DD97" t="s">
        <v>170</v>
      </c>
      <c r="DF97" t="s">
        <v>170</v>
      </c>
      <c r="DL97" t="s">
        <v>170</v>
      </c>
      <c r="DN97" t="s">
        <v>170</v>
      </c>
      <c r="DP97" t="s">
        <v>2978</v>
      </c>
      <c r="DQ97" t="str">
        <f>HYPERLINK("https://nconnect.nicmar.ac.in/storage/profile/6996d1ab6c667.png","Download")</f>
        <v>0</v>
      </c>
      <c r="DR97" t="str">
        <f>HYPERLINK("https://nconnect.nicmar.ac.in/pdf/142_resume_1771566356.pdf/Y2FyZWVy","View Resume")</f>
        <v>0</v>
      </c>
      <c r="DS97" t="s">
        <v>870</v>
      </c>
      <c r="DT97" t="s">
        <v>2979</v>
      </c>
      <c r="DU97" t="s">
        <v>211</v>
      </c>
      <c r="DV97" t="s">
        <v>2980</v>
      </c>
      <c r="DW97" t="s">
        <v>246</v>
      </c>
      <c r="DX97" t="s">
        <v>429</v>
      </c>
      <c r="DY97" t="s">
        <v>2981</v>
      </c>
      <c r="DZ97" t="s">
        <v>502</v>
      </c>
      <c r="EA97" t="s">
        <v>1674</v>
      </c>
      <c r="EB97" t="s">
        <v>950</v>
      </c>
      <c r="EC97" t="s">
        <v>2982</v>
      </c>
      <c r="ED97" t="s">
        <v>207</v>
      </c>
      <c r="EE97" t="s">
        <v>419</v>
      </c>
      <c r="EF97" t="s">
        <v>981</v>
      </c>
      <c r="EG97" t="s">
        <v>248</v>
      </c>
      <c r="EH97" t="s">
        <v>1674</v>
      </c>
      <c r="EI97" t="s">
        <v>950</v>
      </c>
      <c r="EJ97" t="s">
        <v>2982</v>
      </c>
      <c r="EK97" t="s">
        <v>246</v>
      </c>
      <c r="EL97" t="s">
        <v>981</v>
      </c>
      <c r="EM97" t="s">
        <v>1199</v>
      </c>
      <c r="EN97" t="s">
        <v>908</v>
      </c>
    </row>
    <row r="98" spans="1:158">
      <c r="A98" t="s">
        <v>293</v>
      </c>
      <c r="B98" t="s">
        <v>211</v>
      </c>
      <c r="C98" t="s">
        <v>212</v>
      </c>
      <c r="D98" t="s">
        <v>294</v>
      </c>
      <c r="E98" t="s">
        <v>2983</v>
      </c>
      <c r="F98" t="s">
        <v>2984</v>
      </c>
      <c r="G98">
        <v>8317267963</v>
      </c>
      <c r="H98" t="s">
        <v>271</v>
      </c>
      <c r="I98" t="s">
        <v>2985</v>
      </c>
      <c r="J98" t="s">
        <v>217</v>
      </c>
      <c r="K98" t="s">
        <v>2986</v>
      </c>
      <c r="L98" t="s">
        <v>2987</v>
      </c>
      <c r="M98" t="s">
        <v>2988</v>
      </c>
      <c r="N98" t="s">
        <v>170</v>
      </c>
      <c r="AI98" t="s">
        <v>2989</v>
      </c>
      <c r="AJ98" t="s">
        <v>2990</v>
      </c>
      <c r="AK98" t="s">
        <v>2991</v>
      </c>
      <c r="AL98">
        <v>80.8</v>
      </c>
      <c r="AN98">
        <v>2014</v>
      </c>
      <c r="AO98" t="s">
        <v>174</v>
      </c>
      <c r="AP98" t="s">
        <v>2989</v>
      </c>
      <c r="AQ98" t="s">
        <v>2992</v>
      </c>
      <c r="AR98" t="s">
        <v>2993</v>
      </c>
      <c r="AS98">
        <v>65.38</v>
      </c>
      <c r="AU98">
        <v>2016</v>
      </c>
      <c r="AV98" t="s">
        <v>170</v>
      </c>
      <c r="BC98" t="s">
        <v>174</v>
      </c>
      <c r="BD98" t="s">
        <v>2994</v>
      </c>
      <c r="BE98" t="s">
        <v>2995</v>
      </c>
      <c r="BF98" t="s">
        <v>2996</v>
      </c>
      <c r="BG98">
        <v>75.96</v>
      </c>
      <c r="BI98">
        <v>2019</v>
      </c>
      <c r="BJ98">
        <v>19</v>
      </c>
      <c r="BK98" t="s">
        <v>1703</v>
      </c>
      <c r="BL98">
        <v>11</v>
      </c>
      <c r="BN98" t="s">
        <v>174</v>
      </c>
      <c r="BO98" t="s">
        <v>2994</v>
      </c>
      <c r="BP98" t="s">
        <v>2997</v>
      </c>
      <c r="BQ98" t="s">
        <v>2998</v>
      </c>
      <c r="BR98">
        <v>77.6</v>
      </c>
      <c r="BT98">
        <v>2021</v>
      </c>
      <c r="BU98">
        <v>31</v>
      </c>
      <c r="BV98" t="s">
        <v>2999</v>
      </c>
      <c r="BW98">
        <v>53</v>
      </c>
      <c r="BX98" t="s">
        <v>3000</v>
      </c>
      <c r="BY98" t="s">
        <v>170</v>
      </c>
      <c r="CF98" t="s">
        <v>170</v>
      </c>
      <c r="CL98" t="s">
        <v>174</v>
      </c>
      <c r="CM98" t="s">
        <v>3001</v>
      </c>
      <c r="CN98" t="s">
        <v>170</v>
      </c>
      <c r="CP98" t="s">
        <v>3002</v>
      </c>
      <c r="CQ98" t="s">
        <v>170</v>
      </c>
      <c r="CV98" t="s">
        <v>170</v>
      </c>
      <c r="CZ98" t="s">
        <v>170</v>
      </c>
      <c r="DB98" t="s">
        <v>3003</v>
      </c>
      <c r="DC98" t="s">
        <v>3004</v>
      </c>
      <c r="DD98" t="s">
        <v>170</v>
      </c>
      <c r="DF98" t="s">
        <v>170</v>
      </c>
      <c r="DL98" t="s">
        <v>170</v>
      </c>
      <c r="DN98" t="s">
        <v>170</v>
      </c>
      <c r="DP98" t="s">
        <v>3005</v>
      </c>
      <c r="DQ98" t="s">
        <v>202</v>
      </c>
      <c r="DR98" t="str">
        <f>HYPERLINK("https://nconnect.nicmar.ac.in/pdf/178_resume_1771492044.pdf/Y2FyZWVy","View Resume")</f>
        <v>0</v>
      </c>
      <c r="DS98" t="s">
        <v>292</v>
      </c>
    </row>
    <row r="99" spans="1:158">
      <c r="A99" t="s">
        <v>1348</v>
      </c>
      <c r="B99" t="s">
        <v>211</v>
      </c>
      <c r="C99" t="s">
        <v>267</v>
      </c>
      <c r="D99" t="s">
        <v>1349</v>
      </c>
      <c r="E99" t="s">
        <v>3006</v>
      </c>
      <c r="F99" t="s">
        <v>3007</v>
      </c>
      <c r="G99">
        <v>9555683336</v>
      </c>
      <c r="H99" t="s">
        <v>164</v>
      </c>
      <c r="I99" t="s">
        <v>3008</v>
      </c>
      <c r="J99" t="s">
        <v>217</v>
      </c>
      <c r="K99" t="s">
        <v>798</v>
      </c>
      <c r="L99" t="s">
        <v>3009</v>
      </c>
      <c r="M99" t="s">
        <v>3010</v>
      </c>
      <c r="N99" t="s">
        <v>170</v>
      </c>
      <c r="AI99" t="s">
        <v>3011</v>
      </c>
      <c r="AJ99" t="s">
        <v>1930</v>
      </c>
      <c r="AK99" t="s">
        <v>3012</v>
      </c>
      <c r="AL99">
        <v>83.6</v>
      </c>
      <c r="AM99">
        <v>8.8</v>
      </c>
      <c r="AN99">
        <v>2012</v>
      </c>
      <c r="AO99" t="s">
        <v>174</v>
      </c>
      <c r="AP99" t="s">
        <v>3013</v>
      </c>
      <c r="AQ99" t="s">
        <v>1930</v>
      </c>
      <c r="AR99" t="s">
        <v>3014</v>
      </c>
      <c r="AS99">
        <v>95.2</v>
      </c>
      <c r="AU99">
        <v>2014</v>
      </c>
      <c r="AV99" t="s">
        <v>174</v>
      </c>
      <c r="AW99" t="s">
        <v>3015</v>
      </c>
      <c r="AX99" t="s">
        <v>3016</v>
      </c>
      <c r="AY99" t="s">
        <v>3017</v>
      </c>
      <c r="AZ99">
        <v>65</v>
      </c>
      <c r="BB99">
        <v>2021</v>
      </c>
      <c r="BC99" t="s">
        <v>174</v>
      </c>
      <c r="BD99" t="s">
        <v>2036</v>
      </c>
      <c r="BE99" t="s">
        <v>3018</v>
      </c>
      <c r="BF99" t="s">
        <v>3019</v>
      </c>
      <c r="BG99">
        <v>65</v>
      </c>
      <c r="BI99">
        <v>2017</v>
      </c>
      <c r="BJ99">
        <v>19</v>
      </c>
      <c r="BK99" t="s">
        <v>3020</v>
      </c>
      <c r="BL99">
        <v>17</v>
      </c>
      <c r="BN99" t="s">
        <v>174</v>
      </c>
      <c r="BO99" t="s">
        <v>2040</v>
      </c>
      <c r="BP99" t="s">
        <v>2040</v>
      </c>
      <c r="BQ99" t="s">
        <v>3021</v>
      </c>
      <c r="BR99">
        <v>60</v>
      </c>
      <c r="BT99">
        <v>2020</v>
      </c>
      <c r="BU99">
        <v>31</v>
      </c>
      <c r="BV99" t="s">
        <v>3022</v>
      </c>
      <c r="BW99">
        <v>53</v>
      </c>
      <c r="BX99" t="s">
        <v>3021</v>
      </c>
      <c r="BY99" t="s">
        <v>170</v>
      </c>
      <c r="CF99" t="s">
        <v>174</v>
      </c>
      <c r="CG99" t="s">
        <v>3023</v>
      </c>
      <c r="CH99" t="s">
        <v>3024</v>
      </c>
      <c r="CI99" t="s">
        <v>373</v>
      </c>
      <c r="CK99" t="s">
        <v>174</v>
      </c>
      <c r="CL99" t="s">
        <v>174</v>
      </c>
      <c r="CM99" t="s">
        <v>2163</v>
      </c>
      <c r="CN99" t="s">
        <v>174</v>
      </c>
      <c r="CO99" t="s">
        <v>3025</v>
      </c>
      <c r="CP99" t="s">
        <v>722</v>
      </c>
      <c r="CQ99" t="s">
        <v>174</v>
      </c>
      <c r="CR99">
        <v>1</v>
      </c>
      <c r="CS99">
        <v>0</v>
      </c>
      <c r="CT99">
        <v>4</v>
      </c>
      <c r="CU99" t="s">
        <v>3026</v>
      </c>
      <c r="CV99" t="s">
        <v>170</v>
      </c>
      <c r="CX99" t="s">
        <v>193</v>
      </c>
      <c r="CY99">
        <v>2027</v>
      </c>
      <c r="CZ99" t="s">
        <v>170</v>
      </c>
      <c r="DB99" t="s">
        <v>3027</v>
      </c>
      <c r="DC99" t="s">
        <v>3028</v>
      </c>
      <c r="DD99" t="s">
        <v>170</v>
      </c>
      <c r="DF99" t="s">
        <v>170</v>
      </c>
      <c r="DL99" t="s">
        <v>174</v>
      </c>
      <c r="DM99" t="s">
        <v>3029</v>
      </c>
      <c r="DN99" t="s">
        <v>174</v>
      </c>
      <c r="DO99" t="s">
        <v>3030</v>
      </c>
      <c r="DP99" t="s">
        <v>3031</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1199</v>
      </c>
      <c r="DY99" t="s">
        <v>1199</v>
      </c>
      <c r="DZ99" t="s">
        <v>292</v>
      </c>
    </row>
    <row r="100" spans="1:158">
      <c r="A100" t="s">
        <v>794</v>
      </c>
      <c r="B100" t="s">
        <v>211</v>
      </c>
      <c r="C100" t="s">
        <v>267</v>
      </c>
      <c r="D100" t="s">
        <v>509</v>
      </c>
      <c r="E100" t="s">
        <v>3032</v>
      </c>
      <c r="F100" t="s">
        <v>3033</v>
      </c>
      <c r="G100">
        <v>7501129120</v>
      </c>
      <c r="H100" t="s">
        <v>164</v>
      </c>
      <c r="I100" t="s">
        <v>3034</v>
      </c>
      <c r="J100" t="s">
        <v>217</v>
      </c>
      <c r="K100" t="s">
        <v>831</v>
      </c>
      <c r="L100" t="s">
        <v>3035</v>
      </c>
      <c r="M100" t="s">
        <v>3036</v>
      </c>
      <c r="N100" t="s">
        <v>170</v>
      </c>
      <c r="AI100" t="s">
        <v>3037</v>
      </c>
      <c r="AJ100" t="s">
        <v>3038</v>
      </c>
      <c r="AK100" t="s">
        <v>3039</v>
      </c>
      <c r="AL100">
        <v>95</v>
      </c>
      <c r="AM100">
        <v>10</v>
      </c>
      <c r="AN100">
        <v>2013</v>
      </c>
      <c r="AO100" t="s">
        <v>174</v>
      </c>
      <c r="AP100" t="s">
        <v>3037</v>
      </c>
      <c r="AQ100" t="s">
        <v>3038</v>
      </c>
      <c r="AR100" t="s">
        <v>3040</v>
      </c>
      <c r="AS100">
        <v>93.88</v>
      </c>
      <c r="AU100">
        <v>2015</v>
      </c>
      <c r="AV100" t="s">
        <v>170</v>
      </c>
      <c r="BC100" t="s">
        <v>174</v>
      </c>
      <c r="BD100" t="s">
        <v>3041</v>
      </c>
      <c r="BE100" t="s">
        <v>3042</v>
      </c>
      <c r="BF100" t="s">
        <v>3043</v>
      </c>
      <c r="BG100">
        <v>57.33</v>
      </c>
      <c r="BH100">
        <v>6.4</v>
      </c>
      <c r="BI100">
        <v>2018</v>
      </c>
      <c r="BJ100">
        <v>19</v>
      </c>
      <c r="BK100" t="s">
        <v>2299</v>
      </c>
      <c r="BL100">
        <v>27</v>
      </c>
      <c r="BN100" t="s">
        <v>174</v>
      </c>
      <c r="BO100" t="s">
        <v>3044</v>
      </c>
      <c r="BP100" t="s">
        <v>3044</v>
      </c>
      <c r="BQ100" t="s">
        <v>3045</v>
      </c>
      <c r="BR100">
        <v>87.33</v>
      </c>
      <c r="BS100">
        <v>3.33</v>
      </c>
      <c r="BT100">
        <v>2021</v>
      </c>
      <c r="BU100">
        <v>31</v>
      </c>
      <c r="BV100" t="s">
        <v>3046</v>
      </c>
      <c r="BW100">
        <v>23</v>
      </c>
      <c r="BY100" t="s">
        <v>170</v>
      </c>
      <c r="CF100" t="s">
        <v>174</v>
      </c>
      <c r="CG100" t="s">
        <v>3047</v>
      </c>
      <c r="CH100" t="s">
        <v>3048</v>
      </c>
      <c r="CI100" t="s">
        <v>373</v>
      </c>
      <c r="CK100" t="s">
        <v>174</v>
      </c>
      <c r="CL100" t="s">
        <v>174</v>
      </c>
      <c r="CM100" t="s">
        <v>3049</v>
      </c>
      <c r="CN100" t="s">
        <v>174</v>
      </c>
      <c r="CO100" t="s">
        <v>3050</v>
      </c>
      <c r="CP100" t="s">
        <v>3051</v>
      </c>
      <c r="CQ100" t="s">
        <v>174</v>
      </c>
      <c r="CR100">
        <v>2</v>
      </c>
      <c r="CS100">
        <v>0</v>
      </c>
      <c r="CT100">
        <v>0</v>
      </c>
      <c r="CV100" t="s">
        <v>170</v>
      </c>
      <c r="CZ100" t="s">
        <v>170</v>
      </c>
      <c r="DB100" t="s">
        <v>3052</v>
      </c>
      <c r="DC100" t="s">
        <v>2369</v>
      </c>
      <c r="DD100" t="s">
        <v>170</v>
      </c>
      <c r="DF100" t="s">
        <v>170</v>
      </c>
      <c r="DL100" t="s">
        <v>170</v>
      </c>
      <c r="DN100" t="s">
        <v>170</v>
      </c>
      <c r="DP100" t="s">
        <v>3053</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3054</v>
      </c>
      <c r="F101" t="s">
        <v>3055</v>
      </c>
      <c r="G101">
        <v>7688897332</v>
      </c>
      <c r="H101" t="s">
        <v>271</v>
      </c>
      <c r="I101" t="s">
        <v>3056</v>
      </c>
      <c r="J101" t="s">
        <v>217</v>
      </c>
      <c r="K101" t="s">
        <v>798</v>
      </c>
      <c r="L101" t="s">
        <v>3057</v>
      </c>
      <c r="M101" t="s">
        <v>3058</v>
      </c>
      <c r="N101" t="s">
        <v>170</v>
      </c>
      <c r="AI101" t="s">
        <v>3059</v>
      </c>
      <c r="AJ101" t="s">
        <v>3060</v>
      </c>
      <c r="AK101" t="s">
        <v>3061</v>
      </c>
      <c r="AL101">
        <v>84.5</v>
      </c>
      <c r="AN101">
        <v>2012</v>
      </c>
      <c r="AO101" t="s">
        <v>174</v>
      </c>
      <c r="AP101" t="s">
        <v>3062</v>
      </c>
      <c r="AQ101" t="s">
        <v>3060</v>
      </c>
      <c r="AR101" t="s">
        <v>1075</v>
      </c>
      <c r="AS101">
        <v>86.0</v>
      </c>
      <c r="AU101">
        <v>2014</v>
      </c>
      <c r="AV101" t="s">
        <v>170</v>
      </c>
      <c r="BC101" t="s">
        <v>174</v>
      </c>
      <c r="BD101" t="s">
        <v>3063</v>
      </c>
      <c r="BE101" t="s">
        <v>3064</v>
      </c>
      <c r="BF101" t="s">
        <v>1075</v>
      </c>
      <c r="BG101">
        <v>77.18</v>
      </c>
      <c r="BI101">
        <v>2017</v>
      </c>
      <c r="BJ101">
        <v>19</v>
      </c>
      <c r="BK101" t="s">
        <v>444</v>
      </c>
      <c r="BL101">
        <v>52</v>
      </c>
      <c r="BN101" t="s">
        <v>174</v>
      </c>
      <c r="BO101" t="s">
        <v>3065</v>
      </c>
      <c r="BP101" t="s">
        <v>3066</v>
      </c>
      <c r="BQ101" t="s">
        <v>443</v>
      </c>
      <c r="BR101">
        <v>76.68</v>
      </c>
      <c r="BT101">
        <v>2019</v>
      </c>
      <c r="BU101">
        <v>31</v>
      </c>
      <c r="BV101" t="s">
        <v>447</v>
      </c>
      <c r="BW101">
        <v>52</v>
      </c>
      <c r="BY101" t="s">
        <v>170</v>
      </c>
      <c r="CF101" t="s">
        <v>174</v>
      </c>
      <c r="CG101" t="s">
        <v>3067</v>
      </c>
      <c r="CH101" t="s">
        <v>3068</v>
      </c>
      <c r="CI101" t="s">
        <v>193</v>
      </c>
      <c r="CJ101">
        <v>2025</v>
      </c>
      <c r="CL101" t="s">
        <v>174</v>
      </c>
      <c r="CM101" t="s">
        <v>3069</v>
      </c>
      <c r="CN101" t="s">
        <v>174</v>
      </c>
      <c r="CO101" t="s">
        <v>3070</v>
      </c>
      <c r="CP101" t="s">
        <v>3071</v>
      </c>
      <c r="CQ101" t="s">
        <v>174</v>
      </c>
      <c r="CR101">
        <v>4</v>
      </c>
      <c r="CS101">
        <v>0</v>
      </c>
      <c r="CT101">
        <v>0</v>
      </c>
      <c r="CU101" t="s">
        <v>3072</v>
      </c>
      <c r="CV101" t="s">
        <v>170</v>
      </c>
      <c r="CZ101" t="s">
        <v>170</v>
      </c>
      <c r="DC101" t="s">
        <v>3073</v>
      </c>
      <c r="DD101" t="s">
        <v>170</v>
      </c>
      <c r="DF101" t="s">
        <v>170</v>
      </c>
      <c r="DL101" t="s">
        <v>174</v>
      </c>
      <c r="DM101" t="s">
        <v>3074</v>
      </c>
      <c r="DN101" t="s">
        <v>170</v>
      </c>
      <c r="DP101" t="s">
        <v>3075</v>
      </c>
      <c r="DQ101" t="s">
        <v>202</v>
      </c>
      <c r="DR101" t="str">
        <f>HYPERLINK("https://nconnect.nicmar.ac.in/pdf/177_resume_1771492275.pdf/Y2FyZWVy","View Resume")</f>
        <v>0</v>
      </c>
      <c r="DS101" t="s">
        <v>292</v>
      </c>
    </row>
    <row r="102" spans="1:158">
      <c r="A102" t="s">
        <v>1063</v>
      </c>
      <c r="B102" t="s">
        <v>508</v>
      </c>
      <c r="C102" t="s">
        <v>212</v>
      </c>
      <c r="D102" t="s">
        <v>213</v>
      </c>
      <c r="E102" t="s">
        <v>3076</v>
      </c>
      <c r="F102" t="s">
        <v>3077</v>
      </c>
      <c r="G102">
        <v>9149459436</v>
      </c>
      <c r="H102" t="s">
        <v>164</v>
      </c>
      <c r="I102" t="s">
        <v>3078</v>
      </c>
      <c r="J102" t="s">
        <v>166</v>
      </c>
      <c r="K102" t="s">
        <v>3079</v>
      </c>
      <c r="L102" t="s">
        <v>3080</v>
      </c>
      <c r="M102" t="s">
        <v>3081</v>
      </c>
      <c r="N102" t="s">
        <v>170</v>
      </c>
      <c r="AI102" t="s">
        <v>3082</v>
      </c>
      <c r="AJ102" t="s">
        <v>3083</v>
      </c>
      <c r="AK102" t="s">
        <v>3084</v>
      </c>
      <c r="AL102">
        <v>63.4</v>
      </c>
      <c r="AN102">
        <v>2004</v>
      </c>
      <c r="AO102" t="s">
        <v>174</v>
      </c>
      <c r="AP102" t="s">
        <v>3085</v>
      </c>
      <c r="AQ102" t="s">
        <v>3083</v>
      </c>
      <c r="AR102" t="s">
        <v>3086</v>
      </c>
      <c r="AS102">
        <v>57</v>
      </c>
      <c r="AU102">
        <v>2006</v>
      </c>
      <c r="AV102" t="s">
        <v>170</v>
      </c>
      <c r="BC102" t="s">
        <v>174</v>
      </c>
      <c r="BD102" t="s">
        <v>3087</v>
      </c>
      <c r="BE102" t="s">
        <v>3087</v>
      </c>
      <c r="BF102" t="s">
        <v>486</v>
      </c>
      <c r="BG102">
        <v>72.8</v>
      </c>
      <c r="BH102">
        <v>7.28</v>
      </c>
      <c r="BI102">
        <v>2011</v>
      </c>
      <c r="BJ102">
        <v>2</v>
      </c>
      <c r="BL102">
        <v>9</v>
      </c>
      <c r="BN102" t="s">
        <v>174</v>
      </c>
      <c r="BO102" t="s">
        <v>3087</v>
      </c>
      <c r="BP102" t="s">
        <v>3087</v>
      </c>
      <c r="BQ102" t="s">
        <v>3088</v>
      </c>
      <c r="BR102">
        <v>78.0</v>
      </c>
      <c r="BS102">
        <v>7.8</v>
      </c>
      <c r="BT102">
        <v>2013</v>
      </c>
      <c r="BU102">
        <v>14</v>
      </c>
      <c r="BW102">
        <v>7</v>
      </c>
      <c r="BY102" t="s">
        <v>170</v>
      </c>
      <c r="BZ102" t="s">
        <v>3089</v>
      </c>
      <c r="CA102" t="s">
        <v>3090</v>
      </c>
      <c r="CB102" t="s">
        <v>3091</v>
      </c>
      <c r="CF102" t="s">
        <v>174</v>
      </c>
      <c r="CG102" t="s">
        <v>3092</v>
      </c>
      <c r="CH102" t="s">
        <v>3087</v>
      </c>
      <c r="CI102" t="s">
        <v>193</v>
      </c>
      <c r="CJ102">
        <v>2021</v>
      </c>
      <c r="CL102" t="s">
        <v>174</v>
      </c>
      <c r="CN102" t="s">
        <v>170</v>
      </c>
      <c r="CP102" t="s">
        <v>3093</v>
      </c>
      <c r="CQ102" t="s">
        <v>174</v>
      </c>
      <c r="CR102">
        <v>3</v>
      </c>
      <c r="CS102">
        <v>8</v>
      </c>
      <c r="CT102">
        <v>11</v>
      </c>
      <c r="CU102" t="s">
        <v>3094</v>
      </c>
      <c r="CV102" t="s">
        <v>170</v>
      </c>
      <c r="CZ102" t="s">
        <v>170</v>
      </c>
      <c r="DC102" t="s">
        <v>3095</v>
      </c>
      <c r="DD102" t="s">
        <v>174</v>
      </c>
      <c r="DE102" t="s">
        <v>3096</v>
      </c>
      <c r="DF102" t="s">
        <v>170</v>
      </c>
      <c r="DL102" t="s">
        <v>170</v>
      </c>
      <c r="DN102" t="s">
        <v>174</v>
      </c>
      <c r="DO102" t="s">
        <v>3097</v>
      </c>
      <c r="DP102" t="s">
        <v>3098</v>
      </c>
      <c r="DQ102" t="s">
        <v>202</v>
      </c>
      <c r="DR102" t="str">
        <f>HYPERLINK("https://nconnect.nicmar.ac.in/pdf/180_resume_1771492644.pdf/Y2FyZWVy","View Resume")</f>
        <v>0</v>
      </c>
      <c r="DS102" t="s">
        <v>1980</v>
      </c>
      <c r="DT102" t="s">
        <v>3099</v>
      </c>
      <c r="DU102" t="s">
        <v>3100</v>
      </c>
      <c r="DV102" t="s">
        <v>1688</v>
      </c>
      <c r="DW102" t="s">
        <v>246</v>
      </c>
      <c r="DX102" t="s">
        <v>419</v>
      </c>
      <c r="DY102" t="s">
        <v>209</v>
      </c>
      <c r="DZ102" t="s">
        <v>420</v>
      </c>
      <c r="EA102" t="s">
        <v>3101</v>
      </c>
      <c r="EB102" t="s">
        <v>351</v>
      </c>
      <c r="EC102" t="s">
        <v>3102</v>
      </c>
      <c r="ED102" t="s">
        <v>246</v>
      </c>
      <c r="EE102" t="s">
        <v>907</v>
      </c>
      <c r="EF102" t="s">
        <v>905</v>
      </c>
      <c r="EG102" t="s">
        <v>420</v>
      </c>
      <c r="EH102" t="s">
        <v>3103</v>
      </c>
      <c r="EI102" t="s">
        <v>3104</v>
      </c>
      <c r="EJ102" t="s">
        <v>3105</v>
      </c>
      <c r="EK102" t="s">
        <v>246</v>
      </c>
      <c r="EL102" t="s">
        <v>905</v>
      </c>
      <c r="EM102" t="s">
        <v>424</v>
      </c>
      <c r="EN102" t="s">
        <v>265</v>
      </c>
      <c r="EO102" t="s">
        <v>3106</v>
      </c>
      <c r="EP102" t="s">
        <v>351</v>
      </c>
      <c r="EQ102" t="s">
        <v>3102</v>
      </c>
      <c r="ER102" t="s">
        <v>246</v>
      </c>
      <c r="ES102" t="s">
        <v>3107</v>
      </c>
      <c r="ET102" t="s">
        <v>907</v>
      </c>
      <c r="EU102" t="s">
        <v>265</v>
      </c>
      <c r="EV102" t="s">
        <v>1740</v>
      </c>
      <c r="EW102" t="s">
        <v>211</v>
      </c>
      <c r="EX102" t="s">
        <v>3108</v>
      </c>
      <c r="EY102" t="s">
        <v>246</v>
      </c>
      <c r="EZ102" t="s">
        <v>3109</v>
      </c>
      <c r="FA102" t="s">
        <v>1585</v>
      </c>
      <c r="FB102" t="s">
        <v>3110</v>
      </c>
    </row>
    <row r="103" spans="1:158">
      <c r="A103" t="s">
        <v>293</v>
      </c>
      <c r="B103" t="s">
        <v>211</v>
      </c>
      <c r="C103" t="s">
        <v>212</v>
      </c>
      <c r="D103" t="s">
        <v>294</v>
      </c>
      <c r="E103" t="s">
        <v>3111</v>
      </c>
      <c r="F103" t="s">
        <v>3112</v>
      </c>
      <c r="G103">
        <v>8057002062</v>
      </c>
      <c r="H103" t="s">
        <v>164</v>
      </c>
      <c r="I103" t="s">
        <v>3113</v>
      </c>
      <c r="J103" t="s">
        <v>217</v>
      </c>
      <c r="K103" t="s">
        <v>3114</v>
      </c>
      <c r="L103" t="s">
        <v>3115</v>
      </c>
      <c r="M103" t="s">
        <v>3116</v>
      </c>
      <c r="N103" t="s">
        <v>170</v>
      </c>
      <c r="AI103" t="s">
        <v>3117</v>
      </c>
      <c r="AJ103" t="s">
        <v>3118</v>
      </c>
      <c r="AK103" t="s">
        <v>3119</v>
      </c>
      <c r="AL103">
        <v>54</v>
      </c>
      <c r="AN103">
        <v>2008</v>
      </c>
      <c r="AO103" t="s">
        <v>174</v>
      </c>
      <c r="AP103" t="s">
        <v>3120</v>
      </c>
      <c r="AQ103" t="s">
        <v>3118</v>
      </c>
      <c r="AR103" t="s">
        <v>1075</v>
      </c>
      <c r="AS103">
        <v>77.2</v>
      </c>
      <c r="AU103">
        <v>2010</v>
      </c>
      <c r="AV103" t="s">
        <v>170</v>
      </c>
      <c r="BC103" t="s">
        <v>174</v>
      </c>
      <c r="BD103" t="s">
        <v>2333</v>
      </c>
      <c r="BE103" t="s">
        <v>3121</v>
      </c>
      <c r="BF103" t="s">
        <v>2385</v>
      </c>
      <c r="BG103">
        <v>68</v>
      </c>
      <c r="BI103">
        <v>2014</v>
      </c>
      <c r="BJ103">
        <v>19</v>
      </c>
      <c r="BK103" t="s">
        <v>444</v>
      </c>
      <c r="BL103">
        <v>53</v>
      </c>
      <c r="BM103" t="s">
        <v>443</v>
      </c>
      <c r="BN103" t="s">
        <v>174</v>
      </c>
      <c r="BO103" t="s">
        <v>2333</v>
      </c>
      <c r="BP103" t="s">
        <v>3121</v>
      </c>
      <c r="BQ103" t="s">
        <v>443</v>
      </c>
      <c r="BR103">
        <v>73</v>
      </c>
      <c r="BT103">
        <v>2016</v>
      </c>
      <c r="BU103">
        <v>31</v>
      </c>
      <c r="BV103" t="s">
        <v>447</v>
      </c>
      <c r="BW103">
        <v>53</v>
      </c>
      <c r="BX103" t="s">
        <v>443</v>
      </c>
      <c r="BY103" t="s">
        <v>170</v>
      </c>
      <c r="CF103" t="s">
        <v>174</v>
      </c>
      <c r="CG103" t="s">
        <v>3122</v>
      </c>
      <c r="CH103" t="s">
        <v>2333</v>
      </c>
      <c r="CI103" t="s">
        <v>193</v>
      </c>
      <c r="CJ103">
        <v>2024</v>
      </c>
      <c r="CL103" t="s">
        <v>174</v>
      </c>
      <c r="CM103" t="s">
        <v>3123</v>
      </c>
      <c r="CN103" t="s">
        <v>170</v>
      </c>
      <c r="CP103" t="s">
        <v>3124</v>
      </c>
      <c r="CQ103" t="s">
        <v>174</v>
      </c>
      <c r="CR103">
        <v>4</v>
      </c>
      <c r="CS103">
        <v>6</v>
      </c>
      <c r="CT103">
        <v>4</v>
      </c>
      <c r="CU103" t="s">
        <v>3125</v>
      </c>
      <c r="CV103" t="s">
        <v>170</v>
      </c>
      <c r="CZ103" t="s">
        <v>170</v>
      </c>
      <c r="DB103" t="s">
        <v>3126</v>
      </c>
      <c r="DC103" t="s">
        <v>3127</v>
      </c>
      <c r="DD103" t="s">
        <v>174</v>
      </c>
      <c r="DE103" t="s">
        <v>3128</v>
      </c>
      <c r="DF103" t="s">
        <v>174</v>
      </c>
      <c r="DG103" t="s">
        <v>3129</v>
      </c>
      <c r="DH103" t="s">
        <v>170</v>
      </c>
      <c r="DI103" t="s">
        <v>3130</v>
      </c>
      <c r="DJ103" t="s">
        <v>170</v>
      </c>
      <c r="DK103">
        <v>8</v>
      </c>
      <c r="DL103" t="s">
        <v>170</v>
      </c>
      <c r="DN103" t="s">
        <v>174</v>
      </c>
      <c r="DO103" t="s">
        <v>3131</v>
      </c>
      <c r="DP103" t="s">
        <v>3098</v>
      </c>
      <c r="DQ103" t="str">
        <f>HYPERLINK("https://nconnect.nicmar.ac.in/storage/profile/6996cb75ec6c3.png","Download")</f>
        <v>0</v>
      </c>
      <c r="DR103" t="str">
        <f>HYPERLINK("https://nconnect.nicmar.ac.in/pdf/170_resume_1771492537.pdf/Y2FyZWVy","View Resume")</f>
        <v>0</v>
      </c>
      <c r="DS103" t="s">
        <v>420</v>
      </c>
      <c r="DT103" t="s">
        <v>3132</v>
      </c>
      <c r="DU103" t="s">
        <v>211</v>
      </c>
      <c r="DV103" t="s">
        <v>1630</v>
      </c>
      <c r="DW103" t="s">
        <v>246</v>
      </c>
      <c r="DX103" t="s">
        <v>2758</v>
      </c>
      <c r="DY103" t="s">
        <v>3133</v>
      </c>
      <c r="DZ103" t="s">
        <v>420</v>
      </c>
    </row>
    <row r="104" spans="1:158">
      <c r="A104" t="s">
        <v>210</v>
      </c>
      <c r="B104" t="s">
        <v>211</v>
      </c>
      <c r="C104" t="s">
        <v>212</v>
      </c>
      <c r="D104" t="s">
        <v>213</v>
      </c>
      <c r="E104" t="s">
        <v>3076</v>
      </c>
      <c r="F104" t="s">
        <v>3077</v>
      </c>
      <c r="G104">
        <v>9149459436</v>
      </c>
      <c r="H104" t="s">
        <v>164</v>
      </c>
      <c r="I104" t="s">
        <v>3078</v>
      </c>
      <c r="J104" t="s">
        <v>166</v>
      </c>
      <c r="K104" t="s">
        <v>3079</v>
      </c>
      <c r="L104" t="s">
        <v>3080</v>
      </c>
      <c r="M104" t="s">
        <v>3081</v>
      </c>
      <c r="N104" t="s">
        <v>170</v>
      </c>
      <c r="AI104" t="s">
        <v>3082</v>
      </c>
      <c r="AJ104" t="s">
        <v>3083</v>
      </c>
      <c r="AK104" t="s">
        <v>3084</v>
      </c>
      <c r="AL104">
        <v>63.4</v>
      </c>
      <c r="AN104">
        <v>2004</v>
      </c>
      <c r="AO104" t="s">
        <v>174</v>
      </c>
      <c r="AP104" t="s">
        <v>3085</v>
      </c>
      <c r="AQ104" t="s">
        <v>3083</v>
      </c>
      <c r="AR104" t="s">
        <v>3086</v>
      </c>
      <c r="AS104">
        <v>57</v>
      </c>
      <c r="AU104">
        <v>2006</v>
      </c>
      <c r="AV104" t="s">
        <v>170</v>
      </c>
      <c r="BC104" t="s">
        <v>174</v>
      </c>
      <c r="BD104" t="s">
        <v>3087</v>
      </c>
      <c r="BE104" t="s">
        <v>3087</v>
      </c>
      <c r="BF104" t="s">
        <v>486</v>
      </c>
      <c r="BG104">
        <v>72.8</v>
      </c>
      <c r="BH104">
        <v>7.28</v>
      </c>
      <c r="BI104">
        <v>2011</v>
      </c>
      <c r="BJ104">
        <v>2</v>
      </c>
      <c r="BL104">
        <v>9</v>
      </c>
      <c r="BN104" t="s">
        <v>174</v>
      </c>
      <c r="BO104" t="s">
        <v>3087</v>
      </c>
      <c r="BP104" t="s">
        <v>3087</v>
      </c>
      <c r="BQ104" t="s">
        <v>3088</v>
      </c>
      <c r="BR104">
        <v>78.0</v>
      </c>
      <c r="BS104">
        <v>7.8</v>
      </c>
      <c r="BT104">
        <v>2013</v>
      </c>
      <c r="BU104">
        <v>14</v>
      </c>
      <c r="BW104">
        <v>7</v>
      </c>
      <c r="BY104" t="s">
        <v>170</v>
      </c>
      <c r="BZ104" t="s">
        <v>3089</v>
      </c>
      <c r="CA104" t="s">
        <v>3090</v>
      </c>
      <c r="CB104" t="s">
        <v>3091</v>
      </c>
      <c r="CF104" t="s">
        <v>174</v>
      </c>
      <c r="CG104" t="s">
        <v>3092</v>
      </c>
      <c r="CH104" t="s">
        <v>3087</v>
      </c>
      <c r="CI104" t="s">
        <v>193</v>
      </c>
      <c r="CJ104">
        <v>2021</v>
      </c>
      <c r="CL104" t="s">
        <v>174</v>
      </c>
      <c r="CN104" t="s">
        <v>170</v>
      </c>
      <c r="CP104" t="s">
        <v>3093</v>
      </c>
      <c r="CQ104" t="s">
        <v>174</v>
      </c>
      <c r="CR104">
        <v>3</v>
      </c>
      <c r="CS104">
        <v>8</v>
      </c>
      <c r="CT104">
        <v>11</v>
      </c>
      <c r="CU104" t="s">
        <v>3094</v>
      </c>
      <c r="CV104" t="s">
        <v>170</v>
      </c>
      <c r="CZ104" t="s">
        <v>170</v>
      </c>
      <c r="DC104" t="s">
        <v>3095</v>
      </c>
      <c r="DD104" t="s">
        <v>174</v>
      </c>
      <c r="DE104" t="s">
        <v>3096</v>
      </c>
      <c r="DF104" t="s">
        <v>170</v>
      </c>
      <c r="DL104" t="s">
        <v>170</v>
      </c>
      <c r="DN104" t="s">
        <v>174</v>
      </c>
      <c r="DO104" t="s">
        <v>3097</v>
      </c>
      <c r="DP104" t="s">
        <v>3134</v>
      </c>
      <c r="DQ104" t="s">
        <v>202</v>
      </c>
      <c r="DR104" t="str">
        <f>HYPERLINK("https://nconnect.nicmar.ac.in/pdf/180_resume_1771492644.pdf/Y2FyZWVy","View Resume")</f>
        <v>0</v>
      </c>
      <c r="DS104" t="s">
        <v>1980</v>
      </c>
      <c r="DT104" t="s">
        <v>3099</v>
      </c>
      <c r="DU104" t="s">
        <v>3100</v>
      </c>
      <c r="DV104" t="s">
        <v>1688</v>
      </c>
      <c r="DW104" t="s">
        <v>246</v>
      </c>
      <c r="DX104" t="s">
        <v>419</v>
      </c>
      <c r="DY104" t="s">
        <v>209</v>
      </c>
      <c r="DZ104" t="s">
        <v>420</v>
      </c>
      <c r="EA104" t="s">
        <v>3101</v>
      </c>
      <c r="EB104" t="s">
        <v>351</v>
      </c>
      <c r="EC104" t="s">
        <v>3102</v>
      </c>
      <c r="ED104" t="s">
        <v>246</v>
      </c>
      <c r="EE104" t="s">
        <v>907</v>
      </c>
      <c r="EF104" t="s">
        <v>905</v>
      </c>
      <c r="EG104" t="s">
        <v>420</v>
      </c>
      <c r="EH104" t="s">
        <v>3103</v>
      </c>
      <c r="EI104" t="s">
        <v>3104</v>
      </c>
      <c r="EJ104" t="s">
        <v>3105</v>
      </c>
      <c r="EK104" t="s">
        <v>246</v>
      </c>
      <c r="EL104" t="s">
        <v>905</v>
      </c>
      <c r="EM104" t="s">
        <v>424</v>
      </c>
      <c r="EN104" t="s">
        <v>265</v>
      </c>
      <c r="EO104" t="s">
        <v>3106</v>
      </c>
      <c r="EP104" t="s">
        <v>351</v>
      </c>
      <c r="EQ104" t="s">
        <v>3102</v>
      </c>
      <c r="ER104" t="s">
        <v>246</v>
      </c>
      <c r="ES104" t="s">
        <v>3107</v>
      </c>
      <c r="ET104" t="s">
        <v>907</v>
      </c>
      <c r="EU104" t="s">
        <v>265</v>
      </c>
      <c r="EV104" t="s">
        <v>1740</v>
      </c>
      <c r="EW104" t="s">
        <v>211</v>
      </c>
      <c r="EX104" t="s">
        <v>3108</v>
      </c>
      <c r="EY104" t="s">
        <v>246</v>
      </c>
      <c r="EZ104" t="s">
        <v>3109</v>
      </c>
      <c r="FA104" t="s">
        <v>1585</v>
      </c>
      <c r="FB104" t="s">
        <v>3110</v>
      </c>
    </row>
    <row r="105" spans="1:158">
      <c r="A105" t="s">
        <v>2251</v>
      </c>
      <c r="B105" t="s">
        <v>159</v>
      </c>
      <c r="C105" t="s">
        <v>212</v>
      </c>
      <c r="D105" t="s">
        <v>2252</v>
      </c>
      <c r="E105" t="s">
        <v>3076</v>
      </c>
      <c r="F105" t="s">
        <v>3077</v>
      </c>
      <c r="G105">
        <v>9149459436</v>
      </c>
      <c r="H105" t="s">
        <v>164</v>
      </c>
      <c r="I105" t="s">
        <v>3078</v>
      </c>
      <c r="J105" t="s">
        <v>166</v>
      </c>
      <c r="K105" t="s">
        <v>3079</v>
      </c>
      <c r="L105" t="s">
        <v>3080</v>
      </c>
      <c r="M105" t="s">
        <v>3081</v>
      </c>
      <c r="N105" t="s">
        <v>170</v>
      </c>
      <c r="AI105" t="s">
        <v>3082</v>
      </c>
      <c r="AJ105" t="s">
        <v>3083</v>
      </c>
      <c r="AK105" t="s">
        <v>3084</v>
      </c>
      <c r="AL105">
        <v>63.4</v>
      </c>
      <c r="AN105">
        <v>2004</v>
      </c>
      <c r="AO105" t="s">
        <v>174</v>
      </c>
      <c r="AP105" t="s">
        <v>3085</v>
      </c>
      <c r="AQ105" t="s">
        <v>3083</v>
      </c>
      <c r="AR105" t="s">
        <v>3086</v>
      </c>
      <c r="AS105">
        <v>57</v>
      </c>
      <c r="AU105">
        <v>2006</v>
      </c>
      <c r="AV105" t="s">
        <v>170</v>
      </c>
      <c r="BC105" t="s">
        <v>174</v>
      </c>
      <c r="BD105" t="s">
        <v>3087</v>
      </c>
      <c r="BE105" t="s">
        <v>3087</v>
      </c>
      <c r="BF105" t="s">
        <v>486</v>
      </c>
      <c r="BG105">
        <v>72.8</v>
      </c>
      <c r="BH105">
        <v>7.28</v>
      </c>
      <c r="BI105">
        <v>2011</v>
      </c>
      <c r="BJ105">
        <v>2</v>
      </c>
      <c r="BL105">
        <v>9</v>
      </c>
      <c r="BN105" t="s">
        <v>174</v>
      </c>
      <c r="BO105" t="s">
        <v>3087</v>
      </c>
      <c r="BP105" t="s">
        <v>3087</v>
      </c>
      <c r="BQ105" t="s">
        <v>3088</v>
      </c>
      <c r="BR105">
        <v>78.0</v>
      </c>
      <c r="BS105">
        <v>7.8</v>
      </c>
      <c r="BT105">
        <v>2013</v>
      </c>
      <c r="BU105">
        <v>14</v>
      </c>
      <c r="BW105">
        <v>7</v>
      </c>
      <c r="BY105" t="s">
        <v>170</v>
      </c>
      <c r="BZ105" t="s">
        <v>3089</v>
      </c>
      <c r="CA105" t="s">
        <v>3090</v>
      </c>
      <c r="CB105" t="s">
        <v>3091</v>
      </c>
      <c r="CF105" t="s">
        <v>174</v>
      </c>
      <c r="CG105" t="s">
        <v>3092</v>
      </c>
      <c r="CH105" t="s">
        <v>3087</v>
      </c>
      <c r="CI105" t="s">
        <v>193</v>
      </c>
      <c r="CJ105">
        <v>2021</v>
      </c>
      <c r="CL105" t="s">
        <v>174</v>
      </c>
      <c r="CN105" t="s">
        <v>170</v>
      </c>
      <c r="CP105" t="s">
        <v>3093</v>
      </c>
      <c r="CQ105" t="s">
        <v>174</v>
      </c>
      <c r="CR105">
        <v>3</v>
      </c>
      <c r="CS105">
        <v>8</v>
      </c>
      <c r="CT105">
        <v>11</v>
      </c>
      <c r="CU105" t="s">
        <v>3094</v>
      </c>
      <c r="CV105" t="s">
        <v>170</v>
      </c>
      <c r="CZ105" t="s">
        <v>170</v>
      </c>
      <c r="DC105" t="s">
        <v>3095</v>
      </c>
      <c r="DD105" t="s">
        <v>174</v>
      </c>
      <c r="DE105" t="s">
        <v>3096</v>
      </c>
      <c r="DF105" t="s">
        <v>170</v>
      </c>
      <c r="DL105" t="s">
        <v>170</v>
      </c>
      <c r="DN105" t="s">
        <v>174</v>
      </c>
      <c r="DO105" t="s">
        <v>3097</v>
      </c>
      <c r="DP105" t="s">
        <v>3134</v>
      </c>
      <c r="DQ105" t="s">
        <v>202</v>
      </c>
      <c r="DR105" t="str">
        <f>HYPERLINK("https://nconnect.nicmar.ac.in/pdf/180_resume_1771492644.pdf/Y2FyZWVy","View Resume")</f>
        <v>0</v>
      </c>
      <c r="DS105" t="s">
        <v>1980</v>
      </c>
      <c r="DT105" t="s">
        <v>3099</v>
      </c>
      <c r="DU105" t="s">
        <v>3100</v>
      </c>
      <c r="DV105" t="s">
        <v>1688</v>
      </c>
      <c r="DW105" t="s">
        <v>246</v>
      </c>
      <c r="DX105" t="s">
        <v>419</v>
      </c>
      <c r="DY105" t="s">
        <v>209</v>
      </c>
      <c r="DZ105" t="s">
        <v>420</v>
      </c>
      <c r="EA105" t="s">
        <v>3101</v>
      </c>
      <c r="EB105" t="s">
        <v>351</v>
      </c>
      <c r="EC105" t="s">
        <v>3102</v>
      </c>
      <c r="ED105" t="s">
        <v>246</v>
      </c>
      <c r="EE105" t="s">
        <v>907</v>
      </c>
      <c r="EF105" t="s">
        <v>905</v>
      </c>
      <c r="EG105" t="s">
        <v>420</v>
      </c>
      <c r="EH105" t="s">
        <v>3103</v>
      </c>
      <c r="EI105" t="s">
        <v>3104</v>
      </c>
      <c r="EJ105" t="s">
        <v>3105</v>
      </c>
      <c r="EK105" t="s">
        <v>246</v>
      </c>
      <c r="EL105" t="s">
        <v>905</v>
      </c>
      <c r="EM105" t="s">
        <v>424</v>
      </c>
      <c r="EN105" t="s">
        <v>265</v>
      </c>
      <c r="EO105" t="s">
        <v>3106</v>
      </c>
      <c r="EP105" t="s">
        <v>351</v>
      </c>
      <c r="EQ105" t="s">
        <v>3102</v>
      </c>
      <c r="ER105" t="s">
        <v>246</v>
      </c>
      <c r="ES105" t="s">
        <v>3107</v>
      </c>
      <c r="ET105" t="s">
        <v>907</v>
      </c>
      <c r="EU105" t="s">
        <v>265</v>
      </c>
      <c r="EV105" t="s">
        <v>1740</v>
      </c>
      <c r="EW105" t="s">
        <v>211</v>
      </c>
      <c r="EX105" t="s">
        <v>3108</v>
      </c>
      <c r="EY105" t="s">
        <v>246</v>
      </c>
      <c r="EZ105" t="s">
        <v>3109</v>
      </c>
      <c r="FA105" t="s">
        <v>1585</v>
      </c>
      <c r="FB105" t="s">
        <v>3110</v>
      </c>
    </row>
    <row r="106" spans="1:158">
      <c r="A106" t="s">
        <v>2494</v>
      </c>
      <c r="B106" t="s">
        <v>508</v>
      </c>
      <c r="C106" t="s">
        <v>160</v>
      </c>
      <c r="D106" t="s">
        <v>2495</v>
      </c>
      <c r="E106" t="s">
        <v>3076</v>
      </c>
      <c r="F106" t="s">
        <v>3077</v>
      </c>
      <c r="G106">
        <v>9149459436</v>
      </c>
      <c r="H106" t="s">
        <v>164</v>
      </c>
      <c r="I106" t="s">
        <v>3078</v>
      </c>
      <c r="J106" t="s">
        <v>166</v>
      </c>
      <c r="K106" t="s">
        <v>3079</v>
      </c>
      <c r="L106" t="s">
        <v>3080</v>
      </c>
      <c r="M106" t="s">
        <v>3081</v>
      </c>
      <c r="N106" t="s">
        <v>170</v>
      </c>
      <c r="AI106" t="s">
        <v>3082</v>
      </c>
      <c r="AJ106" t="s">
        <v>3083</v>
      </c>
      <c r="AK106" t="s">
        <v>3084</v>
      </c>
      <c r="AL106">
        <v>63.4</v>
      </c>
      <c r="AN106">
        <v>2004</v>
      </c>
      <c r="AO106" t="s">
        <v>174</v>
      </c>
      <c r="AP106" t="s">
        <v>3085</v>
      </c>
      <c r="AQ106" t="s">
        <v>3083</v>
      </c>
      <c r="AR106" t="s">
        <v>3086</v>
      </c>
      <c r="AS106">
        <v>57</v>
      </c>
      <c r="AU106">
        <v>2006</v>
      </c>
      <c r="AV106" t="s">
        <v>170</v>
      </c>
      <c r="BC106" t="s">
        <v>174</v>
      </c>
      <c r="BD106" t="s">
        <v>3087</v>
      </c>
      <c r="BE106" t="s">
        <v>3087</v>
      </c>
      <c r="BF106" t="s">
        <v>486</v>
      </c>
      <c r="BG106">
        <v>72.8</v>
      </c>
      <c r="BH106">
        <v>7.28</v>
      </c>
      <c r="BI106">
        <v>2011</v>
      </c>
      <c r="BJ106">
        <v>2</v>
      </c>
      <c r="BL106">
        <v>9</v>
      </c>
      <c r="BN106" t="s">
        <v>174</v>
      </c>
      <c r="BO106" t="s">
        <v>3087</v>
      </c>
      <c r="BP106" t="s">
        <v>3087</v>
      </c>
      <c r="BQ106" t="s">
        <v>3088</v>
      </c>
      <c r="BR106">
        <v>78.0</v>
      </c>
      <c r="BS106">
        <v>7.8</v>
      </c>
      <c r="BT106">
        <v>2013</v>
      </c>
      <c r="BU106">
        <v>14</v>
      </c>
      <c r="BW106">
        <v>7</v>
      </c>
      <c r="BY106" t="s">
        <v>170</v>
      </c>
      <c r="BZ106" t="s">
        <v>3089</v>
      </c>
      <c r="CA106" t="s">
        <v>3090</v>
      </c>
      <c r="CB106" t="s">
        <v>3091</v>
      </c>
      <c r="CF106" t="s">
        <v>174</v>
      </c>
      <c r="CG106" t="s">
        <v>3092</v>
      </c>
      <c r="CH106" t="s">
        <v>3087</v>
      </c>
      <c r="CI106" t="s">
        <v>193</v>
      </c>
      <c r="CJ106">
        <v>2021</v>
      </c>
      <c r="CL106" t="s">
        <v>174</v>
      </c>
      <c r="CN106" t="s">
        <v>170</v>
      </c>
      <c r="CP106" t="s">
        <v>3093</v>
      </c>
      <c r="CQ106" t="s">
        <v>174</v>
      </c>
      <c r="CR106">
        <v>3</v>
      </c>
      <c r="CS106">
        <v>8</v>
      </c>
      <c r="CT106">
        <v>11</v>
      </c>
      <c r="CU106" t="s">
        <v>3094</v>
      </c>
      <c r="CV106" t="s">
        <v>170</v>
      </c>
      <c r="CZ106" t="s">
        <v>170</v>
      </c>
      <c r="DC106" t="s">
        <v>3095</v>
      </c>
      <c r="DD106" t="s">
        <v>174</v>
      </c>
      <c r="DE106" t="s">
        <v>3096</v>
      </c>
      <c r="DF106" t="s">
        <v>170</v>
      </c>
      <c r="DL106" t="s">
        <v>170</v>
      </c>
      <c r="DN106" t="s">
        <v>174</v>
      </c>
      <c r="DO106" t="s">
        <v>3097</v>
      </c>
      <c r="DP106" t="s">
        <v>3134</v>
      </c>
      <c r="DQ106" t="s">
        <v>202</v>
      </c>
      <c r="DR106" t="str">
        <f>HYPERLINK("https://nconnect.nicmar.ac.in/pdf/180_resume_1771492644.pdf/Y2FyZWVy","View Resume")</f>
        <v>0</v>
      </c>
      <c r="DS106" t="s">
        <v>1980</v>
      </c>
      <c r="DT106" t="s">
        <v>3099</v>
      </c>
      <c r="DU106" t="s">
        <v>3100</v>
      </c>
      <c r="DV106" t="s">
        <v>1688</v>
      </c>
      <c r="DW106" t="s">
        <v>246</v>
      </c>
      <c r="DX106" t="s">
        <v>419</v>
      </c>
      <c r="DY106" t="s">
        <v>209</v>
      </c>
      <c r="DZ106" t="s">
        <v>420</v>
      </c>
      <c r="EA106" t="s">
        <v>3101</v>
      </c>
      <c r="EB106" t="s">
        <v>351</v>
      </c>
      <c r="EC106" t="s">
        <v>3102</v>
      </c>
      <c r="ED106" t="s">
        <v>246</v>
      </c>
      <c r="EE106" t="s">
        <v>907</v>
      </c>
      <c r="EF106" t="s">
        <v>905</v>
      </c>
      <c r="EG106" t="s">
        <v>420</v>
      </c>
      <c r="EH106" t="s">
        <v>3103</v>
      </c>
      <c r="EI106" t="s">
        <v>3104</v>
      </c>
      <c r="EJ106" t="s">
        <v>3105</v>
      </c>
      <c r="EK106" t="s">
        <v>246</v>
      </c>
      <c r="EL106" t="s">
        <v>905</v>
      </c>
      <c r="EM106" t="s">
        <v>424</v>
      </c>
      <c r="EN106" t="s">
        <v>265</v>
      </c>
      <c r="EO106" t="s">
        <v>3106</v>
      </c>
      <c r="EP106" t="s">
        <v>351</v>
      </c>
      <c r="EQ106" t="s">
        <v>3102</v>
      </c>
      <c r="ER106" t="s">
        <v>246</v>
      </c>
      <c r="ES106" t="s">
        <v>3107</v>
      </c>
      <c r="ET106" t="s">
        <v>907</v>
      </c>
      <c r="EU106" t="s">
        <v>265</v>
      </c>
      <c r="EV106" t="s">
        <v>1740</v>
      </c>
      <c r="EW106" t="s">
        <v>211</v>
      </c>
      <c r="EX106" t="s">
        <v>3108</v>
      </c>
      <c r="EY106" t="s">
        <v>246</v>
      </c>
      <c r="EZ106" t="s">
        <v>3109</v>
      </c>
      <c r="FA106" t="s">
        <v>1585</v>
      </c>
      <c r="FB106" t="s">
        <v>3110</v>
      </c>
    </row>
    <row r="107" spans="1:158">
      <c r="A107" t="s">
        <v>293</v>
      </c>
      <c r="B107" t="s">
        <v>211</v>
      </c>
      <c r="C107" t="s">
        <v>212</v>
      </c>
      <c r="D107" t="s">
        <v>294</v>
      </c>
      <c r="E107" t="s">
        <v>3135</v>
      </c>
      <c r="F107" t="s">
        <v>3136</v>
      </c>
      <c r="G107">
        <v>9149886744</v>
      </c>
      <c r="H107" t="s">
        <v>164</v>
      </c>
      <c r="I107" t="s">
        <v>3137</v>
      </c>
      <c r="J107" t="s">
        <v>166</v>
      </c>
      <c r="K107" t="s">
        <v>3138</v>
      </c>
      <c r="L107" t="s">
        <v>3139</v>
      </c>
      <c r="M107" t="s">
        <v>3140</v>
      </c>
      <c r="N107" t="s">
        <v>170</v>
      </c>
      <c r="AI107" t="s">
        <v>3141</v>
      </c>
      <c r="AJ107" t="s">
        <v>3142</v>
      </c>
      <c r="AK107" t="s">
        <v>3143</v>
      </c>
      <c r="AL107">
        <v>67</v>
      </c>
      <c r="AN107">
        <v>2005</v>
      </c>
      <c r="AO107" t="s">
        <v>174</v>
      </c>
      <c r="AP107" t="s">
        <v>3144</v>
      </c>
      <c r="AQ107" t="s">
        <v>3142</v>
      </c>
      <c r="AR107" t="s">
        <v>1608</v>
      </c>
      <c r="AS107">
        <v>59</v>
      </c>
      <c r="AU107">
        <v>2007</v>
      </c>
      <c r="AV107" t="s">
        <v>170</v>
      </c>
      <c r="BC107" t="s">
        <v>174</v>
      </c>
      <c r="BD107" t="s">
        <v>3145</v>
      </c>
      <c r="BE107" t="s">
        <v>3146</v>
      </c>
      <c r="BF107" t="s">
        <v>1608</v>
      </c>
      <c r="BG107">
        <v>70.33</v>
      </c>
      <c r="BI107">
        <v>2011</v>
      </c>
      <c r="BJ107">
        <v>19</v>
      </c>
      <c r="BK107" t="s">
        <v>3147</v>
      </c>
      <c r="BL107">
        <v>24</v>
      </c>
      <c r="BN107" t="s">
        <v>174</v>
      </c>
      <c r="BO107" t="s">
        <v>3148</v>
      </c>
      <c r="BP107" t="s">
        <v>3146</v>
      </c>
      <c r="BQ107" t="s">
        <v>3149</v>
      </c>
      <c r="BR107">
        <v>63</v>
      </c>
      <c r="BT107">
        <v>2013</v>
      </c>
      <c r="BU107">
        <v>31</v>
      </c>
      <c r="BV107" t="s">
        <v>3149</v>
      </c>
      <c r="BW107">
        <v>53</v>
      </c>
      <c r="BX107" t="s">
        <v>3149</v>
      </c>
      <c r="BY107" t="s">
        <v>174</v>
      </c>
      <c r="BZ107" t="s">
        <v>3146</v>
      </c>
      <c r="CA107" t="s">
        <v>3146</v>
      </c>
      <c r="CB107" t="s">
        <v>3150</v>
      </c>
      <c r="CC107">
        <v>74</v>
      </c>
      <c r="CE107">
        <v>2015</v>
      </c>
      <c r="CF107" t="s">
        <v>174</v>
      </c>
      <c r="CG107" t="s">
        <v>3149</v>
      </c>
      <c r="CH107" t="s">
        <v>3151</v>
      </c>
      <c r="CI107" t="s">
        <v>193</v>
      </c>
      <c r="CJ107">
        <v>2019</v>
      </c>
      <c r="CL107" t="s">
        <v>174</v>
      </c>
      <c r="CM107" t="s">
        <v>3152</v>
      </c>
      <c r="CN107" t="s">
        <v>174</v>
      </c>
      <c r="CO107" t="s">
        <v>3153</v>
      </c>
      <c r="CP107" t="s">
        <v>3154</v>
      </c>
      <c r="CQ107" t="s">
        <v>174</v>
      </c>
      <c r="CR107">
        <v>1</v>
      </c>
      <c r="CS107">
        <v>4</v>
      </c>
      <c r="CT107">
        <v>10</v>
      </c>
      <c r="CU107" t="s">
        <v>3155</v>
      </c>
      <c r="CV107" t="s">
        <v>170</v>
      </c>
      <c r="CZ107" t="s">
        <v>170</v>
      </c>
      <c r="DB107" t="s">
        <v>3156</v>
      </c>
      <c r="DC107" t="s">
        <v>3157</v>
      </c>
      <c r="DD107" t="s">
        <v>170</v>
      </c>
      <c r="DF107" t="s">
        <v>170</v>
      </c>
      <c r="DL107" t="s">
        <v>174</v>
      </c>
      <c r="DM107" t="s">
        <v>3153</v>
      </c>
      <c r="DN107" t="s">
        <v>174</v>
      </c>
      <c r="DO107" t="s">
        <v>3158</v>
      </c>
      <c r="DP107" t="s">
        <v>3159</v>
      </c>
      <c r="DQ107" t="s">
        <v>202</v>
      </c>
      <c r="DR107" t="str">
        <f>HYPERLINK("https://nconnect.nicmar.ac.in/pdf/132_resume_1771492653.pdf/Y2FyZWVy","View Resume")</f>
        <v>0</v>
      </c>
      <c r="DS107" t="s">
        <v>2691</v>
      </c>
      <c r="DT107" t="s">
        <v>3160</v>
      </c>
      <c r="DU107" t="s">
        <v>211</v>
      </c>
      <c r="DV107" t="s">
        <v>3161</v>
      </c>
      <c r="DW107" t="s">
        <v>246</v>
      </c>
      <c r="DX107" t="s">
        <v>3162</v>
      </c>
      <c r="DY107" t="s">
        <v>209</v>
      </c>
      <c r="DZ107" t="s">
        <v>2691</v>
      </c>
    </row>
    <row r="108" spans="1:158">
      <c r="A108" t="s">
        <v>507</v>
      </c>
      <c r="B108" t="s">
        <v>508</v>
      </c>
      <c r="C108" t="s">
        <v>267</v>
      </c>
      <c r="D108" t="s">
        <v>509</v>
      </c>
      <c r="E108" t="s">
        <v>3163</v>
      </c>
      <c r="F108" t="s">
        <v>3164</v>
      </c>
      <c r="G108">
        <v>9959150970</v>
      </c>
      <c r="H108" t="s">
        <v>164</v>
      </c>
      <c r="I108" t="s">
        <v>3165</v>
      </c>
      <c r="J108" t="s">
        <v>217</v>
      </c>
      <c r="K108" t="s">
        <v>3166</v>
      </c>
      <c r="L108" t="s">
        <v>3167</v>
      </c>
      <c r="M108" t="s">
        <v>3168</v>
      </c>
      <c r="N108" t="s">
        <v>170</v>
      </c>
      <c r="AI108" t="s">
        <v>3169</v>
      </c>
      <c r="AJ108" t="s">
        <v>3170</v>
      </c>
      <c r="AK108" t="s">
        <v>3171</v>
      </c>
      <c r="AL108">
        <v>76.33</v>
      </c>
      <c r="AN108">
        <v>2006</v>
      </c>
      <c r="AO108" t="s">
        <v>174</v>
      </c>
      <c r="AP108" t="s">
        <v>3172</v>
      </c>
      <c r="AQ108" t="s">
        <v>3173</v>
      </c>
      <c r="AR108" t="s">
        <v>3174</v>
      </c>
      <c r="AS108">
        <v>89.8</v>
      </c>
      <c r="AU108">
        <v>2008</v>
      </c>
      <c r="AV108" t="s">
        <v>170</v>
      </c>
      <c r="BC108" t="s">
        <v>174</v>
      </c>
      <c r="BD108" t="s">
        <v>1609</v>
      </c>
      <c r="BE108" t="s">
        <v>3175</v>
      </c>
      <c r="BF108" t="s">
        <v>3176</v>
      </c>
      <c r="BG108">
        <v>85.13</v>
      </c>
      <c r="BI108">
        <v>2011</v>
      </c>
      <c r="BJ108">
        <v>19</v>
      </c>
      <c r="BK108" t="s">
        <v>3177</v>
      </c>
      <c r="BL108">
        <v>23</v>
      </c>
      <c r="BN108" t="s">
        <v>174</v>
      </c>
      <c r="BO108" t="s">
        <v>3178</v>
      </c>
      <c r="BP108" t="s">
        <v>3179</v>
      </c>
      <c r="BQ108" t="s">
        <v>3180</v>
      </c>
      <c r="BR108">
        <v>71.2</v>
      </c>
      <c r="BT108">
        <v>2013</v>
      </c>
      <c r="BU108">
        <v>31</v>
      </c>
      <c r="BV108" t="s">
        <v>2713</v>
      </c>
      <c r="BW108">
        <v>23</v>
      </c>
      <c r="BY108" t="s">
        <v>170</v>
      </c>
      <c r="CF108" t="s">
        <v>174</v>
      </c>
      <c r="CG108" t="s">
        <v>2716</v>
      </c>
      <c r="CH108" t="s">
        <v>3181</v>
      </c>
      <c r="CI108" t="s">
        <v>193</v>
      </c>
      <c r="CJ108">
        <v>2023</v>
      </c>
      <c r="CL108" t="s">
        <v>174</v>
      </c>
      <c r="CM108" t="s">
        <v>3182</v>
      </c>
      <c r="CN108" t="s">
        <v>174</v>
      </c>
      <c r="CO108" t="s">
        <v>3183</v>
      </c>
      <c r="CP108" t="s">
        <v>612</v>
      </c>
      <c r="CQ108" t="s">
        <v>174</v>
      </c>
      <c r="CR108">
        <v>0</v>
      </c>
      <c r="CS108">
        <v>0</v>
      </c>
      <c r="CT108">
        <v>25</v>
      </c>
      <c r="CU108" t="s">
        <v>3184</v>
      </c>
      <c r="CV108" t="s">
        <v>170</v>
      </c>
      <c r="CZ108" t="s">
        <v>174</v>
      </c>
      <c r="DA108" t="s">
        <v>3185</v>
      </c>
      <c r="DB108" t="s">
        <v>3186</v>
      </c>
      <c r="DC108" t="s">
        <v>3187</v>
      </c>
      <c r="DD108" t="s">
        <v>174</v>
      </c>
      <c r="DE108" t="s">
        <v>3188</v>
      </c>
      <c r="DF108" t="s">
        <v>174</v>
      </c>
      <c r="DG108" t="s">
        <v>1976</v>
      </c>
      <c r="DH108" t="s">
        <v>1976</v>
      </c>
      <c r="DI108" t="s">
        <v>1976</v>
      </c>
      <c r="DJ108" t="s">
        <v>3189</v>
      </c>
      <c r="DK108">
        <v>8</v>
      </c>
      <c r="DL108" t="s">
        <v>174</v>
      </c>
      <c r="DM108" t="s">
        <v>3190</v>
      </c>
      <c r="DN108" t="s">
        <v>170</v>
      </c>
      <c r="DP108" t="s">
        <v>3191</v>
      </c>
      <c r="DQ108" t="str">
        <f>HYPERLINK("https://nconnect.nicmar.ac.in/storage/profile/6996c9d0e7d48.png","Download")</f>
        <v>0</v>
      </c>
      <c r="DR108" t="str">
        <f>HYPERLINK("https://nconnect.nicmar.ac.in/pdf/168_resume_1771492880.pdf/Y2FyZWVy","View Resume")</f>
        <v>0</v>
      </c>
      <c r="DS108" t="s">
        <v>3192</v>
      </c>
      <c r="DT108" t="s">
        <v>3193</v>
      </c>
      <c r="DU108" t="s">
        <v>255</v>
      </c>
      <c r="DV108" t="s">
        <v>3194</v>
      </c>
      <c r="DW108" t="s">
        <v>246</v>
      </c>
      <c r="DX108" t="s">
        <v>905</v>
      </c>
      <c r="DY108" t="s">
        <v>209</v>
      </c>
      <c r="DZ108" t="s">
        <v>3195</v>
      </c>
      <c r="EA108" t="s">
        <v>3196</v>
      </c>
      <c r="EB108" t="s">
        <v>255</v>
      </c>
      <c r="EC108" t="s">
        <v>3197</v>
      </c>
      <c r="ED108" t="s">
        <v>246</v>
      </c>
      <c r="EE108" t="s">
        <v>1808</v>
      </c>
      <c r="EF108" t="s">
        <v>1387</v>
      </c>
      <c r="EG108" t="s">
        <v>2691</v>
      </c>
      <c r="EH108" t="s">
        <v>3198</v>
      </c>
      <c r="EI108" t="s">
        <v>255</v>
      </c>
      <c r="EJ108" t="s">
        <v>3199</v>
      </c>
      <c r="EK108" t="s">
        <v>246</v>
      </c>
      <c r="EL108" t="s">
        <v>428</v>
      </c>
      <c r="EM108" t="s">
        <v>1808</v>
      </c>
      <c r="EN108" t="s">
        <v>1683</v>
      </c>
      <c r="EO108" t="s">
        <v>3200</v>
      </c>
      <c r="EP108" t="s">
        <v>255</v>
      </c>
      <c r="EQ108" t="s">
        <v>3201</v>
      </c>
      <c r="ER108" t="s">
        <v>246</v>
      </c>
      <c r="ES108" t="s">
        <v>579</v>
      </c>
      <c r="ET108" t="s">
        <v>3202</v>
      </c>
      <c r="EU108" t="s">
        <v>870</v>
      </c>
    </row>
    <row r="109" spans="1:158">
      <c r="A109" t="s">
        <v>3203</v>
      </c>
      <c r="B109" t="s">
        <v>211</v>
      </c>
      <c r="C109" t="s">
        <v>160</v>
      </c>
      <c r="D109" t="s">
        <v>3204</v>
      </c>
      <c r="E109" t="s">
        <v>3076</v>
      </c>
      <c r="F109" t="s">
        <v>3077</v>
      </c>
      <c r="G109">
        <v>9149459436</v>
      </c>
      <c r="H109" t="s">
        <v>164</v>
      </c>
      <c r="I109" t="s">
        <v>3078</v>
      </c>
      <c r="J109" t="s">
        <v>166</v>
      </c>
      <c r="K109" t="s">
        <v>3079</v>
      </c>
      <c r="L109" t="s">
        <v>3080</v>
      </c>
      <c r="M109" t="s">
        <v>3081</v>
      </c>
      <c r="N109" t="s">
        <v>170</v>
      </c>
      <c r="AI109" t="s">
        <v>3082</v>
      </c>
      <c r="AJ109" t="s">
        <v>3083</v>
      </c>
      <c r="AK109" t="s">
        <v>3084</v>
      </c>
      <c r="AL109">
        <v>63.4</v>
      </c>
      <c r="AN109">
        <v>2004</v>
      </c>
      <c r="AO109" t="s">
        <v>174</v>
      </c>
      <c r="AP109" t="s">
        <v>3085</v>
      </c>
      <c r="AQ109" t="s">
        <v>3083</v>
      </c>
      <c r="AR109" t="s">
        <v>3086</v>
      </c>
      <c r="AS109">
        <v>57</v>
      </c>
      <c r="AU109">
        <v>2006</v>
      </c>
      <c r="AV109" t="s">
        <v>170</v>
      </c>
      <c r="BC109" t="s">
        <v>174</v>
      </c>
      <c r="BD109" t="s">
        <v>3087</v>
      </c>
      <c r="BE109" t="s">
        <v>3087</v>
      </c>
      <c r="BF109" t="s">
        <v>486</v>
      </c>
      <c r="BG109">
        <v>72.8</v>
      </c>
      <c r="BH109">
        <v>7.28</v>
      </c>
      <c r="BI109">
        <v>2011</v>
      </c>
      <c r="BJ109">
        <v>2</v>
      </c>
      <c r="BL109">
        <v>9</v>
      </c>
      <c r="BN109" t="s">
        <v>174</v>
      </c>
      <c r="BO109" t="s">
        <v>3087</v>
      </c>
      <c r="BP109" t="s">
        <v>3087</v>
      </c>
      <c r="BQ109" t="s">
        <v>3088</v>
      </c>
      <c r="BR109">
        <v>78.0</v>
      </c>
      <c r="BS109">
        <v>7.8</v>
      </c>
      <c r="BT109">
        <v>2013</v>
      </c>
      <c r="BU109">
        <v>14</v>
      </c>
      <c r="BW109">
        <v>7</v>
      </c>
      <c r="BY109" t="s">
        <v>170</v>
      </c>
      <c r="BZ109" t="s">
        <v>3089</v>
      </c>
      <c r="CA109" t="s">
        <v>3090</v>
      </c>
      <c r="CB109" t="s">
        <v>3091</v>
      </c>
      <c r="CF109" t="s">
        <v>174</v>
      </c>
      <c r="CG109" t="s">
        <v>3092</v>
      </c>
      <c r="CH109" t="s">
        <v>3087</v>
      </c>
      <c r="CI109" t="s">
        <v>193</v>
      </c>
      <c r="CJ109">
        <v>2021</v>
      </c>
      <c r="CL109" t="s">
        <v>174</v>
      </c>
      <c r="CN109" t="s">
        <v>170</v>
      </c>
      <c r="CP109" t="s">
        <v>3093</v>
      </c>
      <c r="CQ109" t="s">
        <v>174</v>
      </c>
      <c r="CR109">
        <v>3</v>
      </c>
      <c r="CS109">
        <v>8</v>
      </c>
      <c r="CT109">
        <v>11</v>
      </c>
      <c r="CU109" t="s">
        <v>3094</v>
      </c>
      <c r="CV109" t="s">
        <v>170</v>
      </c>
      <c r="CZ109" t="s">
        <v>170</v>
      </c>
      <c r="DC109" t="s">
        <v>3095</v>
      </c>
      <c r="DD109" t="s">
        <v>174</v>
      </c>
      <c r="DE109" t="s">
        <v>3096</v>
      </c>
      <c r="DF109" t="s">
        <v>170</v>
      </c>
      <c r="DL109" t="s">
        <v>170</v>
      </c>
      <c r="DN109" t="s">
        <v>174</v>
      </c>
      <c r="DO109" t="s">
        <v>3097</v>
      </c>
      <c r="DP109" t="s">
        <v>3205</v>
      </c>
      <c r="DQ109" t="s">
        <v>202</v>
      </c>
      <c r="DR109" t="str">
        <f>HYPERLINK("https://nconnect.nicmar.ac.in/pdf/180_resume_1771492644.pdf/Y2FyZWVy","View Resume")</f>
        <v>0</v>
      </c>
      <c r="DS109" t="s">
        <v>1980</v>
      </c>
      <c r="DT109" t="s">
        <v>3099</v>
      </c>
      <c r="DU109" t="s">
        <v>3100</v>
      </c>
      <c r="DV109" t="s">
        <v>1688</v>
      </c>
      <c r="DW109" t="s">
        <v>246</v>
      </c>
      <c r="DX109" t="s">
        <v>419</v>
      </c>
      <c r="DY109" t="s">
        <v>209</v>
      </c>
      <c r="DZ109" t="s">
        <v>420</v>
      </c>
      <c r="EA109" t="s">
        <v>3101</v>
      </c>
      <c r="EB109" t="s">
        <v>351</v>
      </c>
      <c r="EC109" t="s">
        <v>3102</v>
      </c>
      <c r="ED109" t="s">
        <v>246</v>
      </c>
      <c r="EE109" t="s">
        <v>907</v>
      </c>
      <c r="EF109" t="s">
        <v>905</v>
      </c>
      <c r="EG109" t="s">
        <v>420</v>
      </c>
      <c r="EH109" t="s">
        <v>3103</v>
      </c>
      <c r="EI109" t="s">
        <v>3104</v>
      </c>
      <c r="EJ109" t="s">
        <v>3105</v>
      </c>
      <c r="EK109" t="s">
        <v>246</v>
      </c>
      <c r="EL109" t="s">
        <v>905</v>
      </c>
      <c r="EM109" t="s">
        <v>424</v>
      </c>
      <c r="EN109" t="s">
        <v>265</v>
      </c>
      <c r="EO109" t="s">
        <v>3106</v>
      </c>
      <c r="EP109" t="s">
        <v>351</v>
      </c>
      <c r="EQ109" t="s">
        <v>3102</v>
      </c>
      <c r="ER109" t="s">
        <v>246</v>
      </c>
      <c r="ES109" t="s">
        <v>3107</v>
      </c>
      <c r="ET109" t="s">
        <v>907</v>
      </c>
      <c r="EU109" t="s">
        <v>265</v>
      </c>
      <c r="EV109" t="s">
        <v>1740</v>
      </c>
      <c r="EW109" t="s">
        <v>211</v>
      </c>
      <c r="EX109" t="s">
        <v>3108</v>
      </c>
      <c r="EY109" t="s">
        <v>246</v>
      </c>
      <c r="EZ109" t="s">
        <v>3109</v>
      </c>
      <c r="FA109" t="s">
        <v>1585</v>
      </c>
      <c r="FB109" t="s">
        <v>3110</v>
      </c>
    </row>
    <row r="110" spans="1:158">
      <c r="A110" t="s">
        <v>582</v>
      </c>
      <c r="B110" t="s">
        <v>211</v>
      </c>
      <c r="C110" t="s">
        <v>472</v>
      </c>
      <c r="D110" t="s">
        <v>583</v>
      </c>
      <c r="E110" t="s">
        <v>3076</v>
      </c>
      <c r="F110" t="s">
        <v>3077</v>
      </c>
      <c r="G110">
        <v>9149459436</v>
      </c>
      <c r="H110" t="s">
        <v>164</v>
      </c>
      <c r="I110" t="s">
        <v>3078</v>
      </c>
      <c r="J110" t="s">
        <v>166</v>
      </c>
      <c r="K110" t="s">
        <v>3079</v>
      </c>
      <c r="L110" t="s">
        <v>3080</v>
      </c>
      <c r="M110" t="s">
        <v>3081</v>
      </c>
      <c r="N110" t="s">
        <v>170</v>
      </c>
      <c r="AI110" t="s">
        <v>3082</v>
      </c>
      <c r="AJ110" t="s">
        <v>3083</v>
      </c>
      <c r="AK110" t="s">
        <v>3084</v>
      </c>
      <c r="AL110">
        <v>63.4</v>
      </c>
      <c r="AN110">
        <v>2004</v>
      </c>
      <c r="AO110" t="s">
        <v>174</v>
      </c>
      <c r="AP110" t="s">
        <v>3085</v>
      </c>
      <c r="AQ110" t="s">
        <v>3083</v>
      </c>
      <c r="AR110" t="s">
        <v>3086</v>
      </c>
      <c r="AS110">
        <v>57</v>
      </c>
      <c r="AU110">
        <v>2006</v>
      </c>
      <c r="AV110" t="s">
        <v>170</v>
      </c>
      <c r="BC110" t="s">
        <v>174</v>
      </c>
      <c r="BD110" t="s">
        <v>3087</v>
      </c>
      <c r="BE110" t="s">
        <v>3087</v>
      </c>
      <c r="BF110" t="s">
        <v>486</v>
      </c>
      <c r="BG110">
        <v>72.8</v>
      </c>
      <c r="BH110">
        <v>7.28</v>
      </c>
      <c r="BI110">
        <v>2011</v>
      </c>
      <c r="BJ110">
        <v>2</v>
      </c>
      <c r="BL110">
        <v>9</v>
      </c>
      <c r="BN110" t="s">
        <v>174</v>
      </c>
      <c r="BO110" t="s">
        <v>3087</v>
      </c>
      <c r="BP110" t="s">
        <v>3087</v>
      </c>
      <c r="BQ110" t="s">
        <v>3088</v>
      </c>
      <c r="BR110">
        <v>78.0</v>
      </c>
      <c r="BS110">
        <v>7.8</v>
      </c>
      <c r="BT110">
        <v>2013</v>
      </c>
      <c r="BU110">
        <v>14</v>
      </c>
      <c r="BW110">
        <v>7</v>
      </c>
      <c r="BY110" t="s">
        <v>170</v>
      </c>
      <c r="BZ110" t="s">
        <v>3089</v>
      </c>
      <c r="CA110" t="s">
        <v>3090</v>
      </c>
      <c r="CB110" t="s">
        <v>3091</v>
      </c>
      <c r="CF110" t="s">
        <v>174</v>
      </c>
      <c r="CG110" t="s">
        <v>3092</v>
      </c>
      <c r="CH110" t="s">
        <v>3087</v>
      </c>
      <c r="CI110" t="s">
        <v>193</v>
      </c>
      <c r="CJ110">
        <v>2021</v>
      </c>
      <c r="CL110" t="s">
        <v>174</v>
      </c>
      <c r="CN110" t="s">
        <v>170</v>
      </c>
      <c r="CP110" t="s">
        <v>3093</v>
      </c>
      <c r="CQ110" t="s">
        <v>174</v>
      </c>
      <c r="CR110">
        <v>3</v>
      </c>
      <c r="CS110">
        <v>8</v>
      </c>
      <c r="CT110">
        <v>11</v>
      </c>
      <c r="CU110" t="s">
        <v>3094</v>
      </c>
      <c r="CV110" t="s">
        <v>170</v>
      </c>
      <c r="CZ110" t="s">
        <v>170</v>
      </c>
      <c r="DC110" t="s">
        <v>3095</v>
      </c>
      <c r="DD110" t="s">
        <v>174</v>
      </c>
      <c r="DE110" t="s">
        <v>3096</v>
      </c>
      <c r="DF110" t="s">
        <v>170</v>
      </c>
      <c r="DL110" t="s">
        <v>170</v>
      </c>
      <c r="DN110" t="s">
        <v>174</v>
      </c>
      <c r="DO110" t="s">
        <v>3097</v>
      </c>
      <c r="DP110" t="s">
        <v>3206</v>
      </c>
      <c r="DQ110" t="s">
        <v>202</v>
      </c>
      <c r="DR110" t="str">
        <f>HYPERLINK("https://nconnect.nicmar.ac.in/pdf/180_resume_1771492644.pdf/Y2FyZWVy","View Resume")</f>
        <v>0</v>
      </c>
      <c r="DS110" t="s">
        <v>1980</v>
      </c>
      <c r="DT110" t="s">
        <v>3099</v>
      </c>
      <c r="DU110" t="s">
        <v>3100</v>
      </c>
      <c r="DV110" t="s">
        <v>1688</v>
      </c>
      <c r="DW110" t="s">
        <v>246</v>
      </c>
      <c r="DX110" t="s">
        <v>419</v>
      </c>
      <c r="DY110" t="s">
        <v>209</v>
      </c>
      <c r="DZ110" t="s">
        <v>420</v>
      </c>
      <c r="EA110" t="s">
        <v>3101</v>
      </c>
      <c r="EB110" t="s">
        <v>351</v>
      </c>
      <c r="EC110" t="s">
        <v>3102</v>
      </c>
      <c r="ED110" t="s">
        <v>246</v>
      </c>
      <c r="EE110" t="s">
        <v>907</v>
      </c>
      <c r="EF110" t="s">
        <v>905</v>
      </c>
      <c r="EG110" t="s">
        <v>420</v>
      </c>
      <c r="EH110" t="s">
        <v>3103</v>
      </c>
      <c r="EI110" t="s">
        <v>3104</v>
      </c>
      <c r="EJ110" t="s">
        <v>3105</v>
      </c>
      <c r="EK110" t="s">
        <v>246</v>
      </c>
      <c r="EL110" t="s">
        <v>905</v>
      </c>
      <c r="EM110" t="s">
        <v>424</v>
      </c>
      <c r="EN110" t="s">
        <v>265</v>
      </c>
      <c r="EO110" t="s">
        <v>3106</v>
      </c>
      <c r="EP110" t="s">
        <v>351</v>
      </c>
      <c r="EQ110" t="s">
        <v>3102</v>
      </c>
      <c r="ER110" t="s">
        <v>246</v>
      </c>
      <c r="ES110" t="s">
        <v>3107</v>
      </c>
      <c r="ET110" t="s">
        <v>907</v>
      </c>
      <c r="EU110" t="s">
        <v>265</v>
      </c>
      <c r="EV110" t="s">
        <v>1740</v>
      </c>
      <c r="EW110" t="s">
        <v>211</v>
      </c>
      <c r="EX110" t="s">
        <v>3108</v>
      </c>
      <c r="EY110" t="s">
        <v>246</v>
      </c>
      <c r="EZ110" t="s">
        <v>3109</v>
      </c>
      <c r="FA110" t="s">
        <v>1585</v>
      </c>
      <c r="FB110" t="s">
        <v>3110</v>
      </c>
    </row>
    <row r="111" spans="1:158">
      <c r="A111" t="s">
        <v>471</v>
      </c>
      <c r="B111" t="s">
        <v>211</v>
      </c>
      <c r="C111" t="s">
        <v>472</v>
      </c>
      <c r="D111" t="s">
        <v>473</v>
      </c>
      <c r="E111" t="s">
        <v>3076</v>
      </c>
      <c r="F111" t="s">
        <v>3077</v>
      </c>
      <c r="G111">
        <v>9149459436</v>
      </c>
      <c r="H111" t="s">
        <v>164</v>
      </c>
      <c r="I111" t="s">
        <v>3078</v>
      </c>
      <c r="J111" t="s">
        <v>166</v>
      </c>
      <c r="K111" t="s">
        <v>3079</v>
      </c>
      <c r="L111" t="s">
        <v>3080</v>
      </c>
      <c r="M111" t="s">
        <v>3081</v>
      </c>
      <c r="N111" t="s">
        <v>170</v>
      </c>
      <c r="AI111" t="s">
        <v>3082</v>
      </c>
      <c r="AJ111" t="s">
        <v>3083</v>
      </c>
      <c r="AK111" t="s">
        <v>3084</v>
      </c>
      <c r="AL111">
        <v>63.4</v>
      </c>
      <c r="AN111">
        <v>2004</v>
      </c>
      <c r="AO111" t="s">
        <v>174</v>
      </c>
      <c r="AP111" t="s">
        <v>3085</v>
      </c>
      <c r="AQ111" t="s">
        <v>3083</v>
      </c>
      <c r="AR111" t="s">
        <v>3086</v>
      </c>
      <c r="AS111">
        <v>57</v>
      </c>
      <c r="AU111">
        <v>2006</v>
      </c>
      <c r="AV111" t="s">
        <v>170</v>
      </c>
      <c r="BC111" t="s">
        <v>174</v>
      </c>
      <c r="BD111" t="s">
        <v>3087</v>
      </c>
      <c r="BE111" t="s">
        <v>3087</v>
      </c>
      <c r="BF111" t="s">
        <v>486</v>
      </c>
      <c r="BG111">
        <v>72.8</v>
      </c>
      <c r="BH111">
        <v>7.28</v>
      </c>
      <c r="BI111">
        <v>2011</v>
      </c>
      <c r="BJ111">
        <v>2</v>
      </c>
      <c r="BL111">
        <v>9</v>
      </c>
      <c r="BN111" t="s">
        <v>174</v>
      </c>
      <c r="BO111" t="s">
        <v>3087</v>
      </c>
      <c r="BP111" t="s">
        <v>3087</v>
      </c>
      <c r="BQ111" t="s">
        <v>3088</v>
      </c>
      <c r="BR111">
        <v>78.0</v>
      </c>
      <c r="BS111">
        <v>7.8</v>
      </c>
      <c r="BT111">
        <v>2013</v>
      </c>
      <c r="BU111">
        <v>14</v>
      </c>
      <c r="BW111">
        <v>7</v>
      </c>
      <c r="BY111" t="s">
        <v>170</v>
      </c>
      <c r="BZ111" t="s">
        <v>3089</v>
      </c>
      <c r="CA111" t="s">
        <v>3090</v>
      </c>
      <c r="CB111" t="s">
        <v>3091</v>
      </c>
      <c r="CF111" t="s">
        <v>174</v>
      </c>
      <c r="CG111" t="s">
        <v>3092</v>
      </c>
      <c r="CH111" t="s">
        <v>3087</v>
      </c>
      <c r="CI111" t="s">
        <v>193</v>
      </c>
      <c r="CJ111">
        <v>2021</v>
      </c>
      <c r="CL111" t="s">
        <v>174</v>
      </c>
      <c r="CN111" t="s">
        <v>170</v>
      </c>
      <c r="CP111" t="s">
        <v>3093</v>
      </c>
      <c r="CQ111" t="s">
        <v>174</v>
      </c>
      <c r="CR111">
        <v>3</v>
      </c>
      <c r="CS111">
        <v>8</v>
      </c>
      <c r="CT111">
        <v>11</v>
      </c>
      <c r="CU111" t="s">
        <v>3094</v>
      </c>
      <c r="CV111" t="s">
        <v>170</v>
      </c>
      <c r="CZ111" t="s">
        <v>170</v>
      </c>
      <c r="DC111" t="s">
        <v>3095</v>
      </c>
      <c r="DD111" t="s">
        <v>174</v>
      </c>
      <c r="DE111" t="s">
        <v>3096</v>
      </c>
      <c r="DF111" t="s">
        <v>170</v>
      </c>
      <c r="DL111" t="s">
        <v>170</v>
      </c>
      <c r="DN111" t="s">
        <v>174</v>
      </c>
      <c r="DO111" t="s">
        <v>3097</v>
      </c>
      <c r="DP111" t="s">
        <v>3206</v>
      </c>
      <c r="DQ111" t="s">
        <v>202</v>
      </c>
      <c r="DR111" t="str">
        <f>HYPERLINK("https://nconnect.nicmar.ac.in/pdf/180_resume_1771492644.pdf/Y2FyZWVy","View Resume")</f>
        <v>0</v>
      </c>
      <c r="DS111" t="s">
        <v>1980</v>
      </c>
      <c r="DT111" t="s">
        <v>3099</v>
      </c>
      <c r="DU111" t="s">
        <v>3100</v>
      </c>
      <c r="DV111" t="s">
        <v>1688</v>
      </c>
      <c r="DW111" t="s">
        <v>246</v>
      </c>
      <c r="DX111" t="s">
        <v>419</v>
      </c>
      <c r="DY111" t="s">
        <v>209</v>
      </c>
      <c r="DZ111" t="s">
        <v>420</v>
      </c>
      <c r="EA111" t="s">
        <v>3101</v>
      </c>
      <c r="EB111" t="s">
        <v>351</v>
      </c>
      <c r="EC111" t="s">
        <v>3102</v>
      </c>
      <c r="ED111" t="s">
        <v>246</v>
      </c>
      <c r="EE111" t="s">
        <v>907</v>
      </c>
      <c r="EF111" t="s">
        <v>905</v>
      </c>
      <c r="EG111" t="s">
        <v>420</v>
      </c>
      <c r="EH111" t="s">
        <v>3103</v>
      </c>
      <c r="EI111" t="s">
        <v>3104</v>
      </c>
      <c r="EJ111" t="s">
        <v>3105</v>
      </c>
      <c r="EK111" t="s">
        <v>246</v>
      </c>
      <c r="EL111" t="s">
        <v>905</v>
      </c>
      <c r="EM111" t="s">
        <v>424</v>
      </c>
      <c r="EN111" t="s">
        <v>265</v>
      </c>
      <c r="EO111" t="s">
        <v>3106</v>
      </c>
      <c r="EP111" t="s">
        <v>351</v>
      </c>
      <c r="EQ111" t="s">
        <v>3102</v>
      </c>
      <c r="ER111" t="s">
        <v>246</v>
      </c>
      <c r="ES111" t="s">
        <v>3107</v>
      </c>
      <c r="ET111" t="s">
        <v>907</v>
      </c>
      <c r="EU111" t="s">
        <v>265</v>
      </c>
      <c r="EV111" t="s">
        <v>1740</v>
      </c>
      <c r="EW111" t="s">
        <v>211</v>
      </c>
      <c r="EX111" t="s">
        <v>3108</v>
      </c>
      <c r="EY111" t="s">
        <v>246</v>
      </c>
      <c r="EZ111" t="s">
        <v>3109</v>
      </c>
      <c r="FA111" t="s">
        <v>1585</v>
      </c>
      <c r="FB111" t="s">
        <v>3110</v>
      </c>
    </row>
    <row r="112" spans="1:158">
      <c r="A112" t="s">
        <v>210</v>
      </c>
      <c r="B112" t="s">
        <v>211</v>
      </c>
      <c r="C112" t="s">
        <v>212</v>
      </c>
      <c r="D112" t="s">
        <v>213</v>
      </c>
      <c r="E112" t="s">
        <v>3207</v>
      </c>
      <c r="F112" t="s">
        <v>3208</v>
      </c>
      <c r="G112">
        <v>9745606753</v>
      </c>
      <c r="H112" t="s">
        <v>271</v>
      </c>
      <c r="I112" t="s">
        <v>3209</v>
      </c>
      <c r="J112" t="s">
        <v>166</v>
      </c>
      <c r="K112" t="s">
        <v>3210</v>
      </c>
      <c r="L112" t="s">
        <v>3211</v>
      </c>
      <c r="M112" t="s">
        <v>3212</v>
      </c>
      <c r="N112" t="s">
        <v>170</v>
      </c>
      <c r="AI112" t="s">
        <v>3207</v>
      </c>
      <c r="AJ112" t="s">
        <v>3213</v>
      </c>
      <c r="AK112" t="s">
        <v>1515</v>
      </c>
      <c r="AL112">
        <v>91.3</v>
      </c>
      <c r="AN112">
        <v>2003</v>
      </c>
      <c r="AO112" t="s">
        <v>174</v>
      </c>
      <c r="AP112" t="s">
        <v>3207</v>
      </c>
      <c r="AQ112" t="s">
        <v>3213</v>
      </c>
      <c r="AR112" t="s">
        <v>439</v>
      </c>
      <c r="AS112">
        <v>82.6</v>
      </c>
      <c r="AU112">
        <v>2005</v>
      </c>
      <c r="AV112" t="s">
        <v>170</v>
      </c>
      <c r="BC112" t="s">
        <v>174</v>
      </c>
      <c r="BD112" t="s">
        <v>3214</v>
      </c>
      <c r="BE112" t="s">
        <v>3215</v>
      </c>
      <c r="BF112" t="s">
        <v>486</v>
      </c>
      <c r="BG112">
        <v>80.8</v>
      </c>
      <c r="BI112">
        <v>2009</v>
      </c>
      <c r="BJ112">
        <v>2</v>
      </c>
      <c r="BL112">
        <v>9</v>
      </c>
      <c r="BN112" t="s">
        <v>174</v>
      </c>
      <c r="BO112" t="s">
        <v>1519</v>
      </c>
      <c r="BP112" t="s">
        <v>3216</v>
      </c>
      <c r="BQ112" t="s">
        <v>213</v>
      </c>
      <c r="BR112">
        <v>87.1</v>
      </c>
      <c r="BT112">
        <v>2011</v>
      </c>
      <c r="BU112">
        <v>14</v>
      </c>
      <c r="BW112">
        <v>7</v>
      </c>
      <c r="BY112" t="s">
        <v>170</v>
      </c>
      <c r="CF112" t="s">
        <v>174</v>
      </c>
      <c r="CG112" t="s">
        <v>213</v>
      </c>
      <c r="CH112" t="s">
        <v>3217</v>
      </c>
      <c r="CI112" t="s">
        <v>193</v>
      </c>
      <c r="CJ112">
        <v>2026</v>
      </c>
      <c r="CL112" t="s">
        <v>170</v>
      </c>
      <c r="CN112" t="s">
        <v>170</v>
      </c>
      <c r="CP112" t="s">
        <v>1515</v>
      </c>
      <c r="CQ112" t="s">
        <v>174</v>
      </c>
      <c r="CR112">
        <v>3</v>
      </c>
      <c r="CS112">
        <v>0</v>
      </c>
      <c r="CT112">
        <v>3</v>
      </c>
      <c r="CU112" t="s">
        <v>3218</v>
      </c>
      <c r="CV112" t="s">
        <v>170</v>
      </c>
      <c r="CZ112" t="s">
        <v>170</v>
      </c>
      <c r="DC112" t="s">
        <v>3219</v>
      </c>
      <c r="DD112" t="s">
        <v>174</v>
      </c>
      <c r="DE112" t="s">
        <v>3220</v>
      </c>
      <c r="DF112" t="s">
        <v>174</v>
      </c>
      <c r="DG112" t="s">
        <v>3221</v>
      </c>
      <c r="DH112" t="s">
        <v>3222</v>
      </c>
      <c r="DI112" t="s">
        <v>3223</v>
      </c>
      <c r="DJ112" t="s">
        <v>3130</v>
      </c>
      <c r="DK112">
        <v>8</v>
      </c>
      <c r="DL112" t="s">
        <v>170</v>
      </c>
      <c r="DN112" t="s">
        <v>170</v>
      </c>
      <c r="DP112" t="s">
        <v>3224</v>
      </c>
      <c r="DQ112" t="s">
        <v>202</v>
      </c>
      <c r="DR112" t="str">
        <f>HYPERLINK("https://nconnect.nicmar.ac.in/pdf/175_resume_1771493035.pdf/Y2FyZWVy","View Resume")</f>
        <v>0</v>
      </c>
      <c r="DS112" t="s">
        <v>3225</v>
      </c>
      <c r="DT112" t="s">
        <v>3226</v>
      </c>
      <c r="DU112" t="s">
        <v>211</v>
      </c>
      <c r="DV112" t="s">
        <v>3227</v>
      </c>
      <c r="DW112" t="s">
        <v>246</v>
      </c>
      <c r="DX112" t="s">
        <v>2135</v>
      </c>
      <c r="DY112" t="s">
        <v>209</v>
      </c>
      <c r="DZ112" t="s">
        <v>3225</v>
      </c>
    </row>
    <row r="113" spans="1:158">
      <c r="A113" t="s">
        <v>356</v>
      </c>
      <c r="B113" t="s">
        <v>211</v>
      </c>
      <c r="C113" t="s">
        <v>267</v>
      </c>
      <c r="D113" t="s">
        <v>357</v>
      </c>
      <c r="E113" t="s">
        <v>3228</v>
      </c>
      <c r="F113" t="s">
        <v>3229</v>
      </c>
      <c r="G113">
        <v>9923308583</v>
      </c>
      <c r="H113" t="s">
        <v>271</v>
      </c>
      <c r="I113" t="s">
        <v>3230</v>
      </c>
      <c r="J113" t="s">
        <v>166</v>
      </c>
      <c r="K113" t="s">
        <v>831</v>
      </c>
      <c r="L113" t="s">
        <v>3231</v>
      </c>
      <c r="M113" t="s">
        <v>3232</v>
      </c>
      <c r="N113" t="s">
        <v>170</v>
      </c>
      <c r="AI113" t="s">
        <v>3233</v>
      </c>
      <c r="AJ113" t="s">
        <v>549</v>
      </c>
      <c r="AK113" t="s">
        <v>3234</v>
      </c>
      <c r="AL113">
        <v>87.57</v>
      </c>
      <c r="AN113">
        <v>1995</v>
      </c>
      <c r="AO113" t="s">
        <v>170</v>
      </c>
      <c r="AV113" t="s">
        <v>174</v>
      </c>
      <c r="AW113" t="s">
        <v>3235</v>
      </c>
      <c r="AX113" t="s">
        <v>3236</v>
      </c>
      <c r="AY113" t="s">
        <v>3237</v>
      </c>
      <c r="AZ113">
        <v>57.05</v>
      </c>
      <c r="BB113">
        <v>1998</v>
      </c>
      <c r="BC113" t="s">
        <v>170</v>
      </c>
      <c r="BD113" t="s">
        <v>3238</v>
      </c>
      <c r="BE113" t="s">
        <v>3239</v>
      </c>
      <c r="BF113" t="s">
        <v>3240</v>
      </c>
      <c r="BG113">
        <v>63.1</v>
      </c>
      <c r="BI113">
        <v>2016</v>
      </c>
      <c r="BJ113">
        <v>19</v>
      </c>
      <c r="BL113">
        <v>52</v>
      </c>
      <c r="BN113" t="s">
        <v>174</v>
      </c>
      <c r="BO113" t="s">
        <v>441</v>
      </c>
      <c r="BP113" t="s">
        <v>3241</v>
      </c>
      <c r="BQ113" t="s">
        <v>3242</v>
      </c>
      <c r="BR113">
        <v>66.6</v>
      </c>
      <c r="BT113">
        <v>2017</v>
      </c>
      <c r="BU113">
        <v>31</v>
      </c>
      <c r="BV113" t="s">
        <v>3243</v>
      </c>
      <c r="BW113">
        <v>54</v>
      </c>
      <c r="BY113" t="s">
        <v>174</v>
      </c>
      <c r="BZ113" t="s">
        <v>441</v>
      </c>
      <c r="CA113" t="s">
        <v>3244</v>
      </c>
      <c r="CB113" t="s">
        <v>3245</v>
      </c>
      <c r="CC113">
        <v>63.1</v>
      </c>
      <c r="CE113">
        <v>2016</v>
      </c>
      <c r="CF113" t="s">
        <v>174</v>
      </c>
      <c r="CG113" t="s">
        <v>3246</v>
      </c>
      <c r="CH113" t="s">
        <v>3247</v>
      </c>
      <c r="CI113" t="s">
        <v>193</v>
      </c>
      <c r="CJ113">
        <v>2025</v>
      </c>
      <c r="CL113" t="s">
        <v>174</v>
      </c>
      <c r="CM113" t="s">
        <v>3248</v>
      </c>
      <c r="CN113" t="s">
        <v>174</v>
      </c>
      <c r="CO113" t="s">
        <v>3249</v>
      </c>
      <c r="CP113" t="s">
        <v>3234</v>
      </c>
      <c r="CQ113" t="s">
        <v>174</v>
      </c>
      <c r="CR113">
        <v>1</v>
      </c>
      <c r="CS113">
        <v>1</v>
      </c>
      <c r="CT113">
        <v>3</v>
      </c>
      <c r="CU113" t="s">
        <v>3250</v>
      </c>
      <c r="CV113" t="s">
        <v>170</v>
      </c>
      <c r="CZ113" t="s">
        <v>170</v>
      </c>
      <c r="DB113" t="s">
        <v>3251</v>
      </c>
      <c r="DC113" t="s">
        <v>2124</v>
      </c>
      <c r="DD113" t="s">
        <v>174</v>
      </c>
      <c r="DE113" t="s">
        <v>3252</v>
      </c>
      <c r="DF113" t="s">
        <v>170</v>
      </c>
      <c r="DL113" t="s">
        <v>170</v>
      </c>
      <c r="DN113" t="s">
        <v>170</v>
      </c>
      <c r="DP113" t="s">
        <v>3253</v>
      </c>
      <c r="DQ113" t="s">
        <v>202</v>
      </c>
      <c r="DR113" t="str">
        <f>HYPERLINK("https://nconnect.nicmar.ac.in/pdf/155_resume_1771492777.pdf/Y2FyZWVy","View Resume")</f>
        <v>0</v>
      </c>
      <c r="DS113" t="s">
        <v>3110</v>
      </c>
      <c r="DT113" t="s">
        <v>3254</v>
      </c>
      <c r="DU113" t="s">
        <v>211</v>
      </c>
      <c r="DV113" t="s">
        <v>819</v>
      </c>
      <c r="DW113" t="s">
        <v>246</v>
      </c>
      <c r="DX113" t="s">
        <v>758</v>
      </c>
      <c r="DY113" t="s">
        <v>252</v>
      </c>
      <c r="DZ113" t="s">
        <v>430</v>
      </c>
      <c r="EA113" t="s">
        <v>3254</v>
      </c>
      <c r="EB113" t="s">
        <v>1390</v>
      </c>
      <c r="EC113" t="s">
        <v>819</v>
      </c>
      <c r="ED113" t="s">
        <v>246</v>
      </c>
      <c r="EE113" t="s">
        <v>539</v>
      </c>
      <c r="EF113" t="s">
        <v>984</v>
      </c>
      <c r="EG113" t="s">
        <v>906</v>
      </c>
      <c r="EH113" t="s">
        <v>3255</v>
      </c>
      <c r="EI113" t="s">
        <v>3256</v>
      </c>
      <c r="EJ113" t="s">
        <v>819</v>
      </c>
      <c r="EK113" t="s">
        <v>207</v>
      </c>
      <c r="EL113" t="s">
        <v>3257</v>
      </c>
      <c r="EM113" t="s">
        <v>788</v>
      </c>
      <c r="EN113" t="s">
        <v>870</v>
      </c>
    </row>
    <row r="114" spans="1:158">
      <c r="A114" t="s">
        <v>210</v>
      </c>
      <c r="B114" t="s">
        <v>211</v>
      </c>
      <c r="C114" t="s">
        <v>212</v>
      </c>
      <c r="D114" t="s">
        <v>213</v>
      </c>
      <c r="E114" t="s">
        <v>3258</v>
      </c>
      <c r="F114" t="s">
        <v>3259</v>
      </c>
      <c r="G114">
        <v>9530053240</v>
      </c>
      <c r="H114" t="s">
        <v>271</v>
      </c>
      <c r="I114" t="s">
        <v>3260</v>
      </c>
      <c r="J114" t="s">
        <v>217</v>
      </c>
      <c r="K114" t="s">
        <v>763</v>
      </c>
      <c r="L114" t="s">
        <v>3261</v>
      </c>
      <c r="M114" t="s">
        <v>3262</v>
      </c>
      <c r="N114" t="s">
        <v>170</v>
      </c>
      <c r="AI114" t="s">
        <v>3263</v>
      </c>
      <c r="AJ114" t="s">
        <v>1930</v>
      </c>
      <c r="AK114" t="s">
        <v>3264</v>
      </c>
      <c r="AL114">
        <v>84</v>
      </c>
      <c r="AM114">
        <v>8.4</v>
      </c>
      <c r="AN114">
        <v>2011</v>
      </c>
      <c r="AO114" t="s">
        <v>174</v>
      </c>
      <c r="AP114" t="s">
        <v>3265</v>
      </c>
      <c r="AQ114" t="s">
        <v>1930</v>
      </c>
      <c r="AR114" t="s">
        <v>1075</v>
      </c>
      <c r="AS114">
        <v>63</v>
      </c>
      <c r="AU114">
        <v>2013</v>
      </c>
      <c r="AV114" t="s">
        <v>170</v>
      </c>
      <c r="BC114" t="s">
        <v>174</v>
      </c>
      <c r="BD114" t="s">
        <v>3266</v>
      </c>
      <c r="BE114" t="s">
        <v>3267</v>
      </c>
      <c r="BF114" t="s">
        <v>486</v>
      </c>
      <c r="BG114">
        <v>73</v>
      </c>
      <c r="BI114">
        <v>2017</v>
      </c>
      <c r="BJ114">
        <v>1</v>
      </c>
      <c r="BL114">
        <v>9</v>
      </c>
      <c r="BN114" t="s">
        <v>174</v>
      </c>
      <c r="BO114" t="s">
        <v>3266</v>
      </c>
      <c r="BP114" t="s">
        <v>1666</v>
      </c>
      <c r="BQ114" t="s">
        <v>213</v>
      </c>
      <c r="BR114">
        <v>69</v>
      </c>
      <c r="BT114">
        <v>2021</v>
      </c>
      <c r="BU114">
        <v>14</v>
      </c>
      <c r="BW114">
        <v>7</v>
      </c>
      <c r="BY114" t="s">
        <v>174</v>
      </c>
      <c r="BZ114" t="s">
        <v>445</v>
      </c>
      <c r="CA114" t="s">
        <v>3268</v>
      </c>
      <c r="CB114" t="s">
        <v>213</v>
      </c>
      <c r="CC114">
        <v>81</v>
      </c>
      <c r="CD114">
        <v>8.1</v>
      </c>
      <c r="CE114">
        <v>2025</v>
      </c>
      <c r="CF114" t="s">
        <v>174</v>
      </c>
      <c r="CG114" t="s">
        <v>3269</v>
      </c>
      <c r="CH114" t="s">
        <v>3268</v>
      </c>
      <c r="CI114" t="s">
        <v>193</v>
      </c>
      <c r="CJ114">
        <v>2025</v>
      </c>
      <c r="CL114" t="s">
        <v>174</v>
      </c>
      <c r="CM114" t="s">
        <v>3270</v>
      </c>
      <c r="CN114" t="s">
        <v>170</v>
      </c>
      <c r="CP114" t="s">
        <v>3271</v>
      </c>
      <c r="CQ114" t="s">
        <v>174</v>
      </c>
      <c r="CR114" t="s">
        <v>2624</v>
      </c>
      <c r="CS114" t="s">
        <v>3272</v>
      </c>
      <c r="CT114">
        <v>0</v>
      </c>
      <c r="CU114" t="s">
        <v>3273</v>
      </c>
      <c r="CV114" t="s">
        <v>170</v>
      </c>
      <c r="CZ114" t="s">
        <v>170</v>
      </c>
      <c r="DB114" t="s">
        <v>3274</v>
      </c>
      <c r="DC114" t="s">
        <v>3275</v>
      </c>
      <c r="DD114" t="s">
        <v>174</v>
      </c>
      <c r="DE114" t="s">
        <v>3276</v>
      </c>
      <c r="DF114" t="s">
        <v>174</v>
      </c>
      <c r="DG114" t="s">
        <v>3277</v>
      </c>
      <c r="DH114" t="s">
        <v>3278</v>
      </c>
      <c r="DI114" t="s">
        <v>3279</v>
      </c>
      <c r="DJ114" t="s">
        <v>170</v>
      </c>
      <c r="DK114">
        <v>9</v>
      </c>
      <c r="DL114" t="s">
        <v>170</v>
      </c>
      <c r="DN114" t="s">
        <v>170</v>
      </c>
      <c r="DP114" t="s">
        <v>3280</v>
      </c>
      <c r="DQ114" t="s">
        <v>202</v>
      </c>
      <c r="DR114" t="str">
        <f>HYPERLINK("https://nconnect.nicmar.ac.in/pdf/183_resume_1771493375.pdf/Y2FyZWVy","View Resume")</f>
        <v>0</v>
      </c>
      <c r="DS114" t="s">
        <v>990</v>
      </c>
      <c r="DT114" t="s">
        <v>3281</v>
      </c>
      <c r="DU114" t="s">
        <v>211</v>
      </c>
      <c r="DV114" t="s">
        <v>1214</v>
      </c>
      <c r="DW114" t="s">
        <v>246</v>
      </c>
      <c r="DX114" t="s">
        <v>1686</v>
      </c>
      <c r="DY114" t="s">
        <v>209</v>
      </c>
      <c r="DZ114" t="s">
        <v>990</v>
      </c>
    </row>
    <row r="115" spans="1:158">
      <c r="A115" t="s">
        <v>295</v>
      </c>
      <c r="B115" t="s">
        <v>211</v>
      </c>
      <c r="C115" t="s">
        <v>267</v>
      </c>
      <c r="D115" t="s">
        <v>296</v>
      </c>
      <c r="E115" t="s">
        <v>3282</v>
      </c>
      <c r="F115" t="s">
        <v>3283</v>
      </c>
      <c r="G115">
        <v>9354037599</v>
      </c>
      <c r="H115" t="s">
        <v>271</v>
      </c>
      <c r="I115" t="s">
        <v>3284</v>
      </c>
      <c r="J115" t="s">
        <v>217</v>
      </c>
      <c r="K115" t="s">
        <v>3285</v>
      </c>
      <c r="L115" t="s">
        <v>3286</v>
      </c>
      <c r="M115" t="s">
        <v>3287</v>
      </c>
      <c r="N115" t="s">
        <v>170</v>
      </c>
      <c r="AI115" t="s">
        <v>3288</v>
      </c>
      <c r="AJ115" t="s">
        <v>3289</v>
      </c>
      <c r="AK115" t="s">
        <v>3290</v>
      </c>
      <c r="AL115">
        <v>93.1</v>
      </c>
      <c r="AM115">
        <v>9.8</v>
      </c>
      <c r="AN115">
        <v>2016</v>
      </c>
      <c r="AO115" t="s">
        <v>174</v>
      </c>
      <c r="AP115" t="s">
        <v>3288</v>
      </c>
      <c r="AQ115" t="s">
        <v>3291</v>
      </c>
      <c r="AR115" t="s">
        <v>3292</v>
      </c>
      <c r="AS115">
        <v>91.8</v>
      </c>
      <c r="AU115">
        <v>2018</v>
      </c>
      <c r="AV115" t="s">
        <v>170</v>
      </c>
      <c r="BC115" t="s">
        <v>174</v>
      </c>
      <c r="BD115" t="s">
        <v>3293</v>
      </c>
      <c r="BE115" t="s">
        <v>3294</v>
      </c>
      <c r="BF115" t="s">
        <v>3295</v>
      </c>
      <c r="BG115">
        <v>81.15</v>
      </c>
      <c r="BI115">
        <v>2021</v>
      </c>
      <c r="BJ115">
        <v>19</v>
      </c>
      <c r="BK115" t="s">
        <v>3296</v>
      </c>
      <c r="BL115">
        <v>27</v>
      </c>
      <c r="BN115" t="s">
        <v>174</v>
      </c>
      <c r="BO115" t="s">
        <v>3293</v>
      </c>
      <c r="BP115" t="s">
        <v>3297</v>
      </c>
      <c r="BQ115" t="s">
        <v>3298</v>
      </c>
      <c r="BR115">
        <v>88.15</v>
      </c>
      <c r="BT115">
        <v>2023</v>
      </c>
      <c r="BU115">
        <v>31</v>
      </c>
      <c r="BV115" t="s">
        <v>811</v>
      </c>
      <c r="BW115">
        <v>33</v>
      </c>
      <c r="BY115" t="s">
        <v>170</v>
      </c>
      <c r="CF115" t="s">
        <v>174</v>
      </c>
      <c r="CG115" t="s">
        <v>1266</v>
      </c>
      <c r="CH115" t="s">
        <v>3299</v>
      </c>
      <c r="CI115" t="s">
        <v>373</v>
      </c>
      <c r="CK115" t="s">
        <v>170</v>
      </c>
      <c r="CL115" t="s">
        <v>170</v>
      </c>
      <c r="CN115" t="s">
        <v>170</v>
      </c>
      <c r="CO115" t="s">
        <v>3300</v>
      </c>
      <c r="CP115" t="s">
        <v>170</v>
      </c>
      <c r="CQ115" t="s">
        <v>170</v>
      </c>
      <c r="CV115" t="s">
        <v>170</v>
      </c>
      <c r="CZ115" t="s">
        <v>170</v>
      </c>
      <c r="DB115" t="s">
        <v>3301</v>
      </c>
      <c r="DC115" t="s">
        <v>3302</v>
      </c>
      <c r="DD115" t="s">
        <v>170</v>
      </c>
      <c r="DF115" t="s">
        <v>170</v>
      </c>
      <c r="DL115" t="s">
        <v>170</v>
      </c>
      <c r="DN115" t="s">
        <v>170</v>
      </c>
      <c r="DP115" t="s">
        <v>3303</v>
      </c>
      <c r="DQ115" t="s">
        <v>202</v>
      </c>
      <c r="DR115" t="str">
        <f>HYPERLINK("https://nconnect.nicmar.ac.in/pdf/185_resume_1771493247.pdf/Y2FyZWVy","View Resume")</f>
        <v>0</v>
      </c>
      <c r="DS115" t="s">
        <v>292</v>
      </c>
      <c r="DT115" t="s">
        <v>3304</v>
      </c>
      <c r="DU115" t="s">
        <v>3304</v>
      </c>
      <c r="DV115" t="s">
        <v>3304</v>
      </c>
      <c r="DW115" t="s">
        <v>246</v>
      </c>
      <c r="DX115" t="s">
        <v>1199</v>
      </c>
      <c r="DY115" t="s">
        <v>1199</v>
      </c>
      <c r="DZ115" t="s">
        <v>292</v>
      </c>
    </row>
    <row r="116" spans="1:158">
      <c r="A116" t="s">
        <v>293</v>
      </c>
      <c r="B116" t="s">
        <v>211</v>
      </c>
      <c r="C116" t="s">
        <v>212</v>
      </c>
      <c r="D116" t="s">
        <v>294</v>
      </c>
      <c r="E116" t="s">
        <v>3305</v>
      </c>
      <c r="F116" t="s">
        <v>3306</v>
      </c>
      <c r="G116">
        <v>7503106181</v>
      </c>
      <c r="H116" t="s">
        <v>164</v>
      </c>
      <c r="I116" t="s">
        <v>3307</v>
      </c>
      <c r="J116" t="s">
        <v>166</v>
      </c>
      <c r="K116" t="s">
        <v>3308</v>
      </c>
      <c r="L116" t="s">
        <v>3309</v>
      </c>
      <c r="M116" t="s">
        <v>3310</v>
      </c>
      <c r="N116" t="s">
        <v>170</v>
      </c>
      <c r="AI116" t="s">
        <v>3311</v>
      </c>
      <c r="AJ116" t="s">
        <v>3312</v>
      </c>
      <c r="AK116" t="s">
        <v>1258</v>
      </c>
      <c r="AL116">
        <v>54</v>
      </c>
      <c r="AN116">
        <v>2001</v>
      </c>
      <c r="AO116" t="s">
        <v>174</v>
      </c>
      <c r="AP116" t="s">
        <v>3313</v>
      </c>
      <c r="AQ116" t="s">
        <v>3312</v>
      </c>
      <c r="AR116" t="s">
        <v>3314</v>
      </c>
      <c r="AS116">
        <v>67</v>
      </c>
      <c r="AU116">
        <v>2004</v>
      </c>
      <c r="AV116" t="s">
        <v>170</v>
      </c>
      <c r="BC116" t="s">
        <v>170</v>
      </c>
      <c r="BD116" t="s">
        <v>3315</v>
      </c>
      <c r="BE116" t="s">
        <v>3316</v>
      </c>
      <c r="BF116" t="s">
        <v>3317</v>
      </c>
      <c r="BG116">
        <v>50</v>
      </c>
      <c r="BI116">
        <v>2007</v>
      </c>
      <c r="BJ116">
        <v>19</v>
      </c>
      <c r="BK116" t="s">
        <v>3318</v>
      </c>
      <c r="BL116">
        <v>53</v>
      </c>
      <c r="BM116" t="s">
        <v>443</v>
      </c>
      <c r="BN116" t="s">
        <v>174</v>
      </c>
      <c r="BO116" t="s">
        <v>3319</v>
      </c>
      <c r="BP116" t="s">
        <v>3320</v>
      </c>
      <c r="BQ116" t="s">
        <v>3321</v>
      </c>
      <c r="BR116">
        <v>67</v>
      </c>
      <c r="BT116">
        <v>2022</v>
      </c>
      <c r="BU116">
        <v>31</v>
      </c>
      <c r="BV116" t="s">
        <v>3322</v>
      </c>
      <c r="BW116">
        <v>24</v>
      </c>
      <c r="BY116" t="s">
        <v>170</v>
      </c>
      <c r="CF116" t="s">
        <v>174</v>
      </c>
      <c r="CG116" t="s">
        <v>3323</v>
      </c>
      <c r="CH116" t="s">
        <v>3324</v>
      </c>
      <c r="CI116" t="s">
        <v>373</v>
      </c>
      <c r="CK116" t="s">
        <v>174</v>
      </c>
      <c r="CL116" t="s">
        <v>170</v>
      </c>
      <c r="CN116" t="s">
        <v>174</v>
      </c>
      <c r="CO116" t="s">
        <v>3325</v>
      </c>
      <c r="CP116" t="s">
        <v>3326</v>
      </c>
      <c r="DP116" t="s">
        <v>3327</v>
      </c>
      <c r="DQ116" t="s">
        <v>202</v>
      </c>
      <c r="DR116" t="str">
        <f>HYPERLINK("https://nconnect.nicmar.ac.in/pdf/198_resume_1771494351.pdf/Y2FyZWVy","View Resume")</f>
        <v>0</v>
      </c>
      <c r="DS116" t="s">
        <v>870</v>
      </c>
      <c r="DT116" t="s">
        <v>3328</v>
      </c>
      <c r="DU116" t="s">
        <v>3329</v>
      </c>
      <c r="DV116" t="s">
        <v>3330</v>
      </c>
      <c r="DW116" t="s">
        <v>246</v>
      </c>
      <c r="DX116" t="s">
        <v>1386</v>
      </c>
      <c r="DY116" t="s">
        <v>1199</v>
      </c>
      <c r="DZ116" t="s">
        <v>870</v>
      </c>
    </row>
    <row r="117" spans="1:158">
      <c r="A117" t="s">
        <v>1348</v>
      </c>
      <c r="B117" t="s">
        <v>211</v>
      </c>
      <c r="C117" t="s">
        <v>267</v>
      </c>
      <c r="D117" t="s">
        <v>1349</v>
      </c>
      <c r="E117" t="s">
        <v>3331</v>
      </c>
      <c r="F117" t="s">
        <v>3332</v>
      </c>
      <c r="G117">
        <v>8981173234</v>
      </c>
      <c r="H117" t="s">
        <v>271</v>
      </c>
      <c r="I117" t="s">
        <v>3333</v>
      </c>
      <c r="J117" t="s">
        <v>166</v>
      </c>
      <c r="K117" t="s">
        <v>3334</v>
      </c>
      <c r="L117" t="s">
        <v>3335</v>
      </c>
      <c r="M117" t="s">
        <v>3336</v>
      </c>
      <c r="N117" t="s">
        <v>170</v>
      </c>
      <c r="AI117" t="s">
        <v>3337</v>
      </c>
      <c r="AJ117" t="s">
        <v>3338</v>
      </c>
      <c r="AK117" t="s">
        <v>3339</v>
      </c>
      <c r="AL117">
        <v>54</v>
      </c>
      <c r="AN117">
        <v>2008</v>
      </c>
      <c r="AO117" t="s">
        <v>174</v>
      </c>
      <c r="AP117" t="s">
        <v>3337</v>
      </c>
      <c r="AQ117" t="s">
        <v>3338</v>
      </c>
      <c r="AR117" t="s">
        <v>3340</v>
      </c>
      <c r="AS117">
        <v>72.7</v>
      </c>
      <c r="AU117">
        <v>2010</v>
      </c>
      <c r="AV117" t="s">
        <v>170</v>
      </c>
      <c r="BC117" t="s">
        <v>174</v>
      </c>
      <c r="BD117" t="s">
        <v>3341</v>
      </c>
      <c r="BE117" t="s">
        <v>3342</v>
      </c>
      <c r="BF117" t="s">
        <v>3343</v>
      </c>
      <c r="BG117">
        <v>57.8</v>
      </c>
      <c r="BI117">
        <v>2013</v>
      </c>
      <c r="BJ117">
        <v>19</v>
      </c>
      <c r="BK117" t="s">
        <v>3344</v>
      </c>
      <c r="BL117">
        <v>27</v>
      </c>
      <c r="BN117" t="s">
        <v>174</v>
      </c>
      <c r="BO117" t="s">
        <v>3345</v>
      </c>
      <c r="BP117" t="s">
        <v>3346</v>
      </c>
      <c r="BQ117" t="s">
        <v>3343</v>
      </c>
      <c r="BR117">
        <v>80.8</v>
      </c>
      <c r="BS117">
        <v>10</v>
      </c>
      <c r="BT117">
        <v>2015</v>
      </c>
      <c r="BU117">
        <v>31</v>
      </c>
      <c r="BV117" t="s">
        <v>3347</v>
      </c>
      <c r="BW117">
        <v>53</v>
      </c>
      <c r="BY117" t="s">
        <v>170</v>
      </c>
      <c r="CF117" t="s">
        <v>174</v>
      </c>
      <c r="CG117" t="s">
        <v>3348</v>
      </c>
      <c r="CH117" t="s">
        <v>3345</v>
      </c>
      <c r="CI117" t="s">
        <v>193</v>
      </c>
      <c r="CJ117">
        <v>2021</v>
      </c>
      <c r="CL117" t="s">
        <v>174</v>
      </c>
      <c r="CM117" t="s">
        <v>3349</v>
      </c>
      <c r="CN117" t="s">
        <v>174</v>
      </c>
      <c r="CO117" t="s">
        <v>3350</v>
      </c>
      <c r="CP117" t="s">
        <v>722</v>
      </c>
      <c r="CQ117" t="s">
        <v>174</v>
      </c>
      <c r="CR117">
        <v>0</v>
      </c>
      <c r="CS117">
        <v>0</v>
      </c>
      <c r="CT117">
        <v>7</v>
      </c>
      <c r="CV117" t="s">
        <v>170</v>
      </c>
      <c r="CZ117" t="s">
        <v>170</v>
      </c>
      <c r="DC117" t="s">
        <v>3351</v>
      </c>
      <c r="DD117" t="s">
        <v>174</v>
      </c>
      <c r="DE117" t="s">
        <v>3352</v>
      </c>
      <c r="DF117" t="s">
        <v>170</v>
      </c>
      <c r="DL117" t="s">
        <v>174</v>
      </c>
      <c r="DM117" t="s">
        <v>3353</v>
      </c>
      <c r="DN117" t="s">
        <v>174</v>
      </c>
      <c r="DO117" t="s">
        <v>3354</v>
      </c>
      <c r="DP117" t="s">
        <v>3355</v>
      </c>
      <c r="DQ117" t="s">
        <v>202</v>
      </c>
      <c r="DR117" t="str">
        <f>HYPERLINK("https://nconnect.nicmar.ac.in/pdf/163_resume_1771494824.pdf/Y2FyZWVy","View Resume")</f>
        <v>0</v>
      </c>
      <c r="DS117" t="s">
        <v>870</v>
      </c>
      <c r="DT117" t="s">
        <v>3356</v>
      </c>
      <c r="DU117" t="s">
        <v>1283</v>
      </c>
      <c r="DV117" t="s">
        <v>3357</v>
      </c>
      <c r="DW117" t="s">
        <v>246</v>
      </c>
      <c r="DX117" t="s">
        <v>1502</v>
      </c>
      <c r="DY117" t="s">
        <v>995</v>
      </c>
      <c r="DZ117" t="s">
        <v>870</v>
      </c>
    </row>
    <row r="118" spans="1:158">
      <c r="A118" t="s">
        <v>3203</v>
      </c>
      <c r="B118" t="s">
        <v>211</v>
      </c>
      <c r="C118" t="s">
        <v>160</v>
      </c>
      <c r="D118" t="s">
        <v>3204</v>
      </c>
      <c r="E118" t="s">
        <v>3358</v>
      </c>
      <c r="F118" t="s">
        <v>3359</v>
      </c>
      <c r="G118">
        <v>9305057050</v>
      </c>
      <c r="H118" t="s">
        <v>164</v>
      </c>
      <c r="I118" t="s">
        <v>3360</v>
      </c>
      <c r="J118" t="s">
        <v>217</v>
      </c>
      <c r="K118" t="s">
        <v>3361</v>
      </c>
      <c r="L118" t="s">
        <v>3362</v>
      </c>
      <c r="M118" t="s">
        <v>3363</v>
      </c>
      <c r="N118" t="s">
        <v>170</v>
      </c>
      <c r="AI118" t="s">
        <v>3364</v>
      </c>
      <c r="AJ118" t="s">
        <v>3365</v>
      </c>
      <c r="AK118" t="s">
        <v>3366</v>
      </c>
      <c r="AL118">
        <v>89.3</v>
      </c>
      <c r="AM118">
        <v>9.4</v>
      </c>
      <c r="AN118">
        <v>2011</v>
      </c>
      <c r="AO118" t="s">
        <v>174</v>
      </c>
      <c r="AP118" t="s">
        <v>3367</v>
      </c>
      <c r="AQ118" t="s">
        <v>3368</v>
      </c>
      <c r="AR118" t="s">
        <v>3369</v>
      </c>
      <c r="AS118">
        <v>60</v>
      </c>
      <c r="AU118">
        <v>2013</v>
      </c>
      <c r="AV118" t="s">
        <v>170</v>
      </c>
      <c r="BC118" t="s">
        <v>174</v>
      </c>
      <c r="BD118" t="s">
        <v>3370</v>
      </c>
      <c r="BE118" t="s">
        <v>3370</v>
      </c>
      <c r="BF118" t="s">
        <v>3371</v>
      </c>
      <c r="BG118">
        <v>87.56</v>
      </c>
      <c r="BI118">
        <v>2018</v>
      </c>
      <c r="BJ118">
        <v>1</v>
      </c>
      <c r="BL118">
        <v>9</v>
      </c>
      <c r="BN118" t="s">
        <v>174</v>
      </c>
      <c r="BO118" t="s">
        <v>3372</v>
      </c>
      <c r="BP118" t="s">
        <v>3373</v>
      </c>
      <c r="BQ118" t="s">
        <v>3374</v>
      </c>
      <c r="BR118">
        <v>86</v>
      </c>
      <c r="BS118">
        <v>8.6</v>
      </c>
      <c r="BT118">
        <v>2020</v>
      </c>
      <c r="BU118">
        <v>31</v>
      </c>
      <c r="BV118" t="s">
        <v>3375</v>
      </c>
      <c r="BW118">
        <v>53</v>
      </c>
      <c r="BX118" t="s">
        <v>3374</v>
      </c>
      <c r="BY118" t="s">
        <v>170</v>
      </c>
      <c r="CF118" t="s">
        <v>174</v>
      </c>
      <c r="CG118" t="s">
        <v>3376</v>
      </c>
      <c r="CH118" t="s">
        <v>3372</v>
      </c>
      <c r="CI118" t="s">
        <v>193</v>
      </c>
      <c r="CJ118">
        <v>2024</v>
      </c>
      <c r="CL118" t="s">
        <v>174</v>
      </c>
      <c r="CM118" t="s">
        <v>3377</v>
      </c>
      <c r="CN118" t="s">
        <v>174</v>
      </c>
      <c r="CO118" t="s">
        <v>3378</v>
      </c>
      <c r="CP118" t="s">
        <v>3379</v>
      </c>
      <c r="CQ118" t="s">
        <v>174</v>
      </c>
      <c r="CR118">
        <v>1</v>
      </c>
      <c r="CS118">
        <v>5</v>
      </c>
      <c r="CT118">
        <v>-1</v>
      </c>
      <c r="CU118" t="s">
        <v>3380</v>
      </c>
      <c r="CV118" t="s">
        <v>170</v>
      </c>
      <c r="CZ118" t="s">
        <v>170</v>
      </c>
      <c r="DB118" t="s">
        <v>3381</v>
      </c>
      <c r="DC118" t="s">
        <v>3382</v>
      </c>
      <c r="DD118" t="s">
        <v>174</v>
      </c>
      <c r="DE118" t="s">
        <v>3383</v>
      </c>
      <c r="DF118" t="s">
        <v>170</v>
      </c>
      <c r="DL118" t="s">
        <v>170</v>
      </c>
      <c r="DN118" t="s">
        <v>170</v>
      </c>
      <c r="DP118" t="s">
        <v>3384</v>
      </c>
      <c r="DQ118" t="str">
        <f>HYPERLINK("https://nconnect.nicmar.ac.in/storage/profile/6996df2cef55d.png","Download")</f>
        <v>0</v>
      </c>
      <c r="DR118" t="str">
        <f>HYPERLINK("https://nconnect.nicmar.ac.in/pdf/60_resume_1771495059.pdf/Y2FyZWVy","View Resume")</f>
        <v>0</v>
      </c>
      <c r="DS118" t="s">
        <v>1689</v>
      </c>
      <c r="DT118" t="s">
        <v>3385</v>
      </c>
      <c r="DU118" t="s">
        <v>3386</v>
      </c>
      <c r="DV118" t="s">
        <v>819</v>
      </c>
      <c r="DW118" t="s">
        <v>246</v>
      </c>
      <c r="DX118" t="s">
        <v>981</v>
      </c>
      <c r="DY118" t="s">
        <v>209</v>
      </c>
      <c r="DZ118" t="s">
        <v>990</v>
      </c>
      <c r="EA118" t="s">
        <v>3387</v>
      </c>
      <c r="EB118" t="s">
        <v>3386</v>
      </c>
      <c r="EC118" t="s">
        <v>3388</v>
      </c>
      <c r="ED118" t="s">
        <v>246</v>
      </c>
      <c r="EE118" t="s">
        <v>1319</v>
      </c>
      <c r="EF118" t="s">
        <v>3389</v>
      </c>
      <c r="EG118" t="s">
        <v>906</v>
      </c>
    </row>
    <row r="119" spans="1:158">
      <c r="A119" t="s">
        <v>293</v>
      </c>
      <c r="B119" t="s">
        <v>211</v>
      </c>
      <c r="C119" t="s">
        <v>212</v>
      </c>
      <c r="D119" t="s">
        <v>294</v>
      </c>
      <c r="E119" t="s">
        <v>3390</v>
      </c>
      <c r="F119" t="s">
        <v>3391</v>
      </c>
      <c r="G119">
        <v>9977337062</v>
      </c>
      <c r="H119" t="s">
        <v>164</v>
      </c>
      <c r="I119" t="s">
        <v>3392</v>
      </c>
      <c r="J119" t="s">
        <v>217</v>
      </c>
      <c r="K119" t="s">
        <v>763</v>
      </c>
      <c r="L119" t="s">
        <v>3393</v>
      </c>
      <c r="M119" t="s">
        <v>3394</v>
      </c>
      <c r="N119" t="s">
        <v>170</v>
      </c>
      <c r="AI119" t="s">
        <v>3395</v>
      </c>
      <c r="AJ119" t="s">
        <v>3396</v>
      </c>
      <c r="AK119" t="s">
        <v>3397</v>
      </c>
      <c r="AL119">
        <v>85.16</v>
      </c>
      <c r="AN119">
        <v>2013</v>
      </c>
      <c r="AO119" t="s">
        <v>174</v>
      </c>
      <c r="AP119" t="s">
        <v>3398</v>
      </c>
      <c r="AQ119" t="s">
        <v>3396</v>
      </c>
      <c r="AR119" t="s">
        <v>2385</v>
      </c>
      <c r="AS119">
        <v>85.4</v>
      </c>
      <c r="AU119">
        <v>2015</v>
      </c>
      <c r="AV119" t="s">
        <v>170</v>
      </c>
      <c r="BC119" t="s">
        <v>174</v>
      </c>
      <c r="BD119" t="s">
        <v>3399</v>
      </c>
      <c r="BE119" t="s">
        <v>3400</v>
      </c>
      <c r="BF119" t="s">
        <v>3401</v>
      </c>
      <c r="BG119">
        <v>69.24</v>
      </c>
      <c r="BI119">
        <v>2018</v>
      </c>
      <c r="BJ119">
        <v>19</v>
      </c>
      <c r="BK119" t="s">
        <v>3402</v>
      </c>
      <c r="BL119">
        <v>11</v>
      </c>
      <c r="BN119" t="s">
        <v>174</v>
      </c>
      <c r="BO119" t="s">
        <v>3399</v>
      </c>
      <c r="BP119" t="s">
        <v>3400</v>
      </c>
      <c r="BQ119" t="s">
        <v>3403</v>
      </c>
      <c r="BR119">
        <v>76.7</v>
      </c>
      <c r="BS119">
        <v>7.67</v>
      </c>
      <c r="BT119">
        <v>2020</v>
      </c>
      <c r="BU119">
        <v>31</v>
      </c>
      <c r="BV119" t="s">
        <v>447</v>
      </c>
      <c r="BW119">
        <v>53</v>
      </c>
      <c r="BX119" t="s">
        <v>443</v>
      </c>
      <c r="BY119" t="s">
        <v>170</v>
      </c>
      <c r="CF119" t="s">
        <v>174</v>
      </c>
      <c r="CG119" t="s">
        <v>3404</v>
      </c>
      <c r="CH119" t="s">
        <v>3405</v>
      </c>
      <c r="CI119" t="s">
        <v>373</v>
      </c>
      <c r="CK119" t="s">
        <v>174</v>
      </c>
      <c r="CL119" t="s">
        <v>170</v>
      </c>
      <c r="CN119" t="s">
        <v>170</v>
      </c>
      <c r="CP119" t="s">
        <v>3406</v>
      </c>
      <c r="CQ119" t="s">
        <v>174</v>
      </c>
      <c r="CR119">
        <v>2</v>
      </c>
      <c r="CS119">
        <v>0</v>
      </c>
      <c r="CT119">
        <v>0</v>
      </c>
      <c r="CU119" t="s">
        <v>3407</v>
      </c>
      <c r="CV119" t="s">
        <v>170</v>
      </c>
      <c r="CZ119" t="s">
        <v>170</v>
      </c>
      <c r="DB119" t="s">
        <v>378</v>
      </c>
      <c r="DC119" t="s">
        <v>326</v>
      </c>
      <c r="DD119" t="s">
        <v>170</v>
      </c>
      <c r="DF119" t="s">
        <v>170</v>
      </c>
      <c r="DL119" t="s">
        <v>170</v>
      </c>
      <c r="DN119" t="s">
        <v>170</v>
      </c>
      <c r="DP119" t="s">
        <v>3408</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3409</v>
      </c>
      <c r="F120" t="s">
        <v>3410</v>
      </c>
      <c r="G120">
        <v>9866081761</v>
      </c>
      <c r="H120" t="s">
        <v>164</v>
      </c>
      <c r="I120" t="s">
        <v>3411</v>
      </c>
      <c r="J120" t="s">
        <v>166</v>
      </c>
      <c r="K120" t="s">
        <v>3412</v>
      </c>
      <c r="L120" t="s">
        <v>3413</v>
      </c>
      <c r="M120" t="s">
        <v>3414</v>
      </c>
      <c r="N120" t="s">
        <v>170</v>
      </c>
      <c r="AI120" t="s">
        <v>3415</v>
      </c>
      <c r="AJ120" t="s">
        <v>3416</v>
      </c>
      <c r="AK120" t="s">
        <v>3417</v>
      </c>
      <c r="AL120">
        <v>67</v>
      </c>
      <c r="AN120">
        <v>1996</v>
      </c>
      <c r="AO120" t="s">
        <v>174</v>
      </c>
      <c r="AP120" t="s">
        <v>3418</v>
      </c>
      <c r="AQ120" t="s">
        <v>3419</v>
      </c>
      <c r="AR120" t="s">
        <v>3420</v>
      </c>
      <c r="AS120">
        <v>55</v>
      </c>
      <c r="AU120">
        <v>1998</v>
      </c>
      <c r="AV120" t="s">
        <v>170</v>
      </c>
      <c r="BC120" t="s">
        <v>174</v>
      </c>
      <c r="BD120" t="s">
        <v>3421</v>
      </c>
      <c r="BE120" t="s">
        <v>3422</v>
      </c>
      <c r="BF120" t="s">
        <v>3423</v>
      </c>
      <c r="BG120">
        <v>64</v>
      </c>
      <c r="BI120">
        <v>2001</v>
      </c>
      <c r="BJ120">
        <v>19</v>
      </c>
      <c r="BK120" t="s">
        <v>3424</v>
      </c>
      <c r="BL120">
        <v>52</v>
      </c>
      <c r="BN120" t="s">
        <v>174</v>
      </c>
      <c r="BO120" t="s">
        <v>3425</v>
      </c>
      <c r="BP120" t="s">
        <v>3426</v>
      </c>
      <c r="BQ120" t="s">
        <v>3427</v>
      </c>
      <c r="BR120">
        <v>66</v>
      </c>
      <c r="BT120">
        <v>2010</v>
      </c>
      <c r="BU120">
        <v>31</v>
      </c>
      <c r="BV120" t="s">
        <v>3428</v>
      </c>
      <c r="BW120">
        <v>53</v>
      </c>
      <c r="BX120" t="s">
        <v>3429</v>
      </c>
      <c r="BY120" t="s">
        <v>174</v>
      </c>
      <c r="BZ120" t="s">
        <v>3430</v>
      </c>
      <c r="CA120" t="s">
        <v>3431</v>
      </c>
      <c r="CB120" t="s">
        <v>3432</v>
      </c>
      <c r="CC120">
        <v>63</v>
      </c>
      <c r="CE120">
        <v>2012</v>
      </c>
      <c r="CF120" t="s">
        <v>174</v>
      </c>
      <c r="CG120" t="s">
        <v>3433</v>
      </c>
      <c r="CH120" t="s">
        <v>3434</v>
      </c>
      <c r="CI120" t="s">
        <v>193</v>
      </c>
      <c r="CJ120">
        <v>2015</v>
      </c>
      <c r="CL120" t="s">
        <v>174</v>
      </c>
      <c r="CM120" t="s">
        <v>3435</v>
      </c>
      <c r="CN120" t="s">
        <v>174</v>
      </c>
      <c r="CO120" t="s">
        <v>3436</v>
      </c>
      <c r="CP120" t="s">
        <v>670</v>
      </c>
      <c r="CQ120" t="s">
        <v>174</v>
      </c>
      <c r="CR120">
        <v>0</v>
      </c>
      <c r="CS120">
        <v>2</v>
      </c>
      <c r="CT120">
        <v>35</v>
      </c>
      <c r="CU120" t="s">
        <v>3437</v>
      </c>
      <c r="CV120" t="s">
        <v>170</v>
      </c>
      <c r="CZ120" t="s">
        <v>174</v>
      </c>
      <c r="DA120" t="s">
        <v>3438</v>
      </c>
      <c r="DB120" t="s">
        <v>3439</v>
      </c>
      <c r="DC120" t="s">
        <v>2124</v>
      </c>
      <c r="DD120" t="s">
        <v>174</v>
      </c>
      <c r="DE120" t="s">
        <v>3440</v>
      </c>
      <c r="DF120" t="s">
        <v>174</v>
      </c>
      <c r="DG120" t="s">
        <v>3441</v>
      </c>
      <c r="DH120" t="s">
        <v>170</v>
      </c>
      <c r="DI120" t="s">
        <v>3442</v>
      </c>
      <c r="DJ120" t="s">
        <v>170</v>
      </c>
      <c r="DK120">
        <v>9</v>
      </c>
      <c r="DL120" t="s">
        <v>174</v>
      </c>
      <c r="DM120" t="s">
        <v>3443</v>
      </c>
      <c r="DN120" t="s">
        <v>170</v>
      </c>
      <c r="DP120" t="s">
        <v>3408</v>
      </c>
      <c r="DQ120" t="str">
        <f>HYPERLINK("https://nconnect.nicmar.ac.in/storage/profile/6996d1d70d53f.png","Download")</f>
        <v>0</v>
      </c>
      <c r="DR120" t="str">
        <f>HYPERLINK("https://nconnect.nicmar.ac.in/pdf/186_resume_1771495652.pdf/Y2FyZWVy","View Resume")</f>
        <v>0</v>
      </c>
      <c r="DS120" t="s">
        <v>3444</v>
      </c>
      <c r="DT120" t="s">
        <v>3445</v>
      </c>
      <c r="DU120" t="s">
        <v>3446</v>
      </c>
      <c r="DV120" t="s">
        <v>3447</v>
      </c>
      <c r="DW120" t="s">
        <v>246</v>
      </c>
      <c r="DX120" t="s">
        <v>1809</v>
      </c>
      <c r="DY120" t="s">
        <v>209</v>
      </c>
      <c r="DZ120" t="s">
        <v>1596</v>
      </c>
      <c r="EA120" t="s">
        <v>3448</v>
      </c>
      <c r="EB120" t="s">
        <v>3449</v>
      </c>
      <c r="EC120" t="s">
        <v>3450</v>
      </c>
      <c r="ED120" t="s">
        <v>246</v>
      </c>
      <c r="EE120" t="s">
        <v>3451</v>
      </c>
      <c r="EF120" t="s">
        <v>3452</v>
      </c>
      <c r="EG120" t="s">
        <v>3453</v>
      </c>
      <c r="EH120" t="s">
        <v>3454</v>
      </c>
      <c r="EI120" t="s">
        <v>3449</v>
      </c>
      <c r="EJ120" t="s">
        <v>3455</v>
      </c>
      <c r="EK120" t="s">
        <v>246</v>
      </c>
      <c r="EL120" t="s">
        <v>1026</v>
      </c>
      <c r="EM120" t="s">
        <v>2956</v>
      </c>
      <c r="EN120" t="s">
        <v>1388</v>
      </c>
      <c r="EO120" t="s">
        <v>3456</v>
      </c>
      <c r="EP120" t="s">
        <v>1283</v>
      </c>
      <c r="EQ120" t="s">
        <v>3457</v>
      </c>
      <c r="ER120" t="s">
        <v>246</v>
      </c>
      <c r="ES120" t="s">
        <v>3458</v>
      </c>
      <c r="ET120" t="s">
        <v>3459</v>
      </c>
      <c r="EU120" t="s">
        <v>430</v>
      </c>
    </row>
    <row r="121" spans="1:158">
      <c r="A121" t="s">
        <v>1898</v>
      </c>
      <c r="B121" t="s">
        <v>211</v>
      </c>
      <c r="C121" t="s">
        <v>267</v>
      </c>
      <c r="D121" t="s">
        <v>1899</v>
      </c>
      <c r="E121" t="s">
        <v>3409</v>
      </c>
      <c r="F121" t="s">
        <v>3410</v>
      </c>
      <c r="G121">
        <v>9866081761</v>
      </c>
      <c r="H121" t="s">
        <v>164</v>
      </c>
      <c r="I121" t="s">
        <v>3411</v>
      </c>
      <c r="J121" t="s">
        <v>166</v>
      </c>
      <c r="K121" t="s">
        <v>3412</v>
      </c>
      <c r="L121" t="s">
        <v>3413</v>
      </c>
      <c r="M121" t="s">
        <v>3414</v>
      </c>
      <c r="N121" t="s">
        <v>170</v>
      </c>
      <c r="AI121" t="s">
        <v>3415</v>
      </c>
      <c r="AJ121" t="s">
        <v>3416</v>
      </c>
      <c r="AK121" t="s">
        <v>3417</v>
      </c>
      <c r="AL121">
        <v>67</v>
      </c>
      <c r="AN121">
        <v>1996</v>
      </c>
      <c r="AO121" t="s">
        <v>174</v>
      </c>
      <c r="AP121" t="s">
        <v>3418</v>
      </c>
      <c r="AQ121" t="s">
        <v>3419</v>
      </c>
      <c r="AR121" t="s">
        <v>3420</v>
      </c>
      <c r="AS121">
        <v>55</v>
      </c>
      <c r="AU121">
        <v>1998</v>
      </c>
      <c r="AV121" t="s">
        <v>170</v>
      </c>
      <c r="BC121" t="s">
        <v>174</v>
      </c>
      <c r="BD121" t="s">
        <v>3421</v>
      </c>
      <c r="BE121" t="s">
        <v>3422</v>
      </c>
      <c r="BF121" t="s">
        <v>3423</v>
      </c>
      <c r="BG121">
        <v>64</v>
      </c>
      <c r="BI121">
        <v>2001</v>
      </c>
      <c r="BJ121">
        <v>19</v>
      </c>
      <c r="BK121" t="s">
        <v>3424</v>
      </c>
      <c r="BL121">
        <v>52</v>
      </c>
      <c r="BN121" t="s">
        <v>174</v>
      </c>
      <c r="BO121" t="s">
        <v>3425</v>
      </c>
      <c r="BP121" t="s">
        <v>3426</v>
      </c>
      <c r="BQ121" t="s">
        <v>3427</v>
      </c>
      <c r="BR121">
        <v>66</v>
      </c>
      <c r="BT121">
        <v>2010</v>
      </c>
      <c r="BU121">
        <v>31</v>
      </c>
      <c r="BV121" t="s">
        <v>3428</v>
      </c>
      <c r="BW121">
        <v>53</v>
      </c>
      <c r="BX121" t="s">
        <v>3429</v>
      </c>
      <c r="BY121" t="s">
        <v>174</v>
      </c>
      <c r="BZ121" t="s">
        <v>3430</v>
      </c>
      <c r="CA121" t="s">
        <v>3431</v>
      </c>
      <c r="CB121" t="s">
        <v>3432</v>
      </c>
      <c r="CC121">
        <v>63</v>
      </c>
      <c r="CE121">
        <v>2012</v>
      </c>
      <c r="CF121" t="s">
        <v>174</v>
      </c>
      <c r="CG121" t="s">
        <v>3433</v>
      </c>
      <c r="CH121" t="s">
        <v>3434</v>
      </c>
      <c r="CI121" t="s">
        <v>193</v>
      </c>
      <c r="CJ121">
        <v>2015</v>
      </c>
      <c r="CL121" t="s">
        <v>174</v>
      </c>
      <c r="CM121" t="s">
        <v>3435</v>
      </c>
      <c r="CN121" t="s">
        <v>174</v>
      </c>
      <c r="CO121" t="s">
        <v>3436</v>
      </c>
      <c r="CP121" t="s">
        <v>670</v>
      </c>
      <c r="CQ121" t="s">
        <v>174</v>
      </c>
      <c r="CR121">
        <v>0</v>
      </c>
      <c r="CS121">
        <v>2</v>
      </c>
      <c r="CT121">
        <v>35</v>
      </c>
      <c r="CU121" t="s">
        <v>3437</v>
      </c>
      <c r="CV121" t="s">
        <v>170</v>
      </c>
      <c r="CZ121" t="s">
        <v>174</v>
      </c>
      <c r="DA121" t="s">
        <v>3438</v>
      </c>
      <c r="DB121" t="s">
        <v>3439</v>
      </c>
      <c r="DC121" t="s">
        <v>2124</v>
      </c>
      <c r="DD121" t="s">
        <v>174</v>
      </c>
      <c r="DE121" t="s">
        <v>3440</v>
      </c>
      <c r="DF121" t="s">
        <v>174</v>
      </c>
      <c r="DG121" t="s">
        <v>3441</v>
      </c>
      <c r="DH121" t="s">
        <v>170</v>
      </c>
      <c r="DI121" t="s">
        <v>3442</v>
      </c>
      <c r="DJ121" t="s">
        <v>170</v>
      </c>
      <c r="DK121">
        <v>9</v>
      </c>
      <c r="DL121" t="s">
        <v>174</v>
      </c>
      <c r="DM121" t="s">
        <v>3443</v>
      </c>
      <c r="DN121" t="s">
        <v>170</v>
      </c>
      <c r="DP121" t="s">
        <v>3460</v>
      </c>
      <c r="DQ121" t="str">
        <f>HYPERLINK("https://nconnect.nicmar.ac.in/storage/profile/6996d1d70d53f.png","Download")</f>
        <v>0</v>
      </c>
      <c r="DR121" t="str">
        <f>HYPERLINK("https://nconnect.nicmar.ac.in/pdf/186_resume_1771495652.pdf/Y2FyZWVy","View Resume")</f>
        <v>0</v>
      </c>
      <c r="DS121" t="s">
        <v>3444</v>
      </c>
      <c r="DT121" t="s">
        <v>3445</v>
      </c>
      <c r="DU121" t="s">
        <v>3446</v>
      </c>
      <c r="DV121" t="s">
        <v>3447</v>
      </c>
      <c r="DW121" t="s">
        <v>246</v>
      </c>
      <c r="DX121" t="s">
        <v>1809</v>
      </c>
      <c r="DY121" t="s">
        <v>209</v>
      </c>
      <c r="DZ121" t="s">
        <v>1596</v>
      </c>
      <c r="EA121" t="s">
        <v>3448</v>
      </c>
      <c r="EB121" t="s">
        <v>3449</v>
      </c>
      <c r="EC121" t="s">
        <v>3450</v>
      </c>
      <c r="ED121" t="s">
        <v>246</v>
      </c>
      <c r="EE121" t="s">
        <v>3451</v>
      </c>
      <c r="EF121" t="s">
        <v>3452</v>
      </c>
      <c r="EG121" t="s">
        <v>3453</v>
      </c>
      <c r="EH121" t="s">
        <v>3454</v>
      </c>
      <c r="EI121" t="s">
        <v>3449</v>
      </c>
      <c r="EJ121" t="s">
        <v>3455</v>
      </c>
      <c r="EK121" t="s">
        <v>246</v>
      </c>
      <c r="EL121" t="s">
        <v>1026</v>
      </c>
      <c r="EM121" t="s">
        <v>2956</v>
      </c>
      <c r="EN121" t="s">
        <v>1388</v>
      </c>
      <c r="EO121" t="s">
        <v>3456</v>
      </c>
      <c r="EP121" t="s">
        <v>1283</v>
      </c>
      <c r="EQ121" t="s">
        <v>3457</v>
      </c>
      <c r="ER121" t="s">
        <v>246</v>
      </c>
      <c r="ES121" t="s">
        <v>3458</v>
      </c>
      <c r="ET121" t="s">
        <v>3459</v>
      </c>
      <c r="EU121" t="s">
        <v>430</v>
      </c>
    </row>
    <row r="122" spans="1:158">
      <c r="A122" t="s">
        <v>587</v>
      </c>
      <c r="B122" t="s">
        <v>159</v>
      </c>
      <c r="C122" t="s">
        <v>267</v>
      </c>
      <c r="D122" t="s">
        <v>357</v>
      </c>
      <c r="E122" t="s">
        <v>3409</v>
      </c>
      <c r="F122" t="s">
        <v>3410</v>
      </c>
      <c r="G122">
        <v>9866081761</v>
      </c>
      <c r="H122" t="s">
        <v>164</v>
      </c>
      <c r="I122" t="s">
        <v>3411</v>
      </c>
      <c r="J122" t="s">
        <v>166</v>
      </c>
      <c r="K122" t="s">
        <v>3412</v>
      </c>
      <c r="L122" t="s">
        <v>3413</v>
      </c>
      <c r="M122" t="s">
        <v>3414</v>
      </c>
      <c r="N122" t="s">
        <v>170</v>
      </c>
      <c r="AI122" t="s">
        <v>3415</v>
      </c>
      <c r="AJ122" t="s">
        <v>3416</v>
      </c>
      <c r="AK122" t="s">
        <v>3417</v>
      </c>
      <c r="AL122">
        <v>67</v>
      </c>
      <c r="AN122">
        <v>1996</v>
      </c>
      <c r="AO122" t="s">
        <v>174</v>
      </c>
      <c r="AP122" t="s">
        <v>3418</v>
      </c>
      <c r="AQ122" t="s">
        <v>3419</v>
      </c>
      <c r="AR122" t="s">
        <v>3420</v>
      </c>
      <c r="AS122">
        <v>55</v>
      </c>
      <c r="AU122">
        <v>1998</v>
      </c>
      <c r="AV122" t="s">
        <v>170</v>
      </c>
      <c r="BC122" t="s">
        <v>174</v>
      </c>
      <c r="BD122" t="s">
        <v>3421</v>
      </c>
      <c r="BE122" t="s">
        <v>3422</v>
      </c>
      <c r="BF122" t="s">
        <v>3423</v>
      </c>
      <c r="BG122">
        <v>64</v>
      </c>
      <c r="BI122">
        <v>2001</v>
      </c>
      <c r="BJ122">
        <v>19</v>
      </c>
      <c r="BK122" t="s">
        <v>3424</v>
      </c>
      <c r="BL122">
        <v>52</v>
      </c>
      <c r="BN122" t="s">
        <v>174</v>
      </c>
      <c r="BO122" t="s">
        <v>3425</v>
      </c>
      <c r="BP122" t="s">
        <v>3426</v>
      </c>
      <c r="BQ122" t="s">
        <v>3427</v>
      </c>
      <c r="BR122">
        <v>66</v>
      </c>
      <c r="BT122">
        <v>2010</v>
      </c>
      <c r="BU122">
        <v>31</v>
      </c>
      <c r="BV122" t="s">
        <v>3428</v>
      </c>
      <c r="BW122">
        <v>53</v>
      </c>
      <c r="BX122" t="s">
        <v>3429</v>
      </c>
      <c r="BY122" t="s">
        <v>174</v>
      </c>
      <c r="BZ122" t="s">
        <v>3430</v>
      </c>
      <c r="CA122" t="s">
        <v>3431</v>
      </c>
      <c r="CB122" t="s">
        <v>3432</v>
      </c>
      <c r="CC122">
        <v>63</v>
      </c>
      <c r="CE122">
        <v>2012</v>
      </c>
      <c r="CF122" t="s">
        <v>174</v>
      </c>
      <c r="CG122" t="s">
        <v>3433</v>
      </c>
      <c r="CH122" t="s">
        <v>3434</v>
      </c>
      <c r="CI122" t="s">
        <v>193</v>
      </c>
      <c r="CJ122">
        <v>2015</v>
      </c>
      <c r="CL122" t="s">
        <v>174</v>
      </c>
      <c r="CM122" t="s">
        <v>3435</v>
      </c>
      <c r="CN122" t="s">
        <v>174</v>
      </c>
      <c r="CO122" t="s">
        <v>3436</v>
      </c>
      <c r="CP122" t="s">
        <v>670</v>
      </c>
      <c r="CQ122" t="s">
        <v>174</v>
      </c>
      <c r="CR122">
        <v>0</v>
      </c>
      <c r="CS122">
        <v>2</v>
      </c>
      <c r="CT122">
        <v>35</v>
      </c>
      <c r="CU122" t="s">
        <v>3437</v>
      </c>
      <c r="CV122" t="s">
        <v>170</v>
      </c>
      <c r="CZ122" t="s">
        <v>174</v>
      </c>
      <c r="DA122" t="s">
        <v>3438</v>
      </c>
      <c r="DB122" t="s">
        <v>3439</v>
      </c>
      <c r="DC122" t="s">
        <v>2124</v>
      </c>
      <c r="DD122" t="s">
        <v>174</v>
      </c>
      <c r="DE122" t="s">
        <v>3440</v>
      </c>
      <c r="DF122" t="s">
        <v>174</v>
      </c>
      <c r="DG122" t="s">
        <v>3441</v>
      </c>
      <c r="DH122" t="s">
        <v>170</v>
      </c>
      <c r="DI122" t="s">
        <v>3442</v>
      </c>
      <c r="DJ122" t="s">
        <v>170</v>
      </c>
      <c r="DK122">
        <v>9</v>
      </c>
      <c r="DL122" t="s">
        <v>174</v>
      </c>
      <c r="DM122" t="s">
        <v>3443</v>
      </c>
      <c r="DN122" t="s">
        <v>170</v>
      </c>
      <c r="DP122" t="s">
        <v>3461</v>
      </c>
      <c r="DQ122" t="str">
        <f>HYPERLINK("https://nconnect.nicmar.ac.in/storage/profile/6996d1d70d53f.png","Download")</f>
        <v>0</v>
      </c>
      <c r="DR122" t="str">
        <f>HYPERLINK("https://nconnect.nicmar.ac.in/pdf/186_resume_1771495652.pdf/Y2FyZWVy","View Resume")</f>
        <v>0</v>
      </c>
      <c r="DS122" t="s">
        <v>3444</v>
      </c>
      <c r="DT122" t="s">
        <v>3445</v>
      </c>
      <c r="DU122" t="s">
        <v>3446</v>
      </c>
      <c r="DV122" t="s">
        <v>3447</v>
      </c>
      <c r="DW122" t="s">
        <v>246</v>
      </c>
      <c r="DX122" t="s">
        <v>1809</v>
      </c>
      <c r="DY122" t="s">
        <v>209</v>
      </c>
      <c r="DZ122" t="s">
        <v>1596</v>
      </c>
      <c r="EA122" t="s">
        <v>3448</v>
      </c>
      <c r="EB122" t="s">
        <v>3449</v>
      </c>
      <c r="EC122" t="s">
        <v>3450</v>
      </c>
      <c r="ED122" t="s">
        <v>246</v>
      </c>
      <c r="EE122" t="s">
        <v>3451</v>
      </c>
      <c r="EF122" t="s">
        <v>3452</v>
      </c>
      <c r="EG122" t="s">
        <v>3453</v>
      </c>
      <c r="EH122" t="s">
        <v>3454</v>
      </c>
      <c r="EI122" t="s">
        <v>3449</v>
      </c>
      <c r="EJ122" t="s">
        <v>3455</v>
      </c>
      <c r="EK122" t="s">
        <v>246</v>
      </c>
      <c r="EL122" t="s">
        <v>1026</v>
      </c>
      <c r="EM122" t="s">
        <v>2956</v>
      </c>
      <c r="EN122" t="s">
        <v>1388</v>
      </c>
      <c r="EO122" t="s">
        <v>3456</v>
      </c>
      <c r="EP122" t="s">
        <v>1283</v>
      </c>
      <c r="EQ122" t="s">
        <v>3457</v>
      </c>
      <c r="ER122" t="s">
        <v>246</v>
      </c>
      <c r="ES122" t="s">
        <v>3458</v>
      </c>
      <c r="ET122" t="s">
        <v>3459</v>
      </c>
      <c r="EU122" t="s">
        <v>430</v>
      </c>
    </row>
    <row r="123" spans="1:158">
      <c r="A123" t="s">
        <v>1284</v>
      </c>
      <c r="B123" t="s">
        <v>211</v>
      </c>
      <c r="C123" t="s">
        <v>267</v>
      </c>
      <c r="D123" t="s">
        <v>1285</v>
      </c>
      <c r="E123" t="s">
        <v>3409</v>
      </c>
      <c r="F123" t="s">
        <v>3410</v>
      </c>
      <c r="G123">
        <v>9866081761</v>
      </c>
      <c r="H123" t="s">
        <v>164</v>
      </c>
      <c r="I123" t="s">
        <v>3411</v>
      </c>
      <c r="J123" t="s">
        <v>166</v>
      </c>
      <c r="K123" t="s">
        <v>3412</v>
      </c>
      <c r="L123" t="s">
        <v>3413</v>
      </c>
      <c r="M123" t="s">
        <v>3414</v>
      </c>
      <c r="N123" t="s">
        <v>170</v>
      </c>
      <c r="AI123" t="s">
        <v>3415</v>
      </c>
      <c r="AJ123" t="s">
        <v>3416</v>
      </c>
      <c r="AK123" t="s">
        <v>3417</v>
      </c>
      <c r="AL123">
        <v>67</v>
      </c>
      <c r="AN123">
        <v>1996</v>
      </c>
      <c r="AO123" t="s">
        <v>174</v>
      </c>
      <c r="AP123" t="s">
        <v>3418</v>
      </c>
      <c r="AQ123" t="s">
        <v>3419</v>
      </c>
      <c r="AR123" t="s">
        <v>3420</v>
      </c>
      <c r="AS123">
        <v>55</v>
      </c>
      <c r="AU123">
        <v>1998</v>
      </c>
      <c r="AV123" t="s">
        <v>170</v>
      </c>
      <c r="BC123" t="s">
        <v>174</v>
      </c>
      <c r="BD123" t="s">
        <v>3421</v>
      </c>
      <c r="BE123" t="s">
        <v>3422</v>
      </c>
      <c r="BF123" t="s">
        <v>3423</v>
      </c>
      <c r="BG123">
        <v>64</v>
      </c>
      <c r="BI123">
        <v>2001</v>
      </c>
      <c r="BJ123">
        <v>19</v>
      </c>
      <c r="BK123" t="s">
        <v>3424</v>
      </c>
      <c r="BL123">
        <v>52</v>
      </c>
      <c r="BN123" t="s">
        <v>174</v>
      </c>
      <c r="BO123" t="s">
        <v>3425</v>
      </c>
      <c r="BP123" t="s">
        <v>3426</v>
      </c>
      <c r="BQ123" t="s">
        <v>3427</v>
      </c>
      <c r="BR123">
        <v>66</v>
      </c>
      <c r="BT123">
        <v>2010</v>
      </c>
      <c r="BU123">
        <v>31</v>
      </c>
      <c r="BV123" t="s">
        <v>3428</v>
      </c>
      <c r="BW123">
        <v>53</v>
      </c>
      <c r="BX123" t="s">
        <v>3429</v>
      </c>
      <c r="BY123" t="s">
        <v>174</v>
      </c>
      <c r="BZ123" t="s">
        <v>3430</v>
      </c>
      <c r="CA123" t="s">
        <v>3431</v>
      </c>
      <c r="CB123" t="s">
        <v>3432</v>
      </c>
      <c r="CC123">
        <v>63</v>
      </c>
      <c r="CE123">
        <v>2012</v>
      </c>
      <c r="CF123" t="s">
        <v>174</v>
      </c>
      <c r="CG123" t="s">
        <v>3433</v>
      </c>
      <c r="CH123" t="s">
        <v>3434</v>
      </c>
      <c r="CI123" t="s">
        <v>193</v>
      </c>
      <c r="CJ123">
        <v>2015</v>
      </c>
      <c r="CL123" t="s">
        <v>174</v>
      </c>
      <c r="CM123" t="s">
        <v>3435</v>
      </c>
      <c r="CN123" t="s">
        <v>174</v>
      </c>
      <c r="CO123" t="s">
        <v>3436</v>
      </c>
      <c r="CP123" t="s">
        <v>670</v>
      </c>
      <c r="CQ123" t="s">
        <v>174</v>
      </c>
      <c r="CR123">
        <v>0</v>
      </c>
      <c r="CS123">
        <v>2</v>
      </c>
      <c r="CT123">
        <v>35</v>
      </c>
      <c r="CU123" t="s">
        <v>3437</v>
      </c>
      <c r="CV123" t="s">
        <v>170</v>
      </c>
      <c r="CZ123" t="s">
        <v>174</v>
      </c>
      <c r="DA123" t="s">
        <v>3438</v>
      </c>
      <c r="DB123" t="s">
        <v>3439</v>
      </c>
      <c r="DC123" t="s">
        <v>2124</v>
      </c>
      <c r="DD123" t="s">
        <v>174</v>
      </c>
      <c r="DE123" t="s">
        <v>3440</v>
      </c>
      <c r="DF123" t="s">
        <v>174</v>
      </c>
      <c r="DG123" t="s">
        <v>3441</v>
      </c>
      <c r="DH123" t="s">
        <v>170</v>
      </c>
      <c r="DI123" t="s">
        <v>3442</v>
      </c>
      <c r="DJ123" t="s">
        <v>170</v>
      </c>
      <c r="DK123">
        <v>9</v>
      </c>
      <c r="DL123" t="s">
        <v>174</v>
      </c>
      <c r="DM123" t="s">
        <v>3443</v>
      </c>
      <c r="DN123" t="s">
        <v>170</v>
      </c>
      <c r="DP123" t="s">
        <v>3461</v>
      </c>
      <c r="DQ123" t="str">
        <f>HYPERLINK("https://nconnect.nicmar.ac.in/storage/profile/6996d1d70d53f.png","Download")</f>
        <v>0</v>
      </c>
      <c r="DR123" t="str">
        <f>HYPERLINK("https://nconnect.nicmar.ac.in/pdf/186_resume_1771495652.pdf/Y2FyZWVy","View Resume")</f>
        <v>0</v>
      </c>
      <c r="DS123" t="s">
        <v>3444</v>
      </c>
      <c r="DT123" t="s">
        <v>3445</v>
      </c>
      <c r="DU123" t="s">
        <v>3446</v>
      </c>
      <c r="DV123" t="s">
        <v>3447</v>
      </c>
      <c r="DW123" t="s">
        <v>246</v>
      </c>
      <c r="DX123" t="s">
        <v>1809</v>
      </c>
      <c r="DY123" t="s">
        <v>209</v>
      </c>
      <c r="DZ123" t="s">
        <v>1596</v>
      </c>
      <c r="EA123" t="s">
        <v>3448</v>
      </c>
      <c r="EB123" t="s">
        <v>3449</v>
      </c>
      <c r="EC123" t="s">
        <v>3450</v>
      </c>
      <c r="ED123" t="s">
        <v>246</v>
      </c>
      <c r="EE123" t="s">
        <v>3451</v>
      </c>
      <c r="EF123" t="s">
        <v>3452</v>
      </c>
      <c r="EG123" t="s">
        <v>3453</v>
      </c>
      <c r="EH123" t="s">
        <v>3454</v>
      </c>
      <c r="EI123" t="s">
        <v>3449</v>
      </c>
      <c r="EJ123" t="s">
        <v>3455</v>
      </c>
      <c r="EK123" t="s">
        <v>246</v>
      </c>
      <c r="EL123" t="s">
        <v>1026</v>
      </c>
      <c r="EM123" t="s">
        <v>2956</v>
      </c>
      <c r="EN123" t="s">
        <v>1388</v>
      </c>
      <c r="EO123" t="s">
        <v>3456</v>
      </c>
      <c r="EP123" t="s">
        <v>1283</v>
      </c>
      <c r="EQ123" t="s">
        <v>3457</v>
      </c>
      <c r="ER123" t="s">
        <v>246</v>
      </c>
      <c r="ES123" t="s">
        <v>3458</v>
      </c>
      <c r="ET123" t="s">
        <v>3459</v>
      </c>
      <c r="EU123" t="s">
        <v>430</v>
      </c>
    </row>
    <row r="124" spans="1:158">
      <c r="A124" t="s">
        <v>1245</v>
      </c>
      <c r="B124" t="s">
        <v>159</v>
      </c>
      <c r="C124" t="s">
        <v>1138</v>
      </c>
      <c r="D124" t="s">
        <v>1246</v>
      </c>
      <c r="E124" t="s">
        <v>3409</v>
      </c>
      <c r="F124" t="s">
        <v>3410</v>
      </c>
      <c r="G124">
        <v>9866081761</v>
      </c>
      <c r="H124" t="s">
        <v>164</v>
      </c>
      <c r="I124" t="s">
        <v>3411</v>
      </c>
      <c r="J124" t="s">
        <v>166</v>
      </c>
      <c r="K124" t="s">
        <v>3412</v>
      </c>
      <c r="L124" t="s">
        <v>3413</v>
      </c>
      <c r="M124" t="s">
        <v>3414</v>
      </c>
      <c r="N124" t="s">
        <v>170</v>
      </c>
      <c r="AI124" t="s">
        <v>3415</v>
      </c>
      <c r="AJ124" t="s">
        <v>3416</v>
      </c>
      <c r="AK124" t="s">
        <v>3417</v>
      </c>
      <c r="AL124">
        <v>67</v>
      </c>
      <c r="AN124">
        <v>1996</v>
      </c>
      <c r="AO124" t="s">
        <v>174</v>
      </c>
      <c r="AP124" t="s">
        <v>3418</v>
      </c>
      <c r="AQ124" t="s">
        <v>3419</v>
      </c>
      <c r="AR124" t="s">
        <v>3420</v>
      </c>
      <c r="AS124">
        <v>55</v>
      </c>
      <c r="AU124">
        <v>1998</v>
      </c>
      <c r="AV124" t="s">
        <v>170</v>
      </c>
      <c r="BC124" t="s">
        <v>174</v>
      </c>
      <c r="BD124" t="s">
        <v>3421</v>
      </c>
      <c r="BE124" t="s">
        <v>3422</v>
      </c>
      <c r="BF124" t="s">
        <v>3423</v>
      </c>
      <c r="BG124">
        <v>64</v>
      </c>
      <c r="BI124">
        <v>2001</v>
      </c>
      <c r="BJ124">
        <v>19</v>
      </c>
      <c r="BK124" t="s">
        <v>3424</v>
      </c>
      <c r="BL124">
        <v>52</v>
      </c>
      <c r="BN124" t="s">
        <v>174</v>
      </c>
      <c r="BO124" t="s">
        <v>3425</v>
      </c>
      <c r="BP124" t="s">
        <v>3426</v>
      </c>
      <c r="BQ124" t="s">
        <v>3427</v>
      </c>
      <c r="BR124">
        <v>66</v>
      </c>
      <c r="BT124">
        <v>2010</v>
      </c>
      <c r="BU124">
        <v>31</v>
      </c>
      <c r="BV124" t="s">
        <v>3428</v>
      </c>
      <c r="BW124">
        <v>53</v>
      </c>
      <c r="BX124" t="s">
        <v>3429</v>
      </c>
      <c r="BY124" t="s">
        <v>174</v>
      </c>
      <c r="BZ124" t="s">
        <v>3430</v>
      </c>
      <c r="CA124" t="s">
        <v>3431</v>
      </c>
      <c r="CB124" t="s">
        <v>3432</v>
      </c>
      <c r="CC124">
        <v>63</v>
      </c>
      <c r="CE124">
        <v>2012</v>
      </c>
      <c r="CF124" t="s">
        <v>174</v>
      </c>
      <c r="CG124" t="s">
        <v>3433</v>
      </c>
      <c r="CH124" t="s">
        <v>3434</v>
      </c>
      <c r="CI124" t="s">
        <v>193</v>
      </c>
      <c r="CJ124">
        <v>2015</v>
      </c>
      <c r="CL124" t="s">
        <v>174</v>
      </c>
      <c r="CM124" t="s">
        <v>3435</v>
      </c>
      <c r="CN124" t="s">
        <v>174</v>
      </c>
      <c r="CO124" t="s">
        <v>3436</v>
      </c>
      <c r="CP124" t="s">
        <v>670</v>
      </c>
      <c r="CQ124" t="s">
        <v>174</v>
      </c>
      <c r="CR124">
        <v>0</v>
      </c>
      <c r="CS124">
        <v>2</v>
      </c>
      <c r="CT124">
        <v>35</v>
      </c>
      <c r="CU124" t="s">
        <v>3437</v>
      </c>
      <c r="CV124" t="s">
        <v>170</v>
      </c>
      <c r="CZ124" t="s">
        <v>174</v>
      </c>
      <c r="DA124" t="s">
        <v>3438</v>
      </c>
      <c r="DB124" t="s">
        <v>3439</v>
      </c>
      <c r="DC124" t="s">
        <v>2124</v>
      </c>
      <c r="DD124" t="s">
        <v>174</v>
      </c>
      <c r="DE124" t="s">
        <v>3440</v>
      </c>
      <c r="DF124" t="s">
        <v>174</v>
      </c>
      <c r="DG124" t="s">
        <v>3441</v>
      </c>
      <c r="DH124" t="s">
        <v>170</v>
      </c>
      <c r="DI124" t="s">
        <v>3442</v>
      </c>
      <c r="DJ124" t="s">
        <v>170</v>
      </c>
      <c r="DK124">
        <v>9</v>
      </c>
      <c r="DL124" t="s">
        <v>174</v>
      </c>
      <c r="DM124" t="s">
        <v>3443</v>
      </c>
      <c r="DN124" t="s">
        <v>170</v>
      </c>
      <c r="DP124" t="s">
        <v>3462</v>
      </c>
      <c r="DQ124" t="str">
        <f>HYPERLINK("https://nconnect.nicmar.ac.in/storage/profile/6996d1d70d53f.png","Download")</f>
        <v>0</v>
      </c>
      <c r="DR124" t="str">
        <f>HYPERLINK("https://nconnect.nicmar.ac.in/pdf/186_resume_1771495652.pdf/Y2FyZWVy","View Resume")</f>
        <v>0</v>
      </c>
      <c r="DS124" t="s">
        <v>3444</v>
      </c>
      <c r="DT124" t="s">
        <v>3445</v>
      </c>
      <c r="DU124" t="s">
        <v>3446</v>
      </c>
      <c r="DV124" t="s">
        <v>3447</v>
      </c>
      <c r="DW124" t="s">
        <v>246</v>
      </c>
      <c r="DX124" t="s">
        <v>1809</v>
      </c>
      <c r="DY124" t="s">
        <v>209</v>
      </c>
      <c r="DZ124" t="s">
        <v>1596</v>
      </c>
      <c r="EA124" t="s">
        <v>3448</v>
      </c>
      <c r="EB124" t="s">
        <v>3449</v>
      </c>
      <c r="EC124" t="s">
        <v>3450</v>
      </c>
      <c r="ED124" t="s">
        <v>246</v>
      </c>
      <c r="EE124" t="s">
        <v>3451</v>
      </c>
      <c r="EF124" t="s">
        <v>3452</v>
      </c>
      <c r="EG124" t="s">
        <v>3453</v>
      </c>
      <c r="EH124" t="s">
        <v>3454</v>
      </c>
      <c r="EI124" t="s">
        <v>3449</v>
      </c>
      <c r="EJ124" t="s">
        <v>3455</v>
      </c>
      <c r="EK124" t="s">
        <v>246</v>
      </c>
      <c r="EL124" t="s">
        <v>1026</v>
      </c>
      <c r="EM124" t="s">
        <v>2956</v>
      </c>
      <c r="EN124" t="s">
        <v>1388</v>
      </c>
      <c r="EO124" t="s">
        <v>3456</v>
      </c>
      <c r="EP124" t="s">
        <v>1283</v>
      </c>
      <c r="EQ124" t="s">
        <v>3457</v>
      </c>
      <c r="ER124" t="s">
        <v>246</v>
      </c>
      <c r="ES124" t="s">
        <v>3458</v>
      </c>
      <c r="ET124" t="s">
        <v>3459</v>
      </c>
      <c r="EU124" t="s">
        <v>430</v>
      </c>
    </row>
    <row r="125" spans="1:158">
      <c r="A125" t="s">
        <v>295</v>
      </c>
      <c r="B125" t="s">
        <v>211</v>
      </c>
      <c r="C125" t="s">
        <v>267</v>
      </c>
      <c r="D125" t="s">
        <v>296</v>
      </c>
      <c r="E125" t="s">
        <v>3463</v>
      </c>
      <c r="F125" t="s">
        <v>3464</v>
      </c>
      <c r="G125">
        <v>9989865615</v>
      </c>
      <c r="H125" t="s">
        <v>164</v>
      </c>
      <c r="I125" t="s">
        <v>3465</v>
      </c>
      <c r="J125" t="s">
        <v>166</v>
      </c>
      <c r="K125" t="s">
        <v>763</v>
      </c>
      <c r="L125" t="s">
        <v>3466</v>
      </c>
      <c r="M125" t="s">
        <v>3467</v>
      </c>
      <c r="N125" t="s">
        <v>170</v>
      </c>
      <c r="AI125" t="s">
        <v>3468</v>
      </c>
      <c r="AJ125" t="s">
        <v>3469</v>
      </c>
      <c r="AK125" t="s">
        <v>3470</v>
      </c>
      <c r="AL125">
        <v>80</v>
      </c>
      <c r="AN125">
        <v>2001</v>
      </c>
      <c r="AO125" t="s">
        <v>174</v>
      </c>
      <c r="AP125" t="s">
        <v>3471</v>
      </c>
      <c r="AQ125" t="s">
        <v>3472</v>
      </c>
      <c r="AR125" t="s">
        <v>3473</v>
      </c>
      <c r="AS125">
        <v>54</v>
      </c>
      <c r="AU125">
        <v>2003</v>
      </c>
      <c r="AV125" t="s">
        <v>170</v>
      </c>
      <c r="BC125" t="s">
        <v>174</v>
      </c>
      <c r="BD125" t="s">
        <v>3474</v>
      </c>
      <c r="BE125" t="s">
        <v>3475</v>
      </c>
      <c r="BF125" t="s">
        <v>3476</v>
      </c>
      <c r="BG125">
        <v>58</v>
      </c>
      <c r="BI125">
        <v>2007</v>
      </c>
      <c r="BJ125">
        <v>19</v>
      </c>
      <c r="BK125" t="s">
        <v>3477</v>
      </c>
      <c r="BL125">
        <v>33</v>
      </c>
      <c r="BN125" t="s">
        <v>174</v>
      </c>
      <c r="BO125" t="s">
        <v>3474</v>
      </c>
      <c r="BP125" t="s">
        <v>3478</v>
      </c>
      <c r="BQ125" t="s">
        <v>3479</v>
      </c>
      <c r="BR125">
        <v>65</v>
      </c>
      <c r="BT125">
        <v>2009</v>
      </c>
      <c r="BU125">
        <v>31</v>
      </c>
      <c r="BV125" t="s">
        <v>529</v>
      </c>
      <c r="BW125">
        <v>33</v>
      </c>
      <c r="BY125" t="s">
        <v>170</v>
      </c>
      <c r="CF125" t="s">
        <v>174</v>
      </c>
      <c r="CG125" t="s">
        <v>3480</v>
      </c>
      <c r="CH125" t="s">
        <v>3481</v>
      </c>
      <c r="CI125" t="s">
        <v>193</v>
      </c>
      <c r="CJ125">
        <v>2024</v>
      </c>
      <c r="CL125" t="s">
        <v>170</v>
      </c>
      <c r="CN125" t="s">
        <v>174</v>
      </c>
      <c r="CO125" t="s">
        <v>3482</v>
      </c>
      <c r="CP125" t="s">
        <v>3483</v>
      </c>
      <c r="CQ125" t="s">
        <v>174</v>
      </c>
      <c r="CR125">
        <v>4</v>
      </c>
      <c r="CS125">
        <v>4</v>
      </c>
      <c r="CT125">
        <v>12</v>
      </c>
      <c r="CV125" t="s">
        <v>170</v>
      </c>
      <c r="CZ125" t="s">
        <v>170</v>
      </c>
      <c r="DB125" t="s">
        <v>3484</v>
      </c>
      <c r="DC125" t="s">
        <v>3485</v>
      </c>
      <c r="DD125" t="s">
        <v>174</v>
      </c>
      <c r="DE125" t="s">
        <v>3486</v>
      </c>
      <c r="DF125" t="s">
        <v>174</v>
      </c>
      <c r="DG125">
        <v>2</v>
      </c>
      <c r="DH125">
        <v>1</v>
      </c>
      <c r="DI125">
        <v>1</v>
      </c>
      <c r="DJ125" t="s">
        <v>170</v>
      </c>
      <c r="DK125">
        <v>7</v>
      </c>
      <c r="DL125" t="s">
        <v>174</v>
      </c>
      <c r="DM125" t="s">
        <v>3482</v>
      </c>
      <c r="DN125" t="s">
        <v>174</v>
      </c>
      <c r="DO125" t="s">
        <v>3487</v>
      </c>
      <c r="DP125" t="s">
        <v>3488</v>
      </c>
      <c r="DQ125" t="s">
        <v>202</v>
      </c>
      <c r="DR125" t="str">
        <f>HYPERLINK("https://nconnect.nicmar.ac.in/pdf/201_resume_1771496167.pdf/Y2FyZWVy","View Resume")</f>
        <v>0</v>
      </c>
      <c r="DS125" t="s">
        <v>1383</v>
      </c>
      <c r="DT125" t="s">
        <v>3489</v>
      </c>
      <c r="DU125" t="s">
        <v>211</v>
      </c>
      <c r="DV125" t="s">
        <v>3490</v>
      </c>
      <c r="DW125" t="s">
        <v>246</v>
      </c>
      <c r="DX125" t="s">
        <v>252</v>
      </c>
      <c r="DY125" t="s">
        <v>209</v>
      </c>
      <c r="DZ125" t="s">
        <v>1383</v>
      </c>
    </row>
    <row r="126" spans="1:158">
      <c r="A126" t="s">
        <v>210</v>
      </c>
      <c r="B126" t="s">
        <v>211</v>
      </c>
      <c r="C126" t="s">
        <v>212</v>
      </c>
      <c r="D126" t="s">
        <v>213</v>
      </c>
      <c r="E126" t="s">
        <v>3491</v>
      </c>
      <c r="F126" t="s">
        <v>3492</v>
      </c>
      <c r="G126">
        <v>7358135699</v>
      </c>
      <c r="H126" t="s">
        <v>164</v>
      </c>
      <c r="I126" t="s">
        <v>3493</v>
      </c>
      <c r="J126" t="s">
        <v>166</v>
      </c>
      <c r="K126" t="s">
        <v>763</v>
      </c>
      <c r="L126" t="s">
        <v>3494</v>
      </c>
      <c r="M126" t="s">
        <v>3495</v>
      </c>
      <c r="N126" t="s">
        <v>170</v>
      </c>
      <c r="AI126" t="s">
        <v>3496</v>
      </c>
      <c r="AJ126" t="s">
        <v>3497</v>
      </c>
      <c r="AK126" t="s">
        <v>1515</v>
      </c>
      <c r="AL126">
        <v>83</v>
      </c>
      <c r="AN126">
        <v>2006</v>
      </c>
      <c r="AO126" t="s">
        <v>174</v>
      </c>
      <c r="AP126" t="s">
        <v>3496</v>
      </c>
      <c r="AQ126" t="s">
        <v>3497</v>
      </c>
      <c r="AR126" t="s">
        <v>3498</v>
      </c>
      <c r="AS126">
        <v>84.8</v>
      </c>
      <c r="AU126">
        <v>2008</v>
      </c>
      <c r="AV126" t="s">
        <v>170</v>
      </c>
      <c r="BC126" t="s">
        <v>174</v>
      </c>
      <c r="BD126" t="s">
        <v>3499</v>
      </c>
      <c r="BE126" t="s">
        <v>3500</v>
      </c>
      <c r="BF126" t="s">
        <v>551</v>
      </c>
      <c r="BG126">
        <v>86.6</v>
      </c>
      <c r="BH126">
        <v>8.66</v>
      </c>
      <c r="BI126">
        <v>2012</v>
      </c>
      <c r="BJ126">
        <v>1</v>
      </c>
      <c r="BL126">
        <v>9</v>
      </c>
      <c r="BN126" t="s">
        <v>174</v>
      </c>
      <c r="BO126" t="s">
        <v>3501</v>
      </c>
      <c r="BP126" t="s">
        <v>3501</v>
      </c>
      <c r="BQ126" t="s">
        <v>3088</v>
      </c>
      <c r="BR126">
        <v>80</v>
      </c>
      <c r="BS126">
        <v>8.0</v>
      </c>
      <c r="BT126">
        <v>2015</v>
      </c>
      <c r="BU126">
        <v>14</v>
      </c>
      <c r="BW126">
        <v>47</v>
      </c>
      <c r="BY126" t="s">
        <v>170</v>
      </c>
      <c r="CF126" t="s">
        <v>174</v>
      </c>
      <c r="CG126" t="s">
        <v>3088</v>
      </c>
      <c r="CH126" t="s">
        <v>2506</v>
      </c>
      <c r="CI126" t="s">
        <v>193</v>
      </c>
      <c r="CJ126">
        <v>2023</v>
      </c>
      <c r="CL126" t="s">
        <v>170</v>
      </c>
      <c r="CN126" t="s">
        <v>174</v>
      </c>
      <c r="CO126" t="s">
        <v>3502</v>
      </c>
      <c r="CP126" t="s">
        <v>3503</v>
      </c>
      <c r="CQ126" t="s">
        <v>174</v>
      </c>
      <c r="CR126">
        <v>12</v>
      </c>
      <c r="CS126">
        <v>11</v>
      </c>
      <c r="CT126">
        <v>3</v>
      </c>
      <c r="CU126" t="s">
        <v>3504</v>
      </c>
      <c r="CV126" t="s">
        <v>174</v>
      </c>
      <c r="CW126" t="s">
        <v>3505</v>
      </c>
      <c r="CX126" t="s">
        <v>373</v>
      </c>
      <c r="CZ126" t="s">
        <v>170</v>
      </c>
      <c r="DB126" t="s">
        <v>3506</v>
      </c>
      <c r="DC126" t="s">
        <v>3507</v>
      </c>
      <c r="DD126" t="s">
        <v>174</v>
      </c>
      <c r="DE126" t="s">
        <v>3508</v>
      </c>
      <c r="DF126" t="s">
        <v>174</v>
      </c>
      <c r="DG126">
        <v>12</v>
      </c>
      <c r="DH126">
        <v>0</v>
      </c>
      <c r="DI126">
        <v>1</v>
      </c>
      <c r="DJ126">
        <v>6</v>
      </c>
      <c r="DK126">
        <v>9</v>
      </c>
      <c r="DL126" t="s">
        <v>174</v>
      </c>
      <c r="DM126" t="s">
        <v>3502</v>
      </c>
      <c r="DN126" t="s">
        <v>174</v>
      </c>
      <c r="DO126" t="s">
        <v>3509</v>
      </c>
      <c r="DP126" t="s">
        <v>3510</v>
      </c>
      <c r="DQ126" t="s">
        <v>202</v>
      </c>
      <c r="DR126" t="str">
        <f>HYPERLINK("https://nconnect.nicmar.ac.in/pdf/196_resume_1771496637.pdf/Y2FyZWVy","View Resume")</f>
        <v>0</v>
      </c>
      <c r="DS126" t="s">
        <v>3511</v>
      </c>
      <c r="DT126" t="s">
        <v>3512</v>
      </c>
      <c r="DU126" t="s">
        <v>211</v>
      </c>
      <c r="DV126" t="s">
        <v>3513</v>
      </c>
      <c r="DW126" t="s">
        <v>246</v>
      </c>
      <c r="DX126" t="s">
        <v>1028</v>
      </c>
      <c r="DY126" t="s">
        <v>209</v>
      </c>
      <c r="DZ126" t="s">
        <v>3514</v>
      </c>
      <c r="EA126" t="s">
        <v>3515</v>
      </c>
      <c r="EB126" t="s">
        <v>211</v>
      </c>
      <c r="EC126" t="s">
        <v>3516</v>
      </c>
      <c r="ED126" t="s">
        <v>246</v>
      </c>
      <c r="EE126" t="s">
        <v>1136</v>
      </c>
      <c r="EF126" t="s">
        <v>1585</v>
      </c>
      <c r="EG126" t="s">
        <v>571</v>
      </c>
      <c r="EH126" t="s">
        <v>3517</v>
      </c>
      <c r="EI126" t="s">
        <v>211</v>
      </c>
      <c r="EJ126" t="s">
        <v>538</v>
      </c>
      <c r="EK126" t="s">
        <v>246</v>
      </c>
      <c r="EL126" t="s">
        <v>1585</v>
      </c>
      <c r="EM126" t="s">
        <v>1028</v>
      </c>
      <c r="EN126" t="s">
        <v>461</v>
      </c>
    </row>
    <row r="127" spans="1:158">
      <c r="A127" t="s">
        <v>1471</v>
      </c>
      <c r="B127" t="s">
        <v>508</v>
      </c>
      <c r="C127" t="s">
        <v>212</v>
      </c>
      <c r="D127" t="s">
        <v>1472</v>
      </c>
      <c r="E127" t="s">
        <v>3518</v>
      </c>
      <c r="F127" t="s">
        <v>3519</v>
      </c>
      <c r="G127">
        <v>8105529845</v>
      </c>
      <c r="H127" t="s">
        <v>164</v>
      </c>
      <c r="I127" t="s">
        <v>3520</v>
      </c>
      <c r="J127" t="s">
        <v>166</v>
      </c>
      <c r="K127" t="s">
        <v>3521</v>
      </c>
      <c r="L127" t="s">
        <v>3522</v>
      </c>
      <c r="M127" t="s">
        <v>3523</v>
      </c>
      <c r="N127" t="s">
        <v>170</v>
      </c>
      <c r="AI127" t="s">
        <v>3524</v>
      </c>
      <c r="AJ127" t="s">
        <v>3525</v>
      </c>
      <c r="AK127" t="s">
        <v>1255</v>
      </c>
      <c r="AL127">
        <v>81.92</v>
      </c>
      <c r="AN127">
        <v>2005</v>
      </c>
      <c r="AO127" t="s">
        <v>174</v>
      </c>
      <c r="AP127" t="s">
        <v>3526</v>
      </c>
      <c r="AQ127" t="s">
        <v>3527</v>
      </c>
      <c r="AR127" t="s">
        <v>3528</v>
      </c>
      <c r="AS127">
        <v>77.33</v>
      </c>
      <c r="AU127">
        <v>2007</v>
      </c>
      <c r="AV127" t="s">
        <v>170</v>
      </c>
      <c r="BC127" t="s">
        <v>174</v>
      </c>
      <c r="BD127" t="s">
        <v>3529</v>
      </c>
      <c r="BE127" t="s">
        <v>3530</v>
      </c>
      <c r="BF127" t="s">
        <v>486</v>
      </c>
      <c r="BG127">
        <v>82</v>
      </c>
      <c r="BH127">
        <v>8.95</v>
      </c>
      <c r="BI127">
        <v>2011</v>
      </c>
      <c r="BJ127">
        <v>2</v>
      </c>
      <c r="BL127">
        <v>9</v>
      </c>
      <c r="BN127" t="s">
        <v>174</v>
      </c>
      <c r="BO127" t="s">
        <v>3531</v>
      </c>
      <c r="BP127" t="s">
        <v>3532</v>
      </c>
      <c r="BQ127" t="s">
        <v>3533</v>
      </c>
      <c r="BR127">
        <v>81.08</v>
      </c>
      <c r="BT127">
        <v>2013</v>
      </c>
      <c r="BU127">
        <v>12</v>
      </c>
      <c r="BW127">
        <v>14</v>
      </c>
      <c r="BY127" t="s">
        <v>170</v>
      </c>
      <c r="CF127" t="s">
        <v>174</v>
      </c>
      <c r="CG127" t="s">
        <v>3534</v>
      </c>
      <c r="CH127" t="s">
        <v>2180</v>
      </c>
      <c r="CI127" t="s">
        <v>193</v>
      </c>
      <c r="CJ127">
        <v>2019</v>
      </c>
      <c r="CL127" t="s">
        <v>170</v>
      </c>
      <c r="CN127" t="s">
        <v>174</v>
      </c>
      <c r="CO127" t="s">
        <v>3535</v>
      </c>
      <c r="CP127" t="s">
        <v>3536</v>
      </c>
      <c r="CQ127" t="s">
        <v>174</v>
      </c>
      <c r="CR127">
        <v>8</v>
      </c>
      <c r="CS127">
        <v>5</v>
      </c>
      <c r="CT127">
        <v>18</v>
      </c>
      <c r="CU127" t="s">
        <v>3537</v>
      </c>
      <c r="CV127" t="s">
        <v>174</v>
      </c>
      <c r="CW127" t="s">
        <v>3538</v>
      </c>
      <c r="CX127" t="s">
        <v>193</v>
      </c>
      <c r="CY127">
        <v>2024</v>
      </c>
      <c r="CZ127" t="s">
        <v>174</v>
      </c>
      <c r="DA127" t="s">
        <v>3539</v>
      </c>
      <c r="DB127" t="s">
        <v>3540</v>
      </c>
      <c r="DC127" t="s">
        <v>2124</v>
      </c>
      <c r="DD127" t="s">
        <v>170</v>
      </c>
      <c r="DF127" t="s">
        <v>170</v>
      </c>
      <c r="DL127" t="s">
        <v>174</v>
      </c>
      <c r="DM127" t="s">
        <v>3541</v>
      </c>
      <c r="DN127" t="s">
        <v>170</v>
      </c>
      <c r="DP127" t="s">
        <v>3542</v>
      </c>
      <c r="DQ127" t="str">
        <f>HYPERLINK("https://nconnect.nicmar.ac.in/storage/profile/6996e69eac3fd.png","Download")</f>
        <v>0</v>
      </c>
      <c r="DR127" t="str">
        <f>HYPERLINK("https://nconnect.nicmar.ac.in/pdf/207_resume_1771496984.pdf/Y2FyZWVy","View Resume")</f>
        <v>0</v>
      </c>
      <c r="DS127" t="s">
        <v>1018</v>
      </c>
      <c r="DT127" t="s">
        <v>3543</v>
      </c>
      <c r="DU127" t="s">
        <v>3544</v>
      </c>
      <c r="DV127" t="s">
        <v>3545</v>
      </c>
      <c r="DW127" t="s">
        <v>246</v>
      </c>
      <c r="DX127" t="s">
        <v>900</v>
      </c>
      <c r="DY127" t="s">
        <v>209</v>
      </c>
      <c r="DZ127" t="s">
        <v>3195</v>
      </c>
      <c r="EA127" t="s">
        <v>3546</v>
      </c>
      <c r="EB127" t="s">
        <v>211</v>
      </c>
      <c r="EC127" t="s">
        <v>3547</v>
      </c>
      <c r="ED127" t="s">
        <v>246</v>
      </c>
      <c r="EE127" t="s">
        <v>1028</v>
      </c>
      <c r="EF127" t="s">
        <v>905</v>
      </c>
      <c r="EG127" t="s">
        <v>3548</v>
      </c>
      <c r="EH127" t="s">
        <v>3549</v>
      </c>
      <c r="EI127" t="s">
        <v>211</v>
      </c>
      <c r="EJ127" t="s">
        <v>538</v>
      </c>
      <c r="EK127" t="s">
        <v>246</v>
      </c>
      <c r="EL127" t="s">
        <v>334</v>
      </c>
      <c r="EM127" t="s">
        <v>1025</v>
      </c>
      <c r="EN127" t="s">
        <v>945</v>
      </c>
      <c r="EO127" t="s">
        <v>3550</v>
      </c>
      <c r="EP127" t="s">
        <v>211</v>
      </c>
      <c r="EQ127" t="s">
        <v>538</v>
      </c>
      <c r="ER127" t="s">
        <v>246</v>
      </c>
      <c r="ES127" t="s">
        <v>3551</v>
      </c>
      <c r="ET127" t="s">
        <v>1243</v>
      </c>
      <c r="EU127" t="s">
        <v>949</v>
      </c>
    </row>
    <row r="128" spans="1:158">
      <c r="A128" t="s">
        <v>210</v>
      </c>
      <c r="B128" t="s">
        <v>211</v>
      </c>
      <c r="C128" t="s">
        <v>212</v>
      </c>
      <c r="D128" t="s">
        <v>213</v>
      </c>
      <c r="E128" t="s">
        <v>3552</v>
      </c>
      <c r="F128" t="s">
        <v>3553</v>
      </c>
      <c r="G128">
        <v>9284469326</v>
      </c>
      <c r="H128" t="s">
        <v>271</v>
      </c>
      <c r="I128" t="s">
        <v>3554</v>
      </c>
      <c r="J128" t="s">
        <v>166</v>
      </c>
      <c r="K128" t="s">
        <v>3555</v>
      </c>
      <c r="L128" t="s">
        <v>3556</v>
      </c>
      <c r="M128" t="s">
        <v>3557</v>
      </c>
      <c r="N128" t="s">
        <v>170</v>
      </c>
      <c r="AI128" t="s">
        <v>3558</v>
      </c>
      <c r="AJ128" t="s">
        <v>3559</v>
      </c>
      <c r="AK128" t="s">
        <v>3560</v>
      </c>
      <c r="AL128">
        <v>83.3</v>
      </c>
      <c r="AN128">
        <v>2000</v>
      </c>
      <c r="AO128" t="s">
        <v>174</v>
      </c>
      <c r="AP128" t="s">
        <v>3558</v>
      </c>
      <c r="AQ128" t="s">
        <v>3561</v>
      </c>
      <c r="AR128" t="s">
        <v>3562</v>
      </c>
      <c r="AS128">
        <v>78.4</v>
      </c>
      <c r="AU128">
        <v>2002</v>
      </c>
      <c r="AV128" t="s">
        <v>170</v>
      </c>
      <c r="BC128" t="s">
        <v>174</v>
      </c>
      <c r="BD128" t="s">
        <v>2123</v>
      </c>
      <c r="BE128" t="s">
        <v>3563</v>
      </c>
      <c r="BF128" t="s">
        <v>3564</v>
      </c>
      <c r="BG128">
        <v>77.6</v>
      </c>
      <c r="BI128">
        <v>2006</v>
      </c>
      <c r="BJ128">
        <v>2</v>
      </c>
      <c r="BL128">
        <v>9</v>
      </c>
      <c r="BN128" t="s">
        <v>174</v>
      </c>
      <c r="BO128" t="s">
        <v>3565</v>
      </c>
      <c r="BP128" t="s">
        <v>3566</v>
      </c>
      <c r="BQ128" t="s">
        <v>3567</v>
      </c>
      <c r="BR128">
        <v>77</v>
      </c>
      <c r="BT128">
        <v>2017</v>
      </c>
      <c r="BU128">
        <v>14</v>
      </c>
      <c r="BW128">
        <v>47</v>
      </c>
      <c r="BY128" t="s">
        <v>170</v>
      </c>
      <c r="CF128" t="s">
        <v>174</v>
      </c>
      <c r="CG128" t="s">
        <v>3568</v>
      </c>
      <c r="CH128" t="s">
        <v>3569</v>
      </c>
      <c r="CI128" t="s">
        <v>193</v>
      </c>
      <c r="CJ128">
        <v>2024</v>
      </c>
      <c r="CL128" t="s">
        <v>170</v>
      </c>
      <c r="CN128" t="s">
        <v>174</v>
      </c>
      <c r="CO128" t="s">
        <v>3570</v>
      </c>
      <c r="CP128" t="s">
        <v>3571</v>
      </c>
      <c r="CQ128" t="s">
        <v>174</v>
      </c>
      <c r="CR128">
        <v>2</v>
      </c>
      <c r="CS128">
        <v>6</v>
      </c>
      <c r="CT128">
        <v>1</v>
      </c>
      <c r="CU128" t="s">
        <v>3572</v>
      </c>
      <c r="CV128" t="s">
        <v>170</v>
      </c>
      <c r="CZ128" t="s">
        <v>170</v>
      </c>
      <c r="DB128" t="s">
        <v>3573</v>
      </c>
      <c r="DC128" t="s">
        <v>3574</v>
      </c>
      <c r="DD128" t="s">
        <v>170</v>
      </c>
      <c r="DF128" t="s">
        <v>170</v>
      </c>
      <c r="DL128" t="s">
        <v>170</v>
      </c>
      <c r="DN128" t="s">
        <v>170</v>
      </c>
      <c r="DP128" t="s">
        <v>3575</v>
      </c>
      <c r="DQ128" t="s">
        <v>202</v>
      </c>
      <c r="DR128" t="str">
        <f>HYPERLINK("https://nconnect.nicmar.ac.in/pdf/204_resume_1771497384.pdf/Y2FyZWVy","View Resume")</f>
        <v>0</v>
      </c>
      <c r="DS128" t="s">
        <v>865</v>
      </c>
      <c r="DT128" t="s">
        <v>3569</v>
      </c>
      <c r="DU128" t="s">
        <v>2128</v>
      </c>
      <c r="DV128" t="s">
        <v>2129</v>
      </c>
      <c r="DW128" t="s">
        <v>246</v>
      </c>
      <c r="DX128" t="s">
        <v>419</v>
      </c>
      <c r="DY128" t="s">
        <v>209</v>
      </c>
      <c r="DZ128" t="s">
        <v>865</v>
      </c>
    </row>
    <row r="129" spans="1:158">
      <c r="A129" t="s">
        <v>295</v>
      </c>
      <c r="B129" t="s">
        <v>211</v>
      </c>
      <c r="C129" t="s">
        <v>267</v>
      </c>
      <c r="D129" t="s">
        <v>296</v>
      </c>
      <c r="E129" t="s">
        <v>3576</v>
      </c>
      <c r="F129" t="s">
        <v>3577</v>
      </c>
      <c r="G129">
        <v>9971448118</v>
      </c>
      <c r="H129" t="s">
        <v>271</v>
      </c>
      <c r="I129" t="s">
        <v>3578</v>
      </c>
      <c r="J129" t="s">
        <v>166</v>
      </c>
      <c r="K129" t="s">
        <v>3579</v>
      </c>
      <c r="L129" t="s">
        <v>3580</v>
      </c>
      <c r="M129" t="s">
        <v>3581</v>
      </c>
      <c r="N129" t="s">
        <v>170</v>
      </c>
      <c r="AI129" t="s">
        <v>3582</v>
      </c>
      <c r="AJ129" t="s">
        <v>3583</v>
      </c>
      <c r="AK129" t="s">
        <v>3584</v>
      </c>
      <c r="AL129">
        <v>50</v>
      </c>
      <c r="AM129">
        <v>5</v>
      </c>
      <c r="AN129">
        <v>2010</v>
      </c>
      <c r="AO129" t="s">
        <v>174</v>
      </c>
      <c r="AP129" t="s">
        <v>3582</v>
      </c>
      <c r="AQ129" t="s">
        <v>3583</v>
      </c>
      <c r="AR129" t="s">
        <v>1335</v>
      </c>
      <c r="AS129">
        <v>68</v>
      </c>
      <c r="AT129">
        <v>0</v>
      </c>
      <c r="AU129">
        <v>2012</v>
      </c>
      <c r="AV129" t="s">
        <v>170</v>
      </c>
      <c r="BC129" t="s">
        <v>174</v>
      </c>
      <c r="BD129" t="s">
        <v>808</v>
      </c>
      <c r="BE129" t="s">
        <v>3585</v>
      </c>
      <c r="BF129" t="s">
        <v>1335</v>
      </c>
      <c r="BG129">
        <v>67.04</v>
      </c>
      <c r="BI129">
        <v>2015</v>
      </c>
      <c r="BJ129">
        <v>19</v>
      </c>
      <c r="BL129">
        <v>33</v>
      </c>
      <c r="BN129" t="s">
        <v>174</v>
      </c>
      <c r="BO129" t="s">
        <v>3298</v>
      </c>
      <c r="BP129" t="s">
        <v>3586</v>
      </c>
      <c r="BQ129" t="s">
        <v>1335</v>
      </c>
      <c r="BR129">
        <v>70.38</v>
      </c>
      <c r="BT129">
        <v>2017</v>
      </c>
      <c r="BU129">
        <v>31</v>
      </c>
      <c r="BW129">
        <v>33</v>
      </c>
      <c r="BY129" t="s">
        <v>170</v>
      </c>
      <c r="CF129" t="s">
        <v>174</v>
      </c>
      <c r="CG129" t="s">
        <v>3587</v>
      </c>
      <c r="CH129" t="s">
        <v>3588</v>
      </c>
      <c r="CI129" t="s">
        <v>193</v>
      </c>
      <c r="CJ129">
        <v>2025</v>
      </c>
      <c r="CL129" t="s">
        <v>170</v>
      </c>
      <c r="CN129" t="s">
        <v>174</v>
      </c>
      <c r="CO129" t="s">
        <v>3589</v>
      </c>
      <c r="CP129" t="s">
        <v>722</v>
      </c>
      <c r="CQ129" t="s">
        <v>174</v>
      </c>
      <c r="CR129">
        <v>3</v>
      </c>
      <c r="CS129">
        <v>1</v>
      </c>
      <c r="CT129">
        <v>3</v>
      </c>
      <c r="CU129" t="s">
        <v>3590</v>
      </c>
      <c r="CV129" t="s">
        <v>170</v>
      </c>
      <c r="CZ129" t="s">
        <v>170</v>
      </c>
      <c r="DB129" t="s">
        <v>3591</v>
      </c>
      <c r="DC129" t="s">
        <v>3592</v>
      </c>
      <c r="DD129" t="s">
        <v>174</v>
      </c>
      <c r="DE129" t="s">
        <v>3593</v>
      </c>
      <c r="DF129" t="s">
        <v>174</v>
      </c>
      <c r="DG129" t="s">
        <v>3594</v>
      </c>
      <c r="DH129" t="s">
        <v>378</v>
      </c>
      <c r="DI129" t="s">
        <v>378</v>
      </c>
      <c r="DJ129" t="s">
        <v>378</v>
      </c>
      <c r="DK129">
        <v>8</v>
      </c>
      <c r="DL129" t="s">
        <v>174</v>
      </c>
      <c r="DM129" t="s">
        <v>3595</v>
      </c>
      <c r="DN129" t="s">
        <v>174</v>
      </c>
      <c r="DO129" t="s">
        <v>3596</v>
      </c>
      <c r="DP129" t="s">
        <v>3597</v>
      </c>
      <c r="DQ129" t="s">
        <v>202</v>
      </c>
      <c r="DR129" t="str">
        <f>HYPERLINK("https://nconnect.nicmar.ac.in/pdf/176_resume_1771497974.pdf/Y2FyZWVy","View Resume")</f>
        <v>0</v>
      </c>
      <c r="DS129" t="s">
        <v>990</v>
      </c>
      <c r="DT129" t="s">
        <v>3598</v>
      </c>
      <c r="DU129" t="s">
        <v>2316</v>
      </c>
      <c r="DV129" t="s">
        <v>3599</v>
      </c>
      <c r="DW129" t="s">
        <v>246</v>
      </c>
      <c r="DX129" t="s">
        <v>1686</v>
      </c>
      <c r="DY129" t="s">
        <v>209</v>
      </c>
      <c r="DZ129" t="s">
        <v>990</v>
      </c>
    </row>
    <row r="130" spans="1:158">
      <c r="A130" t="s">
        <v>295</v>
      </c>
      <c r="B130" t="s">
        <v>211</v>
      </c>
      <c r="C130" t="s">
        <v>267</v>
      </c>
      <c r="D130" t="s">
        <v>296</v>
      </c>
      <c r="E130" t="s">
        <v>3409</v>
      </c>
      <c r="F130" t="s">
        <v>3410</v>
      </c>
      <c r="G130">
        <v>9866081761</v>
      </c>
      <c r="H130" t="s">
        <v>164</v>
      </c>
      <c r="I130" t="s">
        <v>3411</v>
      </c>
      <c r="J130" t="s">
        <v>166</v>
      </c>
      <c r="K130" t="s">
        <v>3412</v>
      </c>
      <c r="L130" t="s">
        <v>3413</v>
      </c>
      <c r="M130" t="s">
        <v>3414</v>
      </c>
      <c r="N130" t="s">
        <v>170</v>
      </c>
      <c r="AI130" t="s">
        <v>3415</v>
      </c>
      <c r="AJ130" t="s">
        <v>3416</v>
      </c>
      <c r="AK130" t="s">
        <v>3417</v>
      </c>
      <c r="AL130">
        <v>67</v>
      </c>
      <c r="AN130">
        <v>1996</v>
      </c>
      <c r="AO130" t="s">
        <v>174</v>
      </c>
      <c r="AP130" t="s">
        <v>3418</v>
      </c>
      <c r="AQ130" t="s">
        <v>3419</v>
      </c>
      <c r="AR130" t="s">
        <v>3420</v>
      </c>
      <c r="AS130">
        <v>55</v>
      </c>
      <c r="AU130">
        <v>1998</v>
      </c>
      <c r="AV130" t="s">
        <v>170</v>
      </c>
      <c r="BC130" t="s">
        <v>174</v>
      </c>
      <c r="BD130" t="s">
        <v>3421</v>
      </c>
      <c r="BE130" t="s">
        <v>3422</v>
      </c>
      <c r="BF130" t="s">
        <v>3423</v>
      </c>
      <c r="BG130">
        <v>64</v>
      </c>
      <c r="BI130">
        <v>2001</v>
      </c>
      <c r="BJ130">
        <v>19</v>
      </c>
      <c r="BK130" t="s">
        <v>3424</v>
      </c>
      <c r="BL130">
        <v>52</v>
      </c>
      <c r="BN130" t="s">
        <v>174</v>
      </c>
      <c r="BO130" t="s">
        <v>3425</v>
      </c>
      <c r="BP130" t="s">
        <v>3426</v>
      </c>
      <c r="BQ130" t="s">
        <v>3427</v>
      </c>
      <c r="BR130">
        <v>66</v>
      </c>
      <c r="BT130">
        <v>2010</v>
      </c>
      <c r="BU130">
        <v>31</v>
      </c>
      <c r="BV130" t="s">
        <v>3428</v>
      </c>
      <c r="BW130">
        <v>53</v>
      </c>
      <c r="BX130" t="s">
        <v>3429</v>
      </c>
      <c r="BY130" t="s">
        <v>174</v>
      </c>
      <c r="BZ130" t="s">
        <v>3430</v>
      </c>
      <c r="CA130" t="s">
        <v>3431</v>
      </c>
      <c r="CB130" t="s">
        <v>3432</v>
      </c>
      <c r="CC130">
        <v>63</v>
      </c>
      <c r="CE130">
        <v>2012</v>
      </c>
      <c r="CF130" t="s">
        <v>174</v>
      </c>
      <c r="CG130" t="s">
        <v>3433</v>
      </c>
      <c r="CH130" t="s">
        <v>3434</v>
      </c>
      <c r="CI130" t="s">
        <v>193</v>
      </c>
      <c r="CJ130">
        <v>2015</v>
      </c>
      <c r="CL130" t="s">
        <v>174</v>
      </c>
      <c r="CM130" t="s">
        <v>3435</v>
      </c>
      <c r="CN130" t="s">
        <v>174</v>
      </c>
      <c r="CO130" t="s">
        <v>3436</v>
      </c>
      <c r="CP130" t="s">
        <v>670</v>
      </c>
      <c r="CQ130" t="s">
        <v>174</v>
      </c>
      <c r="CR130">
        <v>0</v>
      </c>
      <c r="CS130">
        <v>2</v>
      </c>
      <c r="CT130">
        <v>35</v>
      </c>
      <c r="CU130" t="s">
        <v>3437</v>
      </c>
      <c r="CV130" t="s">
        <v>170</v>
      </c>
      <c r="CZ130" t="s">
        <v>174</v>
      </c>
      <c r="DA130" t="s">
        <v>3438</v>
      </c>
      <c r="DB130" t="s">
        <v>3439</v>
      </c>
      <c r="DC130" t="s">
        <v>2124</v>
      </c>
      <c r="DD130" t="s">
        <v>174</v>
      </c>
      <c r="DE130" t="s">
        <v>3440</v>
      </c>
      <c r="DF130" t="s">
        <v>174</v>
      </c>
      <c r="DG130" t="s">
        <v>3441</v>
      </c>
      <c r="DH130" t="s">
        <v>170</v>
      </c>
      <c r="DI130" t="s">
        <v>3442</v>
      </c>
      <c r="DJ130" t="s">
        <v>170</v>
      </c>
      <c r="DK130">
        <v>9</v>
      </c>
      <c r="DL130" t="s">
        <v>174</v>
      </c>
      <c r="DM130" t="s">
        <v>3443</v>
      </c>
      <c r="DN130" t="s">
        <v>170</v>
      </c>
      <c r="DP130" t="s">
        <v>3600</v>
      </c>
      <c r="DQ130" t="str">
        <f>HYPERLINK("https://nconnect.nicmar.ac.in/storage/profile/6996d1d70d53f.png","Download")</f>
        <v>0</v>
      </c>
      <c r="DR130" t="str">
        <f>HYPERLINK("https://nconnect.nicmar.ac.in/pdf/186_resume_1771495652.pdf/Y2FyZWVy","View Resume")</f>
        <v>0</v>
      </c>
      <c r="DS130" t="s">
        <v>3444</v>
      </c>
      <c r="DT130" t="s">
        <v>3445</v>
      </c>
      <c r="DU130" t="s">
        <v>3446</v>
      </c>
      <c r="DV130" t="s">
        <v>3447</v>
      </c>
      <c r="DW130" t="s">
        <v>246</v>
      </c>
      <c r="DX130" t="s">
        <v>1809</v>
      </c>
      <c r="DY130" t="s">
        <v>209</v>
      </c>
      <c r="DZ130" t="s">
        <v>1596</v>
      </c>
      <c r="EA130" t="s">
        <v>3448</v>
      </c>
      <c r="EB130" t="s">
        <v>3449</v>
      </c>
      <c r="EC130" t="s">
        <v>3450</v>
      </c>
      <c r="ED130" t="s">
        <v>246</v>
      </c>
      <c r="EE130" t="s">
        <v>3451</v>
      </c>
      <c r="EF130" t="s">
        <v>3452</v>
      </c>
      <c r="EG130" t="s">
        <v>3453</v>
      </c>
      <c r="EH130" t="s">
        <v>3454</v>
      </c>
      <c r="EI130" t="s">
        <v>3449</v>
      </c>
      <c r="EJ130" t="s">
        <v>3455</v>
      </c>
      <c r="EK130" t="s">
        <v>246</v>
      </c>
      <c r="EL130" t="s">
        <v>1026</v>
      </c>
      <c r="EM130" t="s">
        <v>2956</v>
      </c>
      <c r="EN130" t="s">
        <v>1388</v>
      </c>
      <c r="EO130" t="s">
        <v>3456</v>
      </c>
      <c r="EP130" t="s">
        <v>1283</v>
      </c>
      <c r="EQ130" t="s">
        <v>3457</v>
      </c>
      <c r="ER130" t="s">
        <v>246</v>
      </c>
      <c r="ES130" t="s">
        <v>3458</v>
      </c>
      <c r="ET130" t="s">
        <v>3459</v>
      </c>
      <c r="EU130" t="s">
        <v>430</v>
      </c>
    </row>
    <row r="131" spans="1:158">
      <c r="A131" t="s">
        <v>1137</v>
      </c>
      <c r="B131" t="s">
        <v>211</v>
      </c>
      <c r="C131" t="s">
        <v>1138</v>
      </c>
      <c r="D131" t="s">
        <v>1139</v>
      </c>
      <c r="E131" t="s">
        <v>3601</v>
      </c>
      <c r="F131" t="s">
        <v>3602</v>
      </c>
      <c r="G131">
        <v>8351873002</v>
      </c>
      <c r="H131" t="s">
        <v>164</v>
      </c>
      <c r="I131" t="s">
        <v>3603</v>
      </c>
      <c r="J131" t="s">
        <v>166</v>
      </c>
      <c r="K131" t="s">
        <v>763</v>
      </c>
      <c r="L131" t="s">
        <v>3604</v>
      </c>
      <c r="M131" t="s">
        <v>3605</v>
      </c>
      <c r="N131" t="s">
        <v>170</v>
      </c>
      <c r="AI131" t="s">
        <v>3606</v>
      </c>
      <c r="AJ131" t="s">
        <v>3607</v>
      </c>
      <c r="AK131" t="s">
        <v>3608</v>
      </c>
      <c r="AL131">
        <v>80</v>
      </c>
      <c r="AN131">
        <v>2008</v>
      </c>
      <c r="AO131" t="s">
        <v>174</v>
      </c>
      <c r="AP131" t="s">
        <v>3609</v>
      </c>
      <c r="AQ131" t="s">
        <v>3610</v>
      </c>
      <c r="AR131" t="s">
        <v>3611</v>
      </c>
      <c r="AS131">
        <v>77.4</v>
      </c>
      <c r="AU131">
        <v>2010</v>
      </c>
      <c r="AV131" t="s">
        <v>170</v>
      </c>
      <c r="BC131" t="s">
        <v>174</v>
      </c>
      <c r="BD131" t="s">
        <v>3612</v>
      </c>
      <c r="BE131" t="s">
        <v>3613</v>
      </c>
      <c r="BF131" t="s">
        <v>486</v>
      </c>
      <c r="BG131">
        <v>72</v>
      </c>
      <c r="BI131">
        <v>2015</v>
      </c>
      <c r="BJ131">
        <v>1</v>
      </c>
      <c r="BL131">
        <v>9</v>
      </c>
      <c r="BN131" t="s">
        <v>174</v>
      </c>
      <c r="BO131" t="s">
        <v>1858</v>
      </c>
      <c r="BP131" t="s">
        <v>1886</v>
      </c>
      <c r="BQ131" t="s">
        <v>3614</v>
      </c>
      <c r="BR131">
        <v>86.1</v>
      </c>
      <c r="BS131">
        <v>8.61</v>
      </c>
      <c r="BT131">
        <v>2017</v>
      </c>
      <c r="BU131">
        <v>16</v>
      </c>
      <c r="BW131">
        <v>49</v>
      </c>
      <c r="BY131" t="s">
        <v>170</v>
      </c>
      <c r="CF131" t="s">
        <v>174</v>
      </c>
      <c r="CG131" t="s">
        <v>3615</v>
      </c>
      <c r="CH131" t="s">
        <v>3616</v>
      </c>
      <c r="CI131" t="s">
        <v>193</v>
      </c>
      <c r="CJ131">
        <v>2025</v>
      </c>
      <c r="CL131" t="s">
        <v>170</v>
      </c>
      <c r="CN131" t="s">
        <v>174</v>
      </c>
      <c r="CO131" t="s">
        <v>3617</v>
      </c>
      <c r="CP131" t="s">
        <v>3618</v>
      </c>
      <c r="CQ131" t="s">
        <v>174</v>
      </c>
      <c r="CR131">
        <v>4</v>
      </c>
      <c r="CS131">
        <v>2</v>
      </c>
      <c r="CT131">
        <v>1</v>
      </c>
      <c r="CV131" t="s">
        <v>170</v>
      </c>
      <c r="CZ131" t="s">
        <v>170</v>
      </c>
      <c r="DB131" t="s">
        <v>3619</v>
      </c>
      <c r="DC131" t="s">
        <v>3620</v>
      </c>
      <c r="DD131" t="s">
        <v>170</v>
      </c>
      <c r="DF131" t="s">
        <v>170</v>
      </c>
      <c r="DL131" t="s">
        <v>174</v>
      </c>
      <c r="DM131" t="s">
        <v>3621</v>
      </c>
      <c r="DN131" t="s">
        <v>174</v>
      </c>
      <c r="DO131" t="s">
        <v>3622</v>
      </c>
      <c r="DP131" t="s">
        <v>3623</v>
      </c>
      <c r="DQ131" t="s">
        <v>202</v>
      </c>
      <c r="DR131" t="str">
        <f>HYPERLINK("https://nconnect.nicmar.ac.in/pdf/206_resume_1771498954.pdf/Y2FyZWVy","View Resume")</f>
        <v>0</v>
      </c>
      <c r="DS131" t="s">
        <v>692</v>
      </c>
      <c r="DT131" t="s">
        <v>3624</v>
      </c>
      <c r="DU131" t="s">
        <v>211</v>
      </c>
      <c r="DV131" t="s">
        <v>333</v>
      </c>
      <c r="DW131" t="s">
        <v>246</v>
      </c>
      <c r="DX131" t="s">
        <v>3625</v>
      </c>
      <c r="DY131" t="s">
        <v>209</v>
      </c>
      <c r="DZ131" t="s">
        <v>380</v>
      </c>
      <c r="EA131" t="s">
        <v>3626</v>
      </c>
      <c r="EB131" t="s">
        <v>211</v>
      </c>
      <c r="EC131" t="s">
        <v>3627</v>
      </c>
      <c r="ED131" t="s">
        <v>246</v>
      </c>
      <c r="EE131" t="s">
        <v>3628</v>
      </c>
      <c r="EF131" t="s">
        <v>1585</v>
      </c>
      <c r="EG131" t="s">
        <v>865</v>
      </c>
    </row>
    <row r="132" spans="1:158">
      <c r="A132" t="s">
        <v>1471</v>
      </c>
      <c r="B132" t="s">
        <v>508</v>
      </c>
      <c r="C132" t="s">
        <v>212</v>
      </c>
      <c r="D132" t="s">
        <v>1472</v>
      </c>
      <c r="E132" t="s">
        <v>3629</v>
      </c>
      <c r="F132" t="s">
        <v>3630</v>
      </c>
      <c r="G132">
        <v>7510343974</v>
      </c>
      <c r="H132" t="s">
        <v>271</v>
      </c>
      <c r="I132" t="s">
        <v>3631</v>
      </c>
      <c r="J132" t="s">
        <v>217</v>
      </c>
      <c r="K132" t="s">
        <v>3632</v>
      </c>
      <c r="L132" t="s">
        <v>3633</v>
      </c>
      <c r="M132" t="s">
        <v>3634</v>
      </c>
      <c r="N132" t="s">
        <v>170</v>
      </c>
      <c r="AI132" t="s">
        <v>3635</v>
      </c>
      <c r="AJ132" t="s">
        <v>3636</v>
      </c>
      <c r="AK132" t="s">
        <v>3637</v>
      </c>
      <c r="AL132">
        <v>92</v>
      </c>
      <c r="AN132">
        <v>2017</v>
      </c>
      <c r="AO132" t="s">
        <v>170</v>
      </c>
      <c r="AV132" t="s">
        <v>174</v>
      </c>
      <c r="AW132" t="s">
        <v>229</v>
      </c>
      <c r="AX132" t="s">
        <v>3638</v>
      </c>
      <c r="AY132" t="s">
        <v>3639</v>
      </c>
      <c r="AZ132">
        <v>78.3</v>
      </c>
      <c r="BA132">
        <v>7.83</v>
      </c>
      <c r="BB132">
        <v>2020</v>
      </c>
      <c r="BC132" t="s">
        <v>174</v>
      </c>
      <c r="BD132" t="s">
        <v>3640</v>
      </c>
      <c r="BE132" t="s">
        <v>3641</v>
      </c>
      <c r="BF132" t="s">
        <v>3642</v>
      </c>
      <c r="BG132">
        <v>78.6</v>
      </c>
      <c r="BH132">
        <v>7.86</v>
      </c>
      <c r="BI132">
        <v>2023</v>
      </c>
      <c r="BJ132">
        <v>1</v>
      </c>
      <c r="BL132">
        <v>9</v>
      </c>
      <c r="BN132" t="s">
        <v>174</v>
      </c>
      <c r="BO132" t="s">
        <v>3640</v>
      </c>
      <c r="BP132" t="s">
        <v>3643</v>
      </c>
      <c r="BQ132" t="s">
        <v>3644</v>
      </c>
      <c r="BR132">
        <v>91.8</v>
      </c>
      <c r="BS132">
        <v>9.18</v>
      </c>
      <c r="BT132">
        <v>2025</v>
      </c>
      <c r="BU132">
        <v>31</v>
      </c>
      <c r="BV132" t="s">
        <v>3645</v>
      </c>
      <c r="BW132">
        <v>53</v>
      </c>
      <c r="BX132" t="s">
        <v>3645</v>
      </c>
      <c r="BY132" t="s">
        <v>170</v>
      </c>
      <c r="CF132" t="s">
        <v>170</v>
      </c>
      <c r="CL132" t="s">
        <v>174</v>
      </c>
      <c r="CM132" t="s">
        <v>3646</v>
      </c>
      <c r="CN132" t="s">
        <v>174</v>
      </c>
      <c r="CO132" t="s">
        <v>3647</v>
      </c>
      <c r="CP132" t="s">
        <v>3648</v>
      </c>
      <c r="CQ132" t="s">
        <v>174</v>
      </c>
      <c r="CR132">
        <v>0</v>
      </c>
      <c r="CS132">
        <v>0</v>
      </c>
      <c r="CT132">
        <v>1</v>
      </c>
      <c r="CU132" t="s">
        <v>3649</v>
      </c>
      <c r="CV132" t="s">
        <v>170</v>
      </c>
      <c r="CZ132" t="s">
        <v>170</v>
      </c>
      <c r="DB132" t="s">
        <v>3650</v>
      </c>
      <c r="DC132" t="s">
        <v>3651</v>
      </c>
      <c r="DD132" t="s">
        <v>174</v>
      </c>
      <c r="DE132" t="s">
        <v>3652</v>
      </c>
      <c r="DF132" t="s">
        <v>174</v>
      </c>
      <c r="DG132">
        <v>1</v>
      </c>
      <c r="DH132">
        <v>1</v>
      </c>
      <c r="DI132">
        <v>4</v>
      </c>
      <c r="DJ132" t="s">
        <v>3653</v>
      </c>
      <c r="DK132">
        <v>0</v>
      </c>
      <c r="DL132" t="s">
        <v>174</v>
      </c>
      <c r="DM132" t="s">
        <v>3654</v>
      </c>
      <c r="DN132" t="s">
        <v>170</v>
      </c>
      <c r="DP132" t="s">
        <v>3655</v>
      </c>
      <c r="DQ132" t="str">
        <f>HYPERLINK("https://nconnect.nicmar.ac.in/storage/profile/6996d821e044e.png","Download")</f>
        <v>0</v>
      </c>
      <c r="DR132" t="str">
        <f>HYPERLINK("https://nconnect.nicmar.ac.in/pdf/205_resume_1771498968.pdf/Y2FyZWVy","View Resume")</f>
        <v>0</v>
      </c>
      <c r="DS132" t="s">
        <v>265</v>
      </c>
      <c r="DT132" t="s">
        <v>3656</v>
      </c>
      <c r="DU132" t="s">
        <v>3657</v>
      </c>
      <c r="DV132" t="s">
        <v>1630</v>
      </c>
      <c r="DW132" t="s">
        <v>246</v>
      </c>
      <c r="DX132" t="s">
        <v>464</v>
      </c>
      <c r="DY132" t="s">
        <v>209</v>
      </c>
      <c r="DZ132" t="s">
        <v>265</v>
      </c>
    </row>
    <row r="133" spans="1:158">
      <c r="A133" t="s">
        <v>295</v>
      </c>
      <c r="B133" t="s">
        <v>211</v>
      </c>
      <c r="C133" t="s">
        <v>267</v>
      </c>
      <c r="D133" t="s">
        <v>296</v>
      </c>
      <c r="E133" t="s">
        <v>3658</v>
      </c>
      <c r="F133" t="s">
        <v>3659</v>
      </c>
      <c r="G133">
        <v>8319574468</v>
      </c>
      <c r="H133" t="s">
        <v>164</v>
      </c>
      <c r="I133" t="s">
        <v>3660</v>
      </c>
      <c r="J133" t="s">
        <v>166</v>
      </c>
      <c r="K133" t="s">
        <v>763</v>
      </c>
      <c r="L133" t="s">
        <v>3661</v>
      </c>
      <c r="M133" t="s">
        <v>3662</v>
      </c>
      <c r="N133" t="s">
        <v>170</v>
      </c>
      <c r="AI133" t="s">
        <v>3663</v>
      </c>
      <c r="AJ133" t="s">
        <v>3664</v>
      </c>
      <c r="AK133" t="s">
        <v>1907</v>
      </c>
      <c r="AL133">
        <v>61</v>
      </c>
      <c r="AN133">
        <v>1994</v>
      </c>
      <c r="AO133" t="s">
        <v>174</v>
      </c>
      <c r="AP133" t="s">
        <v>3665</v>
      </c>
      <c r="AQ133" t="s">
        <v>3666</v>
      </c>
      <c r="AR133" t="s">
        <v>1075</v>
      </c>
      <c r="AS133">
        <v>51</v>
      </c>
      <c r="AU133">
        <v>1996</v>
      </c>
      <c r="AV133" t="s">
        <v>174</v>
      </c>
      <c r="AW133" t="s">
        <v>1042</v>
      </c>
      <c r="AX133" t="s">
        <v>3667</v>
      </c>
      <c r="AY133" t="s">
        <v>3668</v>
      </c>
      <c r="AZ133">
        <v>61.5</v>
      </c>
      <c r="BB133">
        <v>2005</v>
      </c>
      <c r="BC133" t="s">
        <v>174</v>
      </c>
      <c r="BD133" t="s">
        <v>3669</v>
      </c>
      <c r="BE133" t="s">
        <v>3670</v>
      </c>
      <c r="BF133" t="s">
        <v>3671</v>
      </c>
      <c r="BG133">
        <v>64.3</v>
      </c>
      <c r="BI133">
        <v>2000</v>
      </c>
      <c r="BJ133">
        <v>19</v>
      </c>
      <c r="BK133" t="s">
        <v>3672</v>
      </c>
      <c r="BL133">
        <v>20</v>
      </c>
      <c r="BM133" t="s">
        <v>3673</v>
      </c>
      <c r="BN133" t="s">
        <v>174</v>
      </c>
      <c r="BO133" t="s">
        <v>2898</v>
      </c>
      <c r="BP133" t="s">
        <v>3674</v>
      </c>
      <c r="BQ133" t="s">
        <v>3675</v>
      </c>
      <c r="BR133">
        <v>61.08</v>
      </c>
      <c r="BT133">
        <v>2015</v>
      </c>
      <c r="BU133">
        <v>31</v>
      </c>
      <c r="BV133" t="s">
        <v>3676</v>
      </c>
      <c r="BW133">
        <v>33</v>
      </c>
      <c r="BX133" t="s">
        <v>3675</v>
      </c>
      <c r="BY133" t="s">
        <v>170</v>
      </c>
      <c r="CF133" t="s">
        <v>174</v>
      </c>
      <c r="CG133" t="s">
        <v>3677</v>
      </c>
      <c r="CH133" t="s">
        <v>3678</v>
      </c>
      <c r="CI133" t="s">
        <v>193</v>
      </c>
      <c r="CJ133">
        <v>2024</v>
      </c>
      <c r="CL133" t="s">
        <v>174</v>
      </c>
      <c r="CM133" t="s">
        <v>3679</v>
      </c>
      <c r="CN133" t="s">
        <v>170</v>
      </c>
      <c r="CP133" t="s">
        <v>612</v>
      </c>
      <c r="CQ133" t="s">
        <v>174</v>
      </c>
      <c r="CR133" t="s">
        <v>376</v>
      </c>
      <c r="CS133" t="s">
        <v>2625</v>
      </c>
      <c r="CU133" t="s">
        <v>3680</v>
      </c>
      <c r="CV133" t="s">
        <v>170</v>
      </c>
      <c r="CZ133" t="s">
        <v>170</v>
      </c>
      <c r="DC133" t="s">
        <v>3681</v>
      </c>
      <c r="DD133" t="s">
        <v>174</v>
      </c>
      <c r="DE133" t="s">
        <v>3682</v>
      </c>
      <c r="DF133" t="s">
        <v>170</v>
      </c>
      <c r="DH133" t="s">
        <v>3683</v>
      </c>
      <c r="DK133">
        <v>70</v>
      </c>
      <c r="DL133" t="s">
        <v>174</v>
      </c>
      <c r="DM133" t="s">
        <v>3684</v>
      </c>
      <c r="DN133" t="s">
        <v>174</v>
      </c>
      <c r="DO133" t="s">
        <v>3685</v>
      </c>
      <c r="DP133" t="s">
        <v>3686</v>
      </c>
      <c r="DQ133" t="s">
        <v>202</v>
      </c>
      <c r="DR133" t="str">
        <f>HYPERLINK("https://nconnect.nicmar.ac.in/pdf/208_resume_1771499284.pdf/Y2FyZWVy","View Resume")</f>
        <v>0</v>
      </c>
      <c r="DS133" t="s">
        <v>292</v>
      </c>
    </row>
    <row r="134" spans="1:158">
      <c r="A134" t="s">
        <v>585</v>
      </c>
      <c r="B134" t="s">
        <v>211</v>
      </c>
      <c r="C134" t="s">
        <v>472</v>
      </c>
      <c r="D134" t="s">
        <v>586</v>
      </c>
      <c r="E134" t="s">
        <v>3687</v>
      </c>
      <c r="F134" t="s">
        <v>3688</v>
      </c>
      <c r="G134">
        <v>7276371776</v>
      </c>
      <c r="H134" t="s">
        <v>164</v>
      </c>
      <c r="I134" t="s">
        <v>3689</v>
      </c>
      <c r="J134" t="s">
        <v>217</v>
      </c>
      <c r="K134" t="s">
        <v>3690</v>
      </c>
      <c r="L134" t="s">
        <v>3691</v>
      </c>
      <c r="M134" t="s">
        <v>3692</v>
      </c>
      <c r="N134" t="s">
        <v>170</v>
      </c>
      <c r="AI134" t="s">
        <v>3693</v>
      </c>
      <c r="AJ134" t="s">
        <v>3694</v>
      </c>
      <c r="AK134" t="s">
        <v>3695</v>
      </c>
      <c r="AL134">
        <v>83.09</v>
      </c>
      <c r="AN134">
        <v>2010</v>
      </c>
      <c r="AO134" t="s">
        <v>174</v>
      </c>
      <c r="AP134" t="s">
        <v>3696</v>
      </c>
      <c r="AQ134" t="s">
        <v>3694</v>
      </c>
      <c r="AR134" t="s">
        <v>3697</v>
      </c>
      <c r="AS134">
        <v>62.5</v>
      </c>
      <c r="AU134">
        <v>2014</v>
      </c>
      <c r="AV134" t="s">
        <v>170</v>
      </c>
      <c r="BC134" t="s">
        <v>174</v>
      </c>
      <c r="BD134" t="s">
        <v>3698</v>
      </c>
      <c r="BE134" t="s">
        <v>3699</v>
      </c>
      <c r="BF134" t="s">
        <v>3700</v>
      </c>
      <c r="BG134">
        <v>65.7</v>
      </c>
      <c r="BH134">
        <v>7.32</v>
      </c>
      <c r="BI134">
        <v>2018</v>
      </c>
      <c r="BJ134">
        <v>2</v>
      </c>
      <c r="BL134">
        <v>9</v>
      </c>
      <c r="BN134" t="s">
        <v>174</v>
      </c>
      <c r="BO134" t="s">
        <v>3701</v>
      </c>
      <c r="BP134" t="s">
        <v>3701</v>
      </c>
      <c r="BQ134" t="s">
        <v>3702</v>
      </c>
      <c r="BR134">
        <v>77</v>
      </c>
      <c r="BS134">
        <v>7.7</v>
      </c>
      <c r="BT134">
        <v>2020</v>
      </c>
      <c r="BU134">
        <v>8</v>
      </c>
      <c r="BW134">
        <v>13</v>
      </c>
      <c r="BY134" t="s">
        <v>170</v>
      </c>
      <c r="CF134" t="s">
        <v>170</v>
      </c>
      <c r="CJ134">
        <v>2026</v>
      </c>
      <c r="CL134" t="s">
        <v>170</v>
      </c>
      <c r="CN134" t="s">
        <v>174</v>
      </c>
      <c r="CO134" t="s">
        <v>3703</v>
      </c>
      <c r="CP134" t="s">
        <v>3704</v>
      </c>
      <c r="CQ134" t="s">
        <v>170</v>
      </c>
      <c r="CV134" t="s">
        <v>170</v>
      </c>
      <c r="CZ134" t="s">
        <v>170</v>
      </c>
      <c r="DB134" t="s">
        <v>378</v>
      </c>
      <c r="DC134" t="s">
        <v>326</v>
      </c>
      <c r="DD134" t="s">
        <v>174</v>
      </c>
      <c r="DE134" t="s">
        <v>3705</v>
      </c>
      <c r="DF134" t="s">
        <v>170</v>
      </c>
      <c r="DL134" t="s">
        <v>170</v>
      </c>
      <c r="DN134" t="s">
        <v>170</v>
      </c>
      <c r="DP134" t="s">
        <v>3706</v>
      </c>
      <c r="DQ134" t="str">
        <f>HYPERLINK("https://nconnect.nicmar.ac.in/storage/profile/6996ea569c447.png","Download")</f>
        <v>0</v>
      </c>
      <c r="DR134" t="str">
        <f>HYPERLINK("https://nconnect.nicmar.ac.in/pdf/222_resume_1771500353.pdf/Y2FyZWVy","View Resume")</f>
        <v>0</v>
      </c>
      <c r="DS134" t="s">
        <v>1683</v>
      </c>
      <c r="DT134" t="s">
        <v>3707</v>
      </c>
      <c r="DU134" t="s">
        <v>3708</v>
      </c>
      <c r="DV134" t="s">
        <v>333</v>
      </c>
      <c r="DW134" t="s">
        <v>207</v>
      </c>
      <c r="DX134" t="s">
        <v>465</v>
      </c>
      <c r="DY134" t="s">
        <v>209</v>
      </c>
      <c r="DZ134" t="s">
        <v>949</v>
      </c>
      <c r="EA134" t="s">
        <v>3709</v>
      </c>
      <c r="EB134" t="s">
        <v>3710</v>
      </c>
      <c r="EC134" t="s">
        <v>333</v>
      </c>
      <c r="ED134" t="s">
        <v>207</v>
      </c>
      <c r="EE134" t="s">
        <v>981</v>
      </c>
      <c r="EF134" t="s">
        <v>3711</v>
      </c>
      <c r="EG134" t="s">
        <v>942</v>
      </c>
      <c r="EH134" t="s">
        <v>3701</v>
      </c>
      <c r="EI134" t="s">
        <v>3712</v>
      </c>
      <c r="EJ134" t="s">
        <v>819</v>
      </c>
      <c r="EK134" t="s">
        <v>207</v>
      </c>
      <c r="EL134" t="s">
        <v>1987</v>
      </c>
      <c r="EM134" t="s">
        <v>1544</v>
      </c>
      <c r="EN134" t="s">
        <v>430</v>
      </c>
    </row>
    <row r="135" spans="1:158">
      <c r="A135" t="s">
        <v>507</v>
      </c>
      <c r="B135" t="s">
        <v>508</v>
      </c>
      <c r="C135" t="s">
        <v>267</v>
      </c>
      <c r="D135" t="s">
        <v>509</v>
      </c>
      <c r="E135" t="s">
        <v>3713</v>
      </c>
      <c r="F135" t="s">
        <v>3714</v>
      </c>
      <c r="G135">
        <v>9763979704</v>
      </c>
      <c r="H135" t="s">
        <v>164</v>
      </c>
      <c r="I135" t="s">
        <v>3715</v>
      </c>
      <c r="J135" t="s">
        <v>166</v>
      </c>
      <c r="K135" t="s">
        <v>3716</v>
      </c>
      <c r="L135" t="s">
        <v>3717</v>
      </c>
      <c r="M135" t="s">
        <v>3718</v>
      </c>
      <c r="N135" t="s">
        <v>170</v>
      </c>
      <c r="AI135" t="s">
        <v>3719</v>
      </c>
      <c r="AJ135" t="s">
        <v>3720</v>
      </c>
      <c r="AK135" t="s">
        <v>3721</v>
      </c>
      <c r="AL135">
        <v>55.46</v>
      </c>
      <c r="AM135">
        <v>0</v>
      </c>
      <c r="AN135">
        <v>1996</v>
      </c>
      <c r="AO135" t="s">
        <v>174</v>
      </c>
      <c r="AP135" t="s">
        <v>3722</v>
      </c>
      <c r="AQ135" t="s">
        <v>3723</v>
      </c>
      <c r="AR135" t="s">
        <v>3724</v>
      </c>
      <c r="AS135">
        <v>55.5</v>
      </c>
      <c r="AU135">
        <v>1998</v>
      </c>
      <c r="AV135" t="s">
        <v>170</v>
      </c>
      <c r="BC135" t="s">
        <v>174</v>
      </c>
      <c r="BD135" t="s">
        <v>808</v>
      </c>
      <c r="BE135" t="s">
        <v>3725</v>
      </c>
      <c r="BF135" t="s">
        <v>3726</v>
      </c>
      <c r="BG135">
        <v>1138</v>
      </c>
      <c r="BI135">
        <v>2002</v>
      </c>
      <c r="BJ135">
        <v>19</v>
      </c>
      <c r="BK135" t="s">
        <v>808</v>
      </c>
      <c r="BL135">
        <v>53</v>
      </c>
      <c r="BM135" t="s">
        <v>3727</v>
      </c>
      <c r="BN135" t="s">
        <v>174</v>
      </c>
      <c r="BO135" t="s">
        <v>3728</v>
      </c>
      <c r="BP135" t="s">
        <v>3725</v>
      </c>
      <c r="BQ135" t="s">
        <v>1907</v>
      </c>
      <c r="BR135">
        <v>68.5</v>
      </c>
      <c r="BT135">
        <v>2005</v>
      </c>
      <c r="BU135">
        <v>31</v>
      </c>
      <c r="BV135" t="s">
        <v>811</v>
      </c>
      <c r="BW135">
        <v>24</v>
      </c>
      <c r="BY135" t="s">
        <v>174</v>
      </c>
      <c r="BZ135" t="s">
        <v>3729</v>
      </c>
      <c r="CA135" t="s">
        <v>3730</v>
      </c>
      <c r="CB135" t="s">
        <v>528</v>
      </c>
      <c r="CC135">
        <v>62.5</v>
      </c>
      <c r="CE135">
        <v>2009</v>
      </c>
      <c r="CF135" t="s">
        <v>174</v>
      </c>
      <c r="CG135" t="s">
        <v>3731</v>
      </c>
      <c r="CH135" t="s">
        <v>3732</v>
      </c>
      <c r="CI135" t="s">
        <v>193</v>
      </c>
      <c r="CJ135">
        <v>2022</v>
      </c>
      <c r="CL135" t="s">
        <v>174</v>
      </c>
      <c r="CM135" t="s">
        <v>3733</v>
      </c>
      <c r="CN135" t="s">
        <v>174</v>
      </c>
      <c r="CO135" t="s">
        <v>3734</v>
      </c>
      <c r="CP135" t="s">
        <v>670</v>
      </c>
      <c r="CQ135" t="s">
        <v>174</v>
      </c>
      <c r="CR135">
        <v>8</v>
      </c>
      <c r="CS135" t="s">
        <v>378</v>
      </c>
      <c r="CT135">
        <v>19</v>
      </c>
      <c r="CU135" t="s">
        <v>3735</v>
      </c>
      <c r="CV135" t="s">
        <v>170</v>
      </c>
      <c r="CZ135" t="s">
        <v>170</v>
      </c>
      <c r="DB135" t="s">
        <v>3736</v>
      </c>
      <c r="DC135" t="s">
        <v>3737</v>
      </c>
      <c r="DD135" t="s">
        <v>174</v>
      </c>
      <c r="DE135" t="s">
        <v>3738</v>
      </c>
      <c r="DF135" t="s">
        <v>174</v>
      </c>
      <c r="DG135" t="s">
        <v>3739</v>
      </c>
      <c r="DH135" t="s">
        <v>3740</v>
      </c>
      <c r="DI135" t="s">
        <v>3741</v>
      </c>
      <c r="DJ135" t="s">
        <v>3742</v>
      </c>
      <c r="DK135">
        <v>6</v>
      </c>
      <c r="DL135" t="s">
        <v>174</v>
      </c>
      <c r="DM135" t="s">
        <v>3743</v>
      </c>
      <c r="DN135" t="s">
        <v>170</v>
      </c>
      <c r="DP135" t="s">
        <v>3744</v>
      </c>
      <c r="DQ135" t="s">
        <v>202</v>
      </c>
      <c r="DR135" t="str">
        <f>HYPERLINK("https://nconnect.nicmar.ac.in/pdf/209_resume_1771500235.pdf/Y2FyZWVy","View Resume")</f>
        <v>0</v>
      </c>
      <c r="DS135" t="s">
        <v>3745</v>
      </c>
      <c r="DT135" t="s">
        <v>3746</v>
      </c>
      <c r="DU135" t="s">
        <v>508</v>
      </c>
      <c r="DV135" t="s">
        <v>819</v>
      </c>
      <c r="DW135" t="s">
        <v>246</v>
      </c>
      <c r="DX135" t="s">
        <v>3389</v>
      </c>
      <c r="DY135" t="s">
        <v>209</v>
      </c>
      <c r="DZ135" t="s">
        <v>1388</v>
      </c>
      <c r="EA135" t="s">
        <v>3747</v>
      </c>
      <c r="EB135" t="s">
        <v>508</v>
      </c>
      <c r="EC135" t="s">
        <v>819</v>
      </c>
      <c r="ED135" t="s">
        <v>246</v>
      </c>
      <c r="EE135" t="s">
        <v>825</v>
      </c>
      <c r="EF135" t="s">
        <v>3389</v>
      </c>
      <c r="EG135" t="s">
        <v>2927</v>
      </c>
      <c r="EH135" t="s">
        <v>3748</v>
      </c>
      <c r="EI135" t="s">
        <v>211</v>
      </c>
      <c r="EJ135" t="s">
        <v>3749</v>
      </c>
      <c r="EK135" t="s">
        <v>246</v>
      </c>
      <c r="EL135" t="s">
        <v>2206</v>
      </c>
      <c r="EM135" t="s">
        <v>825</v>
      </c>
      <c r="EN135" t="s">
        <v>3225</v>
      </c>
      <c r="EO135" t="s">
        <v>3750</v>
      </c>
      <c r="EP135" t="s">
        <v>3751</v>
      </c>
      <c r="EQ135" t="s">
        <v>3752</v>
      </c>
      <c r="ER135" t="s">
        <v>207</v>
      </c>
      <c r="ES135" t="s">
        <v>3753</v>
      </c>
      <c r="ET135" t="s">
        <v>3754</v>
      </c>
      <c r="EU135" t="s">
        <v>430</v>
      </c>
      <c r="EV135" t="s">
        <v>3755</v>
      </c>
      <c r="EW135" t="s">
        <v>351</v>
      </c>
      <c r="EX135" t="s">
        <v>3756</v>
      </c>
      <c r="EY135" t="s">
        <v>246</v>
      </c>
      <c r="EZ135" t="s">
        <v>3757</v>
      </c>
      <c r="FA135" t="s">
        <v>3758</v>
      </c>
      <c r="FB135" t="s">
        <v>945</v>
      </c>
    </row>
    <row r="136" spans="1:158">
      <c r="A136" t="s">
        <v>266</v>
      </c>
      <c r="B136" t="s">
        <v>211</v>
      </c>
      <c r="C136" t="s">
        <v>267</v>
      </c>
      <c r="D136" t="s">
        <v>268</v>
      </c>
      <c r="E136" t="s">
        <v>3759</v>
      </c>
      <c r="F136" t="s">
        <v>3760</v>
      </c>
      <c r="G136">
        <v>9923752421</v>
      </c>
      <c r="H136" t="s">
        <v>164</v>
      </c>
      <c r="I136" t="s">
        <v>3761</v>
      </c>
      <c r="J136" t="s">
        <v>166</v>
      </c>
      <c r="K136" t="s">
        <v>763</v>
      </c>
      <c r="L136" t="s">
        <v>3762</v>
      </c>
      <c r="M136" t="s">
        <v>3763</v>
      </c>
      <c r="N136" t="s">
        <v>170</v>
      </c>
      <c r="AI136" t="s">
        <v>3764</v>
      </c>
      <c r="AJ136" t="s">
        <v>3312</v>
      </c>
      <c r="AK136" t="s">
        <v>218</v>
      </c>
      <c r="AL136">
        <v>68</v>
      </c>
      <c r="AN136">
        <v>1980</v>
      </c>
      <c r="AO136" t="s">
        <v>174</v>
      </c>
      <c r="AP136" t="s">
        <v>3765</v>
      </c>
      <c r="AQ136" t="s">
        <v>3312</v>
      </c>
      <c r="AR136" t="s">
        <v>361</v>
      </c>
      <c r="AS136">
        <v>5.8</v>
      </c>
      <c r="AU136">
        <v>1982</v>
      </c>
      <c r="AV136" t="s">
        <v>174</v>
      </c>
      <c r="AW136" t="s">
        <v>3766</v>
      </c>
      <c r="AX136" t="s">
        <v>3767</v>
      </c>
      <c r="AY136" t="s">
        <v>3768</v>
      </c>
      <c r="AZ136">
        <v>78.9</v>
      </c>
      <c r="BB136">
        <v>2012</v>
      </c>
      <c r="BC136" t="s">
        <v>174</v>
      </c>
      <c r="BD136" t="s">
        <v>3769</v>
      </c>
      <c r="BE136" t="s">
        <v>3770</v>
      </c>
      <c r="BF136" t="s">
        <v>3771</v>
      </c>
      <c r="BG136">
        <v>75.8</v>
      </c>
      <c r="BI136">
        <v>1985</v>
      </c>
      <c r="BJ136">
        <v>19</v>
      </c>
      <c r="BK136" t="s">
        <v>3771</v>
      </c>
      <c r="BL136">
        <v>32</v>
      </c>
      <c r="BN136" t="s">
        <v>174</v>
      </c>
      <c r="BO136" t="s">
        <v>3767</v>
      </c>
      <c r="BP136" t="s">
        <v>3772</v>
      </c>
      <c r="BQ136" t="s">
        <v>3773</v>
      </c>
      <c r="BR136">
        <v>79</v>
      </c>
      <c r="BT136">
        <v>2015</v>
      </c>
      <c r="BU136">
        <v>31</v>
      </c>
      <c r="BV136" t="s">
        <v>3774</v>
      </c>
      <c r="BW136">
        <v>38</v>
      </c>
      <c r="BY136" t="s">
        <v>170</v>
      </c>
      <c r="CF136" t="s">
        <v>170</v>
      </c>
      <c r="CL136" t="s">
        <v>174</v>
      </c>
      <c r="CM136" t="s">
        <v>3775</v>
      </c>
      <c r="CN136" t="s">
        <v>174</v>
      </c>
      <c r="CO136" t="s">
        <v>3776</v>
      </c>
      <c r="CP136" t="s">
        <v>3777</v>
      </c>
      <c r="CQ136" t="s">
        <v>170</v>
      </c>
      <c r="CV136" t="s">
        <v>170</v>
      </c>
      <c r="CZ136" t="s">
        <v>170</v>
      </c>
      <c r="DB136" t="s">
        <v>3778</v>
      </c>
      <c r="DC136" t="s">
        <v>2124</v>
      </c>
      <c r="DD136" t="s">
        <v>174</v>
      </c>
      <c r="DE136" t="s">
        <v>3779</v>
      </c>
      <c r="DF136" t="s">
        <v>170</v>
      </c>
      <c r="DL136" t="s">
        <v>174</v>
      </c>
      <c r="DM136" t="s">
        <v>3780</v>
      </c>
      <c r="DN136" t="s">
        <v>174</v>
      </c>
      <c r="DO136" t="s">
        <v>3781</v>
      </c>
      <c r="DP136" t="s">
        <v>3782</v>
      </c>
      <c r="DQ136" t="s">
        <v>202</v>
      </c>
      <c r="DR136" t="str">
        <f>HYPERLINK("https://nconnect.nicmar.ac.in/pdf/202_resume_1771501200.pdf/Y2FyZWVy","View Resume")</f>
        <v>0</v>
      </c>
      <c r="DS136" t="s">
        <v>3783</v>
      </c>
      <c r="DT136" t="s">
        <v>3784</v>
      </c>
      <c r="DU136" t="s">
        <v>3785</v>
      </c>
      <c r="DV136" t="s">
        <v>1427</v>
      </c>
      <c r="DW136" t="s">
        <v>207</v>
      </c>
      <c r="DX136" t="s">
        <v>3786</v>
      </c>
      <c r="DY136" t="s">
        <v>209</v>
      </c>
      <c r="DZ136" t="s">
        <v>3783</v>
      </c>
    </row>
    <row r="137" spans="1:158">
      <c r="A137" t="s">
        <v>794</v>
      </c>
      <c r="B137" t="s">
        <v>211</v>
      </c>
      <c r="C137" t="s">
        <v>267</v>
      </c>
      <c r="D137" t="s">
        <v>509</v>
      </c>
      <c r="E137" t="s">
        <v>3787</v>
      </c>
      <c r="F137" t="s">
        <v>3788</v>
      </c>
      <c r="G137">
        <v>8439286180</v>
      </c>
      <c r="H137" t="s">
        <v>164</v>
      </c>
      <c r="I137" t="s">
        <v>3789</v>
      </c>
      <c r="J137" t="s">
        <v>166</v>
      </c>
      <c r="K137" t="s">
        <v>3790</v>
      </c>
      <c r="L137" t="s">
        <v>3791</v>
      </c>
      <c r="M137" t="s">
        <v>3792</v>
      </c>
      <c r="N137" t="s">
        <v>170</v>
      </c>
      <c r="AI137" t="s">
        <v>3793</v>
      </c>
      <c r="AJ137" t="s">
        <v>3794</v>
      </c>
      <c r="AK137" t="s">
        <v>3264</v>
      </c>
      <c r="AL137">
        <v>51.2</v>
      </c>
      <c r="AN137">
        <v>2010</v>
      </c>
      <c r="AO137" t="s">
        <v>174</v>
      </c>
      <c r="AP137" t="s">
        <v>3795</v>
      </c>
      <c r="AQ137" t="s">
        <v>3794</v>
      </c>
      <c r="AR137" t="s">
        <v>3796</v>
      </c>
      <c r="AS137">
        <v>57.7</v>
      </c>
      <c r="AU137">
        <v>2013</v>
      </c>
      <c r="AV137" t="s">
        <v>170</v>
      </c>
      <c r="BC137" t="s">
        <v>174</v>
      </c>
      <c r="BD137" t="s">
        <v>1297</v>
      </c>
      <c r="BE137" t="s">
        <v>3797</v>
      </c>
      <c r="BF137" t="s">
        <v>3798</v>
      </c>
      <c r="BG137">
        <v>57.24</v>
      </c>
      <c r="BI137">
        <v>2016</v>
      </c>
      <c r="BJ137">
        <v>19</v>
      </c>
      <c r="BK137" t="s">
        <v>3799</v>
      </c>
      <c r="BL137">
        <v>23</v>
      </c>
      <c r="BN137" t="s">
        <v>174</v>
      </c>
      <c r="BO137" t="s">
        <v>1297</v>
      </c>
      <c r="BP137" t="s">
        <v>3800</v>
      </c>
      <c r="BQ137" t="s">
        <v>3801</v>
      </c>
      <c r="BR137">
        <v>67.7</v>
      </c>
      <c r="BS137">
        <v>6.7</v>
      </c>
      <c r="BT137">
        <v>2018</v>
      </c>
      <c r="BU137">
        <v>31</v>
      </c>
      <c r="BV137" t="s">
        <v>3298</v>
      </c>
      <c r="BW137">
        <v>23</v>
      </c>
      <c r="BY137" t="s">
        <v>170</v>
      </c>
      <c r="CA137" t="s">
        <v>3794</v>
      </c>
      <c r="CF137" t="s">
        <v>174</v>
      </c>
      <c r="CG137" t="s">
        <v>528</v>
      </c>
      <c r="CH137" t="s">
        <v>3802</v>
      </c>
      <c r="CI137" t="s">
        <v>193</v>
      </c>
      <c r="CJ137">
        <v>2025</v>
      </c>
      <c r="CL137" t="s">
        <v>174</v>
      </c>
      <c r="CN137" t="s">
        <v>174</v>
      </c>
      <c r="CO137" t="s">
        <v>3803</v>
      </c>
      <c r="CP137" t="s">
        <v>3804</v>
      </c>
      <c r="CQ137" t="s">
        <v>174</v>
      </c>
      <c r="CR137">
        <v>0</v>
      </c>
      <c r="CS137">
        <v>0</v>
      </c>
      <c r="CT137">
        <v>2</v>
      </c>
      <c r="CU137" t="s">
        <v>3805</v>
      </c>
      <c r="CV137" t="s">
        <v>170</v>
      </c>
      <c r="CZ137" t="s">
        <v>170</v>
      </c>
      <c r="DB137" t="s">
        <v>3806</v>
      </c>
      <c r="DC137" t="s">
        <v>3807</v>
      </c>
      <c r="DD137" t="s">
        <v>174</v>
      </c>
      <c r="DE137" t="s">
        <v>3808</v>
      </c>
      <c r="DF137" t="s">
        <v>170</v>
      </c>
      <c r="DL137" t="s">
        <v>170</v>
      </c>
      <c r="DN137" t="s">
        <v>170</v>
      </c>
      <c r="DP137" t="s">
        <v>3809</v>
      </c>
      <c r="DQ137" t="s">
        <v>202</v>
      </c>
      <c r="DR137" t="str">
        <f>HYPERLINK("https://nconnect.nicmar.ac.in/pdf/216_resume_1771503454.pdf/Y2FyZWVy","View Resume")</f>
        <v>0</v>
      </c>
      <c r="DS137" t="s">
        <v>1596</v>
      </c>
      <c r="DT137" t="s">
        <v>3810</v>
      </c>
      <c r="DU137" t="s">
        <v>1985</v>
      </c>
      <c r="DV137" t="s">
        <v>3794</v>
      </c>
      <c r="DW137" t="s">
        <v>246</v>
      </c>
      <c r="DX137" t="s">
        <v>3162</v>
      </c>
      <c r="DY137" t="s">
        <v>465</v>
      </c>
      <c r="DZ137" t="s">
        <v>1596</v>
      </c>
    </row>
    <row r="138" spans="1:158">
      <c r="A138" t="s">
        <v>210</v>
      </c>
      <c r="B138" t="s">
        <v>211</v>
      </c>
      <c r="C138" t="s">
        <v>212</v>
      </c>
      <c r="D138" t="s">
        <v>213</v>
      </c>
      <c r="E138" t="s">
        <v>3811</v>
      </c>
      <c r="F138" t="s">
        <v>3812</v>
      </c>
      <c r="G138">
        <v>7499079795</v>
      </c>
      <c r="H138" t="s">
        <v>164</v>
      </c>
      <c r="I138" t="s">
        <v>3813</v>
      </c>
      <c r="J138" t="s">
        <v>166</v>
      </c>
      <c r="K138" t="s">
        <v>3814</v>
      </c>
      <c r="L138" t="s">
        <v>3815</v>
      </c>
      <c r="M138" t="s">
        <v>3816</v>
      </c>
      <c r="N138" t="s">
        <v>170</v>
      </c>
      <c r="AI138" t="s">
        <v>3817</v>
      </c>
      <c r="AJ138" t="s">
        <v>3818</v>
      </c>
      <c r="AK138" t="s">
        <v>443</v>
      </c>
      <c r="AL138">
        <v>73.23</v>
      </c>
      <c r="AN138">
        <v>2009</v>
      </c>
      <c r="AO138" t="s">
        <v>174</v>
      </c>
      <c r="AP138" t="s">
        <v>3819</v>
      </c>
      <c r="AQ138" t="s">
        <v>3820</v>
      </c>
      <c r="AR138" t="s">
        <v>3321</v>
      </c>
      <c r="AS138">
        <v>58.83</v>
      </c>
      <c r="AU138">
        <v>2011</v>
      </c>
      <c r="AV138" t="s">
        <v>170</v>
      </c>
      <c r="BC138" t="s">
        <v>174</v>
      </c>
      <c r="BD138" t="s">
        <v>3821</v>
      </c>
      <c r="BE138" t="s">
        <v>3822</v>
      </c>
      <c r="BF138" t="s">
        <v>3823</v>
      </c>
      <c r="BG138">
        <v>65.0</v>
      </c>
      <c r="BI138">
        <v>2015</v>
      </c>
      <c r="BJ138">
        <v>2</v>
      </c>
      <c r="BL138">
        <v>9</v>
      </c>
      <c r="BN138" t="s">
        <v>174</v>
      </c>
      <c r="BO138" t="s">
        <v>3824</v>
      </c>
      <c r="BP138" t="s">
        <v>3825</v>
      </c>
      <c r="BQ138" t="s">
        <v>3826</v>
      </c>
      <c r="BR138">
        <v>75.5</v>
      </c>
      <c r="BS138">
        <v>7.55</v>
      </c>
      <c r="BT138">
        <v>2019</v>
      </c>
      <c r="BU138">
        <v>14</v>
      </c>
      <c r="BW138">
        <v>47</v>
      </c>
      <c r="BY138" t="s">
        <v>170</v>
      </c>
      <c r="CF138" t="s">
        <v>170</v>
      </c>
      <c r="CL138" t="s">
        <v>170</v>
      </c>
      <c r="CN138" t="s">
        <v>170</v>
      </c>
      <c r="CP138" t="s">
        <v>443</v>
      </c>
      <c r="CQ138" t="s">
        <v>170</v>
      </c>
      <c r="CU138" t="s">
        <v>2365</v>
      </c>
      <c r="CV138" t="s">
        <v>170</v>
      </c>
      <c r="CZ138" t="s">
        <v>170</v>
      </c>
      <c r="DC138" t="s">
        <v>3827</v>
      </c>
      <c r="DD138" t="s">
        <v>170</v>
      </c>
      <c r="DF138" t="s">
        <v>170</v>
      </c>
      <c r="DL138" t="s">
        <v>170</v>
      </c>
      <c r="DN138" t="s">
        <v>170</v>
      </c>
      <c r="DP138" t="s">
        <v>3828</v>
      </c>
      <c r="DQ138" t="str">
        <f>HYPERLINK("https://nconnect.nicmar.ac.in/storage/profile/6996f3a15b8b3.png","Download")</f>
        <v>0</v>
      </c>
      <c r="DR138" t="str">
        <f>HYPERLINK("https://nconnect.nicmar.ac.in/pdf/228_resume_1771503913.pdf/Y2FyZWVy","View Resume")</f>
        <v>0</v>
      </c>
      <c r="DS138" t="s">
        <v>3829</v>
      </c>
      <c r="DT138" t="s">
        <v>3830</v>
      </c>
      <c r="DU138" t="s">
        <v>2316</v>
      </c>
      <c r="DV138" t="s">
        <v>3831</v>
      </c>
      <c r="DW138" t="s">
        <v>246</v>
      </c>
      <c r="DX138" t="s">
        <v>423</v>
      </c>
      <c r="DY138" t="s">
        <v>209</v>
      </c>
      <c r="DZ138" t="s">
        <v>898</v>
      </c>
      <c r="EA138" t="s">
        <v>3832</v>
      </c>
      <c r="EB138" t="s">
        <v>2316</v>
      </c>
      <c r="EC138" t="s">
        <v>3833</v>
      </c>
      <c r="ED138" t="s">
        <v>246</v>
      </c>
      <c r="EE138" t="s">
        <v>3834</v>
      </c>
      <c r="EF138" t="s">
        <v>1544</v>
      </c>
      <c r="EG138" t="s">
        <v>248</v>
      </c>
      <c r="EH138" t="s">
        <v>3835</v>
      </c>
      <c r="EI138" t="s">
        <v>351</v>
      </c>
      <c r="EJ138" t="s">
        <v>3836</v>
      </c>
      <c r="EK138" t="s">
        <v>246</v>
      </c>
      <c r="EL138" t="s">
        <v>1392</v>
      </c>
      <c r="EM138" t="s">
        <v>3837</v>
      </c>
      <c r="EN138" t="s">
        <v>466</v>
      </c>
      <c r="EO138" t="s">
        <v>3830</v>
      </c>
      <c r="EP138" t="s">
        <v>2316</v>
      </c>
      <c r="EQ138" t="s">
        <v>3831</v>
      </c>
      <c r="ER138" t="s">
        <v>246</v>
      </c>
      <c r="ES138" t="s">
        <v>384</v>
      </c>
      <c r="ET138" t="s">
        <v>3162</v>
      </c>
      <c r="EU138" t="s">
        <v>420</v>
      </c>
    </row>
    <row r="139" spans="1:158">
      <c r="A139" t="s">
        <v>471</v>
      </c>
      <c r="B139" t="s">
        <v>211</v>
      </c>
      <c r="C139" t="s">
        <v>472</v>
      </c>
      <c r="D139" t="s">
        <v>473</v>
      </c>
      <c r="E139" t="s">
        <v>3838</v>
      </c>
      <c r="F139" t="s">
        <v>3839</v>
      </c>
      <c r="G139">
        <v>9940270826</v>
      </c>
      <c r="H139" t="s">
        <v>164</v>
      </c>
      <c r="I139" t="s">
        <v>3840</v>
      </c>
      <c r="J139" t="s">
        <v>166</v>
      </c>
      <c r="K139" t="s">
        <v>477</v>
      </c>
      <c r="L139" t="s">
        <v>3841</v>
      </c>
      <c r="M139" t="s">
        <v>3842</v>
      </c>
      <c r="N139" t="s">
        <v>170</v>
      </c>
      <c r="AI139" t="s">
        <v>3843</v>
      </c>
      <c r="AJ139" t="s">
        <v>3844</v>
      </c>
      <c r="AK139" t="s">
        <v>3845</v>
      </c>
      <c r="AL139">
        <v>94.4</v>
      </c>
      <c r="AN139">
        <v>2006</v>
      </c>
      <c r="AO139" t="s">
        <v>174</v>
      </c>
      <c r="AP139" t="s">
        <v>3843</v>
      </c>
      <c r="AQ139" t="s">
        <v>3844</v>
      </c>
      <c r="AR139" t="s">
        <v>3846</v>
      </c>
      <c r="AS139">
        <v>89</v>
      </c>
      <c r="AU139">
        <v>2008</v>
      </c>
      <c r="AV139" t="s">
        <v>170</v>
      </c>
      <c r="BC139" t="s">
        <v>174</v>
      </c>
      <c r="BD139" t="s">
        <v>3847</v>
      </c>
      <c r="BE139" t="s">
        <v>3848</v>
      </c>
      <c r="BF139" t="s">
        <v>229</v>
      </c>
      <c r="BG139">
        <v>83.5</v>
      </c>
      <c r="BH139">
        <v>8.35</v>
      </c>
      <c r="BI139">
        <v>2012</v>
      </c>
      <c r="BJ139">
        <v>2</v>
      </c>
      <c r="BL139">
        <v>9</v>
      </c>
      <c r="BN139" t="s">
        <v>174</v>
      </c>
      <c r="BO139" t="s">
        <v>3849</v>
      </c>
      <c r="BP139" t="s">
        <v>3850</v>
      </c>
      <c r="BQ139" t="s">
        <v>3851</v>
      </c>
      <c r="BR139">
        <v>84.2</v>
      </c>
      <c r="BS139">
        <v>8.42</v>
      </c>
      <c r="BT139">
        <v>2016</v>
      </c>
      <c r="BU139">
        <v>12</v>
      </c>
      <c r="BW139">
        <v>13</v>
      </c>
      <c r="BY139" t="s">
        <v>170</v>
      </c>
      <c r="CF139" t="s">
        <v>174</v>
      </c>
      <c r="CG139" t="s">
        <v>3852</v>
      </c>
      <c r="CH139" t="s">
        <v>3853</v>
      </c>
      <c r="CI139" t="s">
        <v>373</v>
      </c>
      <c r="CK139" t="s">
        <v>174</v>
      </c>
      <c r="CL139" t="s">
        <v>174</v>
      </c>
      <c r="CM139" t="s">
        <v>3854</v>
      </c>
      <c r="CN139" t="s">
        <v>174</v>
      </c>
      <c r="CO139" t="s">
        <v>3855</v>
      </c>
      <c r="CP139" t="s">
        <v>3856</v>
      </c>
      <c r="CQ139" t="s">
        <v>174</v>
      </c>
      <c r="CR139">
        <v>4</v>
      </c>
      <c r="CS139">
        <v>6</v>
      </c>
      <c r="CT139">
        <v>1</v>
      </c>
      <c r="CU139" t="s">
        <v>3857</v>
      </c>
      <c r="CV139" t="s">
        <v>170</v>
      </c>
      <c r="CZ139" t="s">
        <v>170</v>
      </c>
      <c r="DB139" t="s">
        <v>3858</v>
      </c>
      <c r="DC139" t="s">
        <v>3859</v>
      </c>
      <c r="DD139" t="s">
        <v>174</v>
      </c>
      <c r="DE139" t="s">
        <v>3860</v>
      </c>
      <c r="DF139" t="s">
        <v>170</v>
      </c>
      <c r="DL139" t="s">
        <v>174</v>
      </c>
      <c r="DM139" t="s">
        <v>3861</v>
      </c>
      <c r="DN139" t="s">
        <v>174</v>
      </c>
      <c r="DO139" t="s">
        <v>3862</v>
      </c>
      <c r="DP139" t="s">
        <v>3863</v>
      </c>
      <c r="DQ139" t="str">
        <f>HYPERLINK("https://nconnect.nicmar.ac.in/storage/profile/6996e56310561.png","Download")</f>
        <v>0</v>
      </c>
      <c r="DR139" t="str">
        <f>HYPERLINK("https://nconnect.nicmar.ac.in/pdf/214_resume_1771504379.pdf/Y2FyZWVy","View Resume")</f>
        <v>0</v>
      </c>
      <c r="DS139" t="s">
        <v>3864</v>
      </c>
      <c r="DT139" t="s">
        <v>3865</v>
      </c>
      <c r="DU139" t="s">
        <v>211</v>
      </c>
      <c r="DV139" t="s">
        <v>1812</v>
      </c>
      <c r="DW139" t="s">
        <v>246</v>
      </c>
      <c r="DX139" t="s">
        <v>3866</v>
      </c>
      <c r="DY139" t="s">
        <v>824</v>
      </c>
      <c r="DZ139" t="s">
        <v>3110</v>
      </c>
      <c r="EA139" t="s">
        <v>3867</v>
      </c>
      <c r="EB139" t="s">
        <v>211</v>
      </c>
      <c r="EC139" t="s">
        <v>1812</v>
      </c>
      <c r="ED139" t="s">
        <v>246</v>
      </c>
      <c r="EE139" t="s">
        <v>2026</v>
      </c>
      <c r="EF139" t="s">
        <v>3868</v>
      </c>
      <c r="EG139" t="s">
        <v>265</v>
      </c>
      <c r="EH139" t="s">
        <v>3869</v>
      </c>
      <c r="EI139" t="s">
        <v>351</v>
      </c>
      <c r="EJ139" t="s">
        <v>1812</v>
      </c>
      <c r="EK139" t="s">
        <v>246</v>
      </c>
      <c r="EL139" t="s">
        <v>3870</v>
      </c>
      <c r="EM139" t="s">
        <v>1591</v>
      </c>
      <c r="EN139" t="s">
        <v>898</v>
      </c>
    </row>
    <row r="140" spans="1:158">
      <c r="A140" t="s">
        <v>1471</v>
      </c>
      <c r="B140" t="s">
        <v>508</v>
      </c>
      <c r="C140" t="s">
        <v>212</v>
      </c>
      <c r="D140" t="s">
        <v>1472</v>
      </c>
      <c r="E140" t="s">
        <v>3871</v>
      </c>
      <c r="F140" t="s">
        <v>3872</v>
      </c>
      <c r="G140">
        <v>9819306354</v>
      </c>
      <c r="H140" t="s">
        <v>164</v>
      </c>
      <c r="I140" t="s">
        <v>3873</v>
      </c>
      <c r="J140" t="s">
        <v>166</v>
      </c>
      <c r="K140" t="s">
        <v>2824</v>
      </c>
      <c r="L140" t="s">
        <v>3874</v>
      </c>
      <c r="M140" t="s">
        <v>3875</v>
      </c>
      <c r="N140" t="s">
        <v>170</v>
      </c>
      <c r="AI140" t="s">
        <v>3876</v>
      </c>
      <c r="AJ140" t="s">
        <v>3877</v>
      </c>
      <c r="AK140" t="s">
        <v>3878</v>
      </c>
      <c r="AL140">
        <v>73.73</v>
      </c>
      <c r="AN140">
        <v>2000</v>
      </c>
      <c r="AO140" t="s">
        <v>170</v>
      </c>
      <c r="AV140" t="s">
        <v>174</v>
      </c>
      <c r="AW140" t="s">
        <v>486</v>
      </c>
      <c r="AX140" t="s">
        <v>3879</v>
      </c>
      <c r="AY140" t="s">
        <v>486</v>
      </c>
      <c r="AZ140">
        <v>80.97</v>
      </c>
      <c r="BB140">
        <v>2004</v>
      </c>
      <c r="BC140" t="s">
        <v>174</v>
      </c>
      <c r="BD140" t="s">
        <v>3880</v>
      </c>
      <c r="BE140" t="s">
        <v>3881</v>
      </c>
      <c r="BF140" t="s">
        <v>486</v>
      </c>
      <c r="BG140">
        <v>74.25</v>
      </c>
      <c r="BI140">
        <v>2008</v>
      </c>
      <c r="BJ140">
        <v>2</v>
      </c>
      <c r="BL140">
        <v>9</v>
      </c>
      <c r="BN140" t="s">
        <v>174</v>
      </c>
      <c r="BO140" t="s">
        <v>3882</v>
      </c>
      <c r="BP140" t="s">
        <v>3883</v>
      </c>
      <c r="BQ140" t="s">
        <v>3884</v>
      </c>
      <c r="BR140">
        <v>61.96</v>
      </c>
      <c r="BT140">
        <v>2013</v>
      </c>
      <c r="BU140">
        <v>22</v>
      </c>
      <c r="BW140">
        <v>51</v>
      </c>
      <c r="BY140" t="s">
        <v>174</v>
      </c>
      <c r="BZ140" t="s">
        <v>1441</v>
      </c>
      <c r="CA140" t="s">
        <v>3885</v>
      </c>
      <c r="CB140" t="s">
        <v>969</v>
      </c>
      <c r="CC140">
        <v>78.18</v>
      </c>
      <c r="CE140">
        <v>2019</v>
      </c>
      <c r="CF140" t="s">
        <v>174</v>
      </c>
      <c r="CG140" t="s">
        <v>486</v>
      </c>
      <c r="CH140" t="s">
        <v>3886</v>
      </c>
      <c r="CI140" t="s">
        <v>193</v>
      </c>
      <c r="CJ140">
        <v>2025</v>
      </c>
      <c r="CL140" t="s">
        <v>174</v>
      </c>
      <c r="CM140" t="s">
        <v>3887</v>
      </c>
      <c r="CN140" t="s">
        <v>174</v>
      </c>
      <c r="CO140" t="s">
        <v>3888</v>
      </c>
      <c r="CP140" t="s">
        <v>2186</v>
      </c>
      <c r="CQ140" t="s">
        <v>174</v>
      </c>
      <c r="CR140">
        <v>0</v>
      </c>
      <c r="CS140">
        <v>0</v>
      </c>
      <c r="CT140">
        <v>7</v>
      </c>
      <c r="CU140" t="s">
        <v>3889</v>
      </c>
      <c r="CV140" t="s">
        <v>170</v>
      </c>
      <c r="CZ140" t="s">
        <v>170</v>
      </c>
      <c r="DB140" t="s">
        <v>3890</v>
      </c>
      <c r="DC140" t="s">
        <v>1310</v>
      </c>
      <c r="DD140" t="s">
        <v>174</v>
      </c>
      <c r="DE140" t="s">
        <v>3891</v>
      </c>
      <c r="DF140" t="s">
        <v>174</v>
      </c>
      <c r="DG140" t="s">
        <v>3892</v>
      </c>
      <c r="DH140" t="s">
        <v>3893</v>
      </c>
      <c r="DI140" t="s">
        <v>3894</v>
      </c>
      <c r="DJ140" t="s">
        <v>3895</v>
      </c>
      <c r="DK140">
        <v>9</v>
      </c>
      <c r="DL140" t="s">
        <v>170</v>
      </c>
      <c r="DN140" t="s">
        <v>170</v>
      </c>
      <c r="DP140" t="s">
        <v>3896</v>
      </c>
      <c r="DQ140" t="str">
        <f>HYPERLINK("https://nconnect.nicmar.ac.in/storage/profile/69a1c52c4444e.png","Download")</f>
        <v>0</v>
      </c>
      <c r="DR140" t="str">
        <f>HYPERLINK("https://nconnect.nicmar.ac.in/pdf/35_resume_1772210023.pdf/Y2FyZWVy","View Resume")</f>
        <v>0</v>
      </c>
      <c r="DS140" t="s">
        <v>1579</v>
      </c>
      <c r="DT140" t="s">
        <v>3897</v>
      </c>
      <c r="DU140" t="s">
        <v>211</v>
      </c>
      <c r="DV140" t="s">
        <v>3898</v>
      </c>
      <c r="DW140" t="s">
        <v>246</v>
      </c>
      <c r="DX140" t="s">
        <v>3834</v>
      </c>
      <c r="DY140" t="s">
        <v>209</v>
      </c>
      <c r="DZ140" t="s">
        <v>2691</v>
      </c>
      <c r="EA140" t="s">
        <v>3899</v>
      </c>
      <c r="EB140" t="s">
        <v>351</v>
      </c>
      <c r="EC140" t="s">
        <v>3898</v>
      </c>
      <c r="ED140" t="s">
        <v>246</v>
      </c>
      <c r="EE140" t="s">
        <v>1726</v>
      </c>
      <c r="EF140" t="s">
        <v>3162</v>
      </c>
      <c r="EG140" t="s">
        <v>692</v>
      </c>
      <c r="EH140" t="s">
        <v>3900</v>
      </c>
      <c r="EI140" t="s">
        <v>351</v>
      </c>
      <c r="EJ140" t="s">
        <v>3901</v>
      </c>
      <c r="EK140" t="s">
        <v>246</v>
      </c>
      <c r="EL140" t="s">
        <v>2207</v>
      </c>
      <c r="EM140" t="s">
        <v>1726</v>
      </c>
      <c r="EN140" t="s">
        <v>2689</v>
      </c>
      <c r="EO140" t="s">
        <v>3902</v>
      </c>
      <c r="EP140" t="s">
        <v>351</v>
      </c>
      <c r="EQ140" t="s">
        <v>3903</v>
      </c>
      <c r="ER140" t="s">
        <v>246</v>
      </c>
      <c r="ES140" t="s">
        <v>3904</v>
      </c>
      <c r="ET140" t="s">
        <v>859</v>
      </c>
      <c r="EU140" t="s">
        <v>380</v>
      </c>
      <c r="EV140" t="s">
        <v>3905</v>
      </c>
      <c r="EW140" t="s">
        <v>3906</v>
      </c>
      <c r="EX140" t="s">
        <v>3907</v>
      </c>
      <c r="EY140" t="s">
        <v>207</v>
      </c>
      <c r="EZ140" t="s">
        <v>338</v>
      </c>
      <c r="FA140" t="s">
        <v>3908</v>
      </c>
      <c r="FB140" t="s">
        <v>908</v>
      </c>
    </row>
    <row r="141" spans="1:158">
      <c r="A141" t="s">
        <v>3909</v>
      </c>
      <c r="B141" t="s">
        <v>211</v>
      </c>
      <c r="C141" t="s">
        <v>472</v>
      </c>
      <c r="D141" t="s">
        <v>3910</v>
      </c>
      <c r="E141" t="s">
        <v>3871</v>
      </c>
      <c r="F141" t="s">
        <v>3872</v>
      </c>
      <c r="G141">
        <v>9819306354</v>
      </c>
      <c r="H141" t="s">
        <v>164</v>
      </c>
      <c r="I141" t="s">
        <v>3873</v>
      </c>
      <c r="J141" t="s">
        <v>166</v>
      </c>
      <c r="K141" t="s">
        <v>2824</v>
      </c>
      <c r="L141" t="s">
        <v>3874</v>
      </c>
      <c r="M141" t="s">
        <v>3875</v>
      </c>
      <c r="N141" t="s">
        <v>170</v>
      </c>
      <c r="AI141" t="s">
        <v>3876</v>
      </c>
      <c r="AJ141" t="s">
        <v>3877</v>
      </c>
      <c r="AK141" t="s">
        <v>3878</v>
      </c>
      <c r="AL141">
        <v>73.73</v>
      </c>
      <c r="AN141">
        <v>2000</v>
      </c>
      <c r="AO141" t="s">
        <v>170</v>
      </c>
      <c r="AV141" t="s">
        <v>174</v>
      </c>
      <c r="AW141" t="s">
        <v>486</v>
      </c>
      <c r="AX141" t="s">
        <v>3879</v>
      </c>
      <c r="AY141" t="s">
        <v>486</v>
      </c>
      <c r="AZ141">
        <v>80.97</v>
      </c>
      <c r="BB141">
        <v>2004</v>
      </c>
      <c r="BC141" t="s">
        <v>174</v>
      </c>
      <c r="BD141" t="s">
        <v>3880</v>
      </c>
      <c r="BE141" t="s">
        <v>3881</v>
      </c>
      <c r="BF141" t="s">
        <v>486</v>
      </c>
      <c r="BG141">
        <v>74.25</v>
      </c>
      <c r="BI141">
        <v>2008</v>
      </c>
      <c r="BJ141">
        <v>2</v>
      </c>
      <c r="BL141">
        <v>9</v>
      </c>
      <c r="BN141" t="s">
        <v>174</v>
      </c>
      <c r="BO141" t="s">
        <v>3882</v>
      </c>
      <c r="BP141" t="s">
        <v>3883</v>
      </c>
      <c r="BQ141" t="s">
        <v>3884</v>
      </c>
      <c r="BR141">
        <v>61.96</v>
      </c>
      <c r="BT141">
        <v>2013</v>
      </c>
      <c r="BU141">
        <v>22</v>
      </c>
      <c r="BW141">
        <v>51</v>
      </c>
      <c r="BY141" t="s">
        <v>174</v>
      </c>
      <c r="BZ141" t="s">
        <v>1441</v>
      </c>
      <c r="CA141" t="s">
        <v>3885</v>
      </c>
      <c r="CB141" t="s">
        <v>969</v>
      </c>
      <c r="CC141">
        <v>78.18</v>
      </c>
      <c r="CE141">
        <v>2019</v>
      </c>
      <c r="CF141" t="s">
        <v>174</v>
      </c>
      <c r="CG141" t="s">
        <v>486</v>
      </c>
      <c r="CH141" t="s">
        <v>3886</v>
      </c>
      <c r="CI141" t="s">
        <v>193</v>
      </c>
      <c r="CJ141">
        <v>2025</v>
      </c>
      <c r="CL141" t="s">
        <v>174</v>
      </c>
      <c r="CM141" t="s">
        <v>3887</v>
      </c>
      <c r="CN141" t="s">
        <v>174</v>
      </c>
      <c r="CO141" t="s">
        <v>3888</v>
      </c>
      <c r="CP141" t="s">
        <v>2186</v>
      </c>
      <c r="CQ141" t="s">
        <v>174</v>
      </c>
      <c r="CR141">
        <v>0</v>
      </c>
      <c r="CS141">
        <v>0</v>
      </c>
      <c r="CT141">
        <v>7</v>
      </c>
      <c r="CU141" t="s">
        <v>3889</v>
      </c>
      <c r="CV141" t="s">
        <v>170</v>
      </c>
      <c r="CZ141" t="s">
        <v>170</v>
      </c>
      <c r="DB141" t="s">
        <v>3890</v>
      </c>
      <c r="DC141" t="s">
        <v>1310</v>
      </c>
      <c r="DD141" t="s">
        <v>174</v>
      </c>
      <c r="DE141" t="s">
        <v>3891</v>
      </c>
      <c r="DF141" t="s">
        <v>174</v>
      </c>
      <c r="DG141" t="s">
        <v>3892</v>
      </c>
      <c r="DH141" t="s">
        <v>3893</v>
      </c>
      <c r="DI141" t="s">
        <v>3894</v>
      </c>
      <c r="DJ141" t="s">
        <v>3895</v>
      </c>
      <c r="DK141">
        <v>9</v>
      </c>
      <c r="DL141" t="s">
        <v>170</v>
      </c>
      <c r="DN141" t="s">
        <v>170</v>
      </c>
      <c r="DP141" t="s">
        <v>3911</v>
      </c>
      <c r="DQ141" t="str">
        <f>HYPERLINK("https://nconnect.nicmar.ac.in/storage/profile/69a1c52c4444e.png","Download")</f>
        <v>0</v>
      </c>
      <c r="DR141" t="str">
        <f>HYPERLINK("https://nconnect.nicmar.ac.in/pdf/35_resume_1772210023.pdf/Y2FyZWVy","View Resume")</f>
        <v>0</v>
      </c>
      <c r="DS141" t="s">
        <v>1579</v>
      </c>
      <c r="DT141" t="s">
        <v>3897</v>
      </c>
      <c r="DU141" t="s">
        <v>211</v>
      </c>
      <c r="DV141" t="s">
        <v>3898</v>
      </c>
      <c r="DW141" t="s">
        <v>246</v>
      </c>
      <c r="DX141" t="s">
        <v>3834</v>
      </c>
      <c r="DY141" t="s">
        <v>209</v>
      </c>
      <c r="DZ141" t="s">
        <v>2691</v>
      </c>
      <c r="EA141" t="s">
        <v>3899</v>
      </c>
      <c r="EB141" t="s">
        <v>351</v>
      </c>
      <c r="EC141" t="s">
        <v>3898</v>
      </c>
      <c r="ED141" t="s">
        <v>246</v>
      </c>
      <c r="EE141" t="s">
        <v>1726</v>
      </c>
      <c r="EF141" t="s">
        <v>3162</v>
      </c>
      <c r="EG141" t="s">
        <v>692</v>
      </c>
      <c r="EH141" t="s">
        <v>3900</v>
      </c>
      <c r="EI141" t="s">
        <v>351</v>
      </c>
      <c r="EJ141" t="s">
        <v>3901</v>
      </c>
      <c r="EK141" t="s">
        <v>246</v>
      </c>
      <c r="EL141" t="s">
        <v>2207</v>
      </c>
      <c r="EM141" t="s">
        <v>1726</v>
      </c>
      <c r="EN141" t="s">
        <v>2689</v>
      </c>
      <c r="EO141" t="s">
        <v>3902</v>
      </c>
      <c r="EP141" t="s">
        <v>351</v>
      </c>
      <c r="EQ141" t="s">
        <v>3903</v>
      </c>
      <c r="ER141" t="s">
        <v>246</v>
      </c>
      <c r="ES141" t="s">
        <v>3904</v>
      </c>
      <c r="ET141" t="s">
        <v>859</v>
      </c>
      <c r="EU141" t="s">
        <v>380</v>
      </c>
      <c r="EV141" t="s">
        <v>3905</v>
      </c>
      <c r="EW141" t="s">
        <v>3906</v>
      </c>
      <c r="EX141" t="s">
        <v>3907</v>
      </c>
      <c r="EY141" t="s">
        <v>207</v>
      </c>
      <c r="EZ141" t="s">
        <v>338</v>
      </c>
      <c r="FA141" t="s">
        <v>3908</v>
      </c>
      <c r="FB141" t="s">
        <v>908</v>
      </c>
    </row>
    <row r="142" spans="1:158">
      <c r="A142" t="s">
        <v>585</v>
      </c>
      <c r="B142" t="s">
        <v>211</v>
      </c>
      <c r="C142" t="s">
        <v>472</v>
      </c>
      <c r="D142" t="s">
        <v>586</v>
      </c>
      <c r="E142" t="s">
        <v>3871</v>
      </c>
      <c r="F142" t="s">
        <v>3872</v>
      </c>
      <c r="G142">
        <v>9819306354</v>
      </c>
      <c r="H142" t="s">
        <v>164</v>
      </c>
      <c r="I142" t="s">
        <v>3873</v>
      </c>
      <c r="J142" t="s">
        <v>166</v>
      </c>
      <c r="K142" t="s">
        <v>2824</v>
      </c>
      <c r="L142" t="s">
        <v>3874</v>
      </c>
      <c r="M142" t="s">
        <v>3875</v>
      </c>
      <c r="N142" t="s">
        <v>170</v>
      </c>
      <c r="AI142" t="s">
        <v>3876</v>
      </c>
      <c r="AJ142" t="s">
        <v>3877</v>
      </c>
      <c r="AK142" t="s">
        <v>3878</v>
      </c>
      <c r="AL142">
        <v>73.73</v>
      </c>
      <c r="AN142">
        <v>2000</v>
      </c>
      <c r="AO142" t="s">
        <v>170</v>
      </c>
      <c r="AV142" t="s">
        <v>174</v>
      </c>
      <c r="AW142" t="s">
        <v>486</v>
      </c>
      <c r="AX142" t="s">
        <v>3879</v>
      </c>
      <c r="AY142" t="s">
        <v>486</v>
      </c>
      <c r="AZ142">
        <v>80.97</v>
      </c>
      <c r="BB142">
        <v>2004</v>
      </c>
      <c r="BC142" t="s">
        <v>174</v>
      </c>
      <c r="BD142" t="s">
        <v>3880</v>
      </c>
      <c r="BE142" t="s">
        <v>3881</v>
      </c>
      <c r="BF142" t="s">
        <v>486</v>
      </c>
      <c r="BG142">
        <v>74.25</v>
      </c>
      <c r="BI142">
        <v>2008</v>
      </c>
      <c r="BJ142">
        <v>2</v>
      </c>
      <c r="BL142">
        <v>9</v>
      </c>
      <c r="BN142" t="s">
        <v>174</v>
      </c>
      <c r="BO142" t="s">
        <v>3882</v>
      </c>
      <c r="BP142" t="s">
        <v>3883</v>
      </c>
      <c r="BQ142" t="s">
        <v>3884</v>
      </c>
      <c r="BR142">
        <v>61.96</v>
      </c>
      <c r="BT142">
        <v>2013</v>
      </c>
      <c r="BU142">
        <v>22</v>
      </c>
      <c r="BW142">
        <v>51</v>
      </c>
      <c r="BY142" t="s">
        <v>174</v>
      </c>
      <c r="BZ142" t="s">
        <v>1441</v>
      </c>
      <c r="CA142" t="s">
        <v>3885</v>
      </c>
      <c r="CB142" t="s">
        <v>969</v>
      </c>
      <c r="CC142">
        <v>78.18</v>
      </c>
      <c r="CE142">
        <v>2019</v>
      </c>
      <c r="CF142" t="s">
        <v>174</v>
      </c>
      <c r="CG142" t="s">
        <v>486</v>
      </c>
      <c r="CH142" t="s">
        <v>3886</v>
      </c>
      <c r="CI142" t="s">
        <v>193</v>
      </c>
      <c r="CJ142">
        <v>2025</v>
      </c>
      <c r="CL142" t="s">
        <v>174</v>
      </c>
      <c r="CM142" t="s">
        <v>3887</v>
      </c>
      <c r="CN142" t="s">
        <v>174</v>
      </c>
      <c r="CO142" t="s">
        <v>3888</v>
      </c>
      <c r="CP142" t="s">
        <v>2186</v>
      </c>
      <c r="CQ142" t="s">
        <v>174</v>
      </c>
      <c r="CR142">
        <v>0</v>
      </c>
      <c r="CS142">
        <v>0</v>
      </c>
      <c r="CT142">
        <v>7</v>
      </c>
      <c r="CU142" t="s">
        <v>3889</v>
      </c>
      <c r="CV142" t="s">
        <v>170</v>
      </c>
      <c r="CZ142" t="s">
        <v>170</v>
      </c>
      <c r="DB142" t="s">
        <v>3890</v>
      </c>
      <c r="DC142" t="s">
        <v>1310</v>
      </c>
      <c r="DD142" t="s">
        <v>174</v>
      </c>
      <c r="DE142" t="s">
        <v>3891</v>
      </c>
      <c r="DF142" t="s">
        <v>174</v>
      </c>
      <c r="DG142" t="s">
        <v>3892</v>
      </c>
      <c r="DH142" t="s">
        <v>3893</v>
      </c>
      <c r="DI142" t="s">
        <v>3894</v>
      </c>
      <c r="DJ142" t="s">
        <v>3895</v>
      </c>
      <c r="DK142">
        <v>9</v>
      </c>
      <c r="DL142" t="s">
        <v>170</v>
      </c>
      <c r="DN142" t="s">
        <v>170</v>
      </c>
      <c r="DP142" t="s">
        <v>3912</v>
      </c>
      <c r="DQ142" t="str">
        <f>HYPERLINK("https://nconnect.nicmar.ac.in/storage/profile/69a1c52c4444e.png","Download")</f>
        <v>0</v>
      </c>
      <c r="DR142" t="str">
        <f>HYPERLINK("https://nconnect.nicmar.ac.in/pdf/35_resume_1772210023.pdf/Y2FyZWVy","View Resume")</f>
        <v>0</v>
      </c>
      <c r="DS142" t="s">
        <v>1579</v>
      </c>
      <c r="DT142" t="s">
        <v>3897</v>
      </c>
      <c r="DU142" t="s">
        <v>211</v>
      </c>
      <c r="DV142" t="s">
        <v>3898</v>
      </c>
      <c r="DW142" t="s">
        <v>246</v>
      </c>
      <c r="DX142" t="s">
        <v>3834</v>
      </c>
      <c r="DY142" t="s">
        <v>209</v>
      </c>
      <c r="DZ142" t="s">
        <v>2691</v>
      </c>
      <c r="EA142" t="s">
        <v>3899</v>
      </c>
      <c r="EB142" t="s">
        <v>351</v>
      </c>
      <c r="EC142" t="s">
        <v>3898</v>
      </c>
      <c r="ED142" t="s">
        <v>246</v>
      </c>
      <c r="EE142" t="s">
        <v>1726</v>
      </c>
      <c r="EF142" t="s">
        <v>3162</v>
      </c>
      <c r="EG142" t="s">
        <v>692</v>
      </c>
      <c r="EH142" t="s">
        <v>3900</v>
      </c>
      <c r="EI142" t="s">
        <v>351</v>
      </c>
      <c r="EJ142" t="s">
        <v>3901</v>
      </c>
      <c r="EK142" t="s">
        <v>246</v>
      </c>
      <c r="EL142" t="s">
        <v>2207</v>
      </c>
      <c r="EM142" t="s">
        <v>1726</v>
      </c>
      <c r="EN142" t="s">
        <v>2689</v>
      </c>
      <c r="EO142" t="s">
        <v>3902</v>
      </c>
      <c r="EP142" t="s">
        <v>351</v>
      </c>
      <c r="EQ142" t="s">
        <v>3903</v>
      </c>
      <c r="ER142" t="s">
        <v>246</v>
      </c>
      <c r="ES142" t="s">
        <v>3904</v>
      </c>
      <c r="ET142" t="s">
        <v>859</v>
      </c>
      <c r="EU142" t="s">
        <v>380</v>
      </c>
      <c r="EV142" t="s">
        <v>3905</v>
      </c>
      <c r="EW142" t="s">
        <v>3906</v>
      </c>
      <c r="EX142" t="s">
        <v>3907</v>
      </c>
      <c r="EY142" t="s">
        <v>207</v>
      </c>
      <c r="EZ142" t="s">
        <v>338</v>
      </c>
      <c r="FA142" t="s">
        <v>3908</v>
      </c>
      <c r="FB142" t="s">
        <v>908</v>
      </c>
    </row>
    <row r="143" spans="1:158">
      <c r="A143" t="s">
        <v>471</v>
      </c>
      <c r="B143" t="s">
        <v>211</v>
      </c>
      <c r="C143" t="s">
        <v>472</v>
      </c>
      <c r="D143" t="s">
        <v>473</v>
      </c>
      <c r="E143" t="s">
        <v>3871</v>
      </c>
      <c r="F143" t="s">
        <v>3872</v>
      </c>
      <c r="G143">
        <v>9819306354</v>
      </c>
      <c r="H143" t="s">
        <v>164</v>
      </c>
      <c r="I143" t="s">
        <v>3873</v>
      </c>
      <c r="J143" t="s">
        <v>166</v>
      </c>
      <c r="K143" t="s">
        <v>2824</v>
      </c>
      <c r="L143" t="s">
        <v>3874</v>
      </c>
      <c r="M143" t="s">
        <v>3875</v>
      </c>
      <c r="N143" t="s">
        <v>170</v>
      </c>
      <c r="AI143" t="s">
        <v>3876</v>
      </c>
      <c r="AJ143" t="s">
        <v>3877</v>
      </c>
      <c r="AK143" t="s">
        <v>3878</v>
      </c>
      <c r="AL143">
        <v>73.73</v>
      </c>
      <c r="AN143">
        <v>2000</v>
      </c>
      <c r="AO143" t="s">
        <v>170</v>
      </c>
      <c r="AV143" t="s">
        <v>174</v>
      </c>
      <c r="AW143" t="s">
        <v>486</v>
      </c>
      <c r="AX143" t="s">
        <v>3879</v>
      </c>
      <c r="AY143" t="s">
        <v>486</v>
      </c>
      <c r="AZ143">
        <v>80.97</v>
      </c>
      <c r="BB143">
        <v>2004</v>
      </c>
      <c r="BC143" t="s">
        <v>174</v>
      </c>
      <c r="BD143" t="s">
        <v>3880</v>
      </c>
      <c r="BE143" t="s">
        <v>3881</v>
      </c>
      <c r="BF143" t="s">
        <v>486</v>
      </c>
      <c r="BG143">
        <v>74.25</v>
      </c>
      <c r="BI143">
        <v>2008</v>
      </c>
      <c r="BJ143">
        <v>2</v>
      </c>
      <c r="BL143">
        <v>9</v>
      </c>
      <c r="BN143" t="s">
        <v>174</v>
      </c>
      <c r="BO143" t="s">
        <v>3882</v>
      </c>
      <c r="BP143" t="s">
        <v>3883</v>
      </c>
      <c r="BQ143" t="s">
        <v>3884</v>
      </c>
      <c r="BR143">
        <v>61.96</v>
      </c>
      <c r="BT143">
        <v>2013</v>
      </c>
      <c r="BU143">
        <v>22</v>
      </c>
      <c r="BW143">
        <v>51</v>
      </c>
      <c r="BY143" t="s">
        <v>174</v>
      </c>
      <c r="BZ143" t="s">
        <v>1441</v>
      </c>
      <c r="CA143" t="s">
        <v>3885</v>
      </c>
      <c r="CB143" t="s">
        <v>969</v>
      </c>
      <c r="CC143">
        <v>78.18</v>
      </c>
      <c r="CE143">
        <v>2019</v>
      </c>
      <c r="CF143" t="s">
        <v>174</v>
      </c>
      <c r="CG143" t="s">
        <v>486</v>
      </c>
      <c r="CH143" t="s">
        <v>3886</v>
      </c>
      <c r="CI143" t="s">
        <v>193</v>
      </c>
      <c r="CJ143">
        <v>2025</v>
      </c>
      <c r="CL143" t="s">
        <v>174</v>
      </c>
      <c r="CM143" t="s">
        <v>3887</v>
      </c>
      <c r="CN143" t="s">
        <v>174</v>
      </c>
      <c r="CO143" t="s">
        <v>3888</v>
      </c>
      <c r="CP143" t="s">
        <v>2186</v>
      </c>
      <c r="CQ143" t="s">
        <v>174</v>
      </c>
      <c r="CR143">
        <v>0</v>
      </c>
      <c r="CS143">
        <v>0</v>
      </c>
      <c r="CT143">
        <v>7</v>
      </c>
      <c r="CU143" t="s">
        <v>3889</v>
      </c>
      <c r="CV143" t="s">
        <v>170</v>
      </c>
      <c r="CZ143" t="s">
        <v>170</v>
      </c>
      <c r="DB143" t="s">
        <v>3890</v>
      </c>
      <c r="DC143" t="s">
        <v>1310</v>
      </c>
      <c r="DD143" t="s">
        <v>174</v>
      </c>
      <c r="DE143" t="s">
        <v>3891</v>
      </c>
      <c r="DF143" t="s">
        <v>174</v>
      </c>
      <c r="DG143" t="s">
        <v>3892</v>
      </c>
      <c r="DH143" t="s">
        <v>3893</v>
      </c>
      <c r="DI143" t="s">
        <v>3894</v>
      </c>
      <c r="DJ143" t="s">
        <v>3895</v>
      </c>
      <c r="DK143">
        <v>9</v>
      </c>
      <c r="DL143" t="s">
        <v>170</v>
      </c>
      <c r="DN143" t="s">
        <v>170</v>
      </c>
      <c r="DP143" t="s">
        <v>3912</v>
      </c>
      <c r="DQ143" t="str">
        <f>HYPERLINK("https://nconnect.nicmar.ac.in/storage/profile/69a1c52c4444e.png","Download")</f>
        <v>0</v>
      </c>
      <c r="DR143" t="str">
        <f>HYPERLINK("https://nconnect.nicmar.ac.in/pdf/35_resume_1772210023.pdf/Y2FyZWVy","View Resume")</f>
        <v>0</v>
      </c>
      <c r="DS143" t="s">
        <v>1579</v>
      </c>
      <c r="DT143" t="s">
        <v>3897</v>
      </c>
      <c r="DU143" t="s">
        <v>211</v>
      </c>
      <c r="DV143" t="s">
        <v>3898</v>
      </c>
      <c r="DW143" t="s">
        <v>246</v>
      </c>
      <c r="DX143" t="s">
        <v>3834</v>
      </c>
      <c r="DY143" t="s">
        <v>209</v>
      </c>
      <c r="DZ143" t="s">
        <v>2691</v>
      </c>
      <c r="EA143" t="s">
        <v>3899</v>
      </c>
      <c r="EB143" t="s">
        <v>351</v>
      </c>
      <c r="EC143" t="s">
        <v>3898</v>
      </c>
      <c r="ED143" t="s">
        <v>246</v>
      </c>
      <c r="EE143" t="s">
        <v>1726</v>
      </c>
      <c r="EF143" t="s">
        <v>3162</v>
      </c>
      <c r="EG143" t="s">
        <v>692</v>
      </c>
      <c r="EH143" t="s">
        <v>3900</v>
      </c>
      <c r="EI143" t="s">
        <v>351</v>
      </c>
      <c r="EJ143" t="s">
        <v>3901</v>
      </c>
      <c r="EK143" t="s">
        <v>246</v>
      </c>
      <c r="EL143" t="s">
        <v>2207</v>
      </c>
      <c r="EM143" t="s">
        <v>1726</v>
      </c>
      <c r="EN143" t="s">
        <v>2689</v>
      </c>
      <c r="EO143" t="s">
        <v>3902</v>
      </c>
      <c r="EP143" t="s">
        <v>351</v>
      </c>
      <c r="EQ143" t="s">
        <v>3903</v>
      </c>
      <c r="ER143" t="s">
        <v>246</v>
      </c>
      <c r="ES143" t="s">
        <v>3904</v>
      </c>
      <c r="ET143" t="s">
        <v>859</v>
      </c>
      <c r="EU143" t="s">
        <v>380</v>
      </c>
      <c r="EV143" t="s">
        <v>3905</v>
      </c>
      <c r="EW143" t="s">
        <v>3906</v>
      </c>
      <c r="EX143" t="s">
        <v>3907</v>
      </c>
      <c r="EY143" t="s">
        <v>207</v>
      </c>
      <c r="EZ143" t="s">
        <v>338</v>
      </c>
      <c r="FA143" t="s">
        <v>3908</v>
      </c>
      <c r="FB143" t="s">
        <v>908</v>
      </c>
    </row>
    <row r="144" spans="1:158">
      <c r="A144" t="s">
        <v>3913</v>
      </c>
      <c r="B144" t="s">
        <v>537</v>
      </c>
      <c r="C144" t="s">
        <v>1138</v>
      </c>
      <c r="D144" t="s">
        <v>3914</v>
      </c>
      <c r="E144" t="s">
        <v>3871</v>
      </c>
      <c r="F144" t="s">
        <v>3872</v>
      </c>
      <c r="G144">
        <v>9819306354</v>
      </c>
      <c r="H144" t="s">
        <v>164</v>
      </c>
      <c r="I144" t="s">
        <v>3873</v>
      </c>
      <c r="J144" t="s">
        <v>166</v>
      </c>
      <c r="K144" t="s">
        <v>2824</v>
      </c>
      <c r="L144" t="s">
        <v>3874</v>
      </c>
      <c r="M144" t="s">
        <v>3875</v>
      </c>
      <c r="N144" t="s">
        <v>170</v>
      </c>
      <c r="AI144" t="s">
        <v>3876</v>
      </c>
      <c r="AJ144" t="s">
        <v>3877</v>
      </c>
      <c r="AK144" t="s">
        <v>3878</v>
      </c>
      <c r="AL144">
        <v>73.73</v>
      </c>
      <c r="AN144">
        <v>2000</v>
      </c>
      <c r="AO144" t="s">
        <v>170</v>
      </c>
      <c r="AV144" t="s">
        <v>174</v>
      </c>
      <c r="AW144" t="s">
        <v>486</v>
      </c>
      <c r="AX144" t="s">
        <v>3879</v>
      </c>
      <c r="AY144" t="s">
        <v>486</v>
      </c>
      <c r="AZ144">
        <v>80.97</v>
      </c>
      <c r="BB144">
        <v>2004</v>
      </c>
      <c r="BC144" t="s">
        <v>174</v>
      </c>
      <c r="BD144" t="s">
        <v>3880</v>
      </c>
      <c r="BE144" t="s">
        <v>3881</v>
      </c>
      <c r="BF144" t="s">
        <v>486</v>
      </c>
      <c r="BG144">
        <v>74.25</v>
      </c>
      <c r="BI144">
        <v>2008</v>
      </c>
      <c r="BJ144">
        <v>2</v>
      </c>
      <c r="BL144">
        <v>9</v>
      </c>
      <c r="BN144" t="s">
        <v>174</v>
      </c>
      <c r="BO144" t="s">
        <v>3882</v>
      </c>
      <c r="BP144" t="s">
        <v>3883</v>
      </c>
      <c r="BQ144" t="s">
        <v>3884</v>
      </c>
      <c r="BR144">
        <v>61.96</v>
      </c>
      <c r="BT144">
        <v>2013</v>
      </c>
      <c r="BU144">
        <v>22</v>
      </c>
      <c r="BW144">
        <v>51</v>
      </c>
      <c r="BY144" t="s">
        <v>174</v>
      </c>
      <c r="BZ144" t="s">
        <v>1441</v>
      </c>
      <c r="CA144" t="s">
        <v>3885</v>
      </c>
      <c r="CB144" t="s">
        <v>969</v>
      </c>
      <c r="CC144">
        <v>78.18</v>
      </c>
      <c r="CE144">
        <v>2019</v>
      </c>
      <c r="CF144" t="s">
        <v>174</v>
      </c>
      <c r="CG144" t="s">
        <v>486</v>
      </c>
      <c r="CH144" t="s">
        <v>3886</v>
      </c>
      <c r="CI144" t="s">
        <v>193</v>
      </c>
      <c r="CJ144">
        <v>2025</v>
      </c>
      <c r="CL144" t="s">
        <v>174</v>
      </c>
      <c r="CM144" t="s">
        <v>3887</v>
      </c>
      <c r="CN144" t="s">
        <v>174</v>
      </c>
      <c r="CO144" t="s">
        <v>3888</v>
      </c>
      <c r="CP144" t="s">
        <v>2186</v>
      </c>
      <c r="CQ144" t="s">
        <v>174</v>
      </c>
      <c r="CR144">
        <v>0</v>
      </c>
      <c r="CS144">
        <v>0</v>
      </c>
      <c r="CT144">
        <v>7</v>
      </c>
      <c r="CU144" t="s">
        <v>3889</v>
      </c>
      <c r="CV144" t="s">
        <v>170</v>
      </c>
      <c r="CZ144" t="s">
        <v>170</v>
      </c>
      <c r="DB144" t="s">
        <v>3890</v>
      </c>
      <c r="DC144" t="s">
        <v>1310</v>
      </c>
      <c r="DD144" t="s">
        <v>174</v>
      </c>
      <c r="DE144" t="s">
        <v>3891</v>
      </c>
      <c r="DF144" t="s">
        <v>174</v>
      </c>
      <c r="DG144" t="s">
        <v>3892</v>
      </c>
      <c r="DH144" t="s">
        <v>3893</v>
      </c>
      <c r="DI144" t="s">
        <v>3894</v>
      </c>
      <c r="DJ144" t="s">
        <v>3895</v>
      </c>
      <c r="DK144">
        <v>9</v>
      </c>
      <c r="DL144" t="s">
        <v>170</v>
      </c>
      <c r="DN144" t="s">
        <v>170</v>
      </c>
      <c r="DP144" t="s">
        <v>3915</v>
      </c>
      <c r="DQ144" t="str">
        <f>HYPERLINK("https://nconnect.nicmar.ac.in/storage/profile/69a1c52c4444e.png","Download")</f>
        <v>0</v>
      </c>
      <c r="DR144" t="str">
        <f>HYPERLINK("https://nconnect.nicmar.ac.in/pdf/35_resume_1772210023.pdf/Y2FyZWVy","View Resume")</f>
        <v>0</v>
      </c>
      <c r="DS144" t="s">
        <v>1579</v>
      </c>
      <c r="DT144" t="s">
        <v>3897</v>
      </c>
      <c r="DU144" t="s">
        <v>211</v>
      </c>
      <c r="DV144" t="s">
        <v>3898</v>
      </c>
      <c r="DW144" t="s">
        <v>246</v>
      </c>
      <c r="DX144" t="s">
        <v>3834</v>
      </c>
      <c r="DY144" t="s">
        <v>209</v>
      </c>
      <c r="DZ144" t="s">
        <v>2691</v>
      </c>
      <c r="EA144" t="s">
        <v>3899</v>
      </c>
      <c r="EB144" t="s">
        <v>351</v>
      </c>
      <c r="EC144" t="s">
        <v>3898</v>
      </c>
      <c r="ED144" t="s">
        <v>246</v>
      </c>
      <c r="EE144" t="s">
        <v>1726</v>
      </c>
      <c r="EF144" t="s">
        <v>3162</v>
      </c>
      <c r="EG144" t="s">
        <v>692</v>
      </c>
      <c r="EH144" t="s">
        <v>3900</v>
      </c>
      <c r="EI144" t="s">
        <v>351</v>
      </c>
      <c r="EJ144" t="s">
        <v>3901</v>
      </c>
      <c r="EK144" t="s">
        <v>246</v>
      </c>
      <c r="EL144" t="s">
        <v>2207</v>
      </c>
      <c r="EM144" t="s">
        <v>1726</v>
      </c>
      <c r="EN144" t="s">
        <v>2689</v>
      </c>
      <c r="EO144" t="s">
        <v>3902</v>
      </c>
      <c r="EP144" t="s">
        <v>351</v>
      </c>
      <c r="EQ144" t="s">
        <v>3903</v>
      </c>
      <c r="ER144" t="s">
        <v>246</v>
      </c>
      <c r="ES144" t="s">
        <v>3904</v>
      </c>
      <c r="ET144" t="s">
        <v>859</v>
      </c>
      <c r="EU144" t="s">
        <v>380</v>
      </c>
      <c r="EV144" t="s">
        <v>3905</v>
      </c>
      <c r="EW144" t="s">
        <v>3906</v>
      </c>
      <c r="EX144" t="s">
        <v>3907</v>
      </c>
      <c r="EY144" t="s">
        <v>207</v>
      </c>
      <c r="EZ144" t="s">
        <v>338</v>
      </c>
      <c r="FA144" t="s">
        <v>3908</v>
      </c>
      <c r="FB144" t="s">
        <v>908</v>
      </c>
    </row>
    <row r="145" spans="1:158">
      <c r="A145" t="s">
        <v>210</v>
      </c>
      <c r="B145" t="s">
        <v>211</v>
      </c>
      <c r="C145" t="s">
        <v>212</v>
      </c>
      <c r="D145" t="s">
        <v>213</v>
      </c>
      <c r="E145" t="s">
        <v>3916</v>
      </c>
      <c r="F145" t="s">
        <v>3917</v>
      </c>
      <c r="G145">
        <v>8099802789</v>
      </c>
      <c r="H145" t="s">
        <v>164</v>
      </c>
      <c r="I145" t="s">
        <v>3918</v>
      </c>
      <c r="J145" t="s">
        <v>217</v>
      </c>
      <c r="K145" t="s">
        <v>3919</v>
      </c>
      <c r="L145" t="s">
        <v>3920</v>
      </c>
      <c r="M145" t="s">
        <v>3921</v>
      </c>
      <c r="N145" t="s">
        <v>170</v>
      </c>
      <c r="AI145" t="s">
        <v>3922</v>
      </c>
      <c r="AJ145" t="s">
        <v>3923</v>
      </c>
      <c r="AK145" t="s">
        <v>3924</v>
      </c>
      <c r="AL145">
        <v>85</v>
      </c>
      <c r="AN145">
        <v>2007</v>
      </c>
      <c r="AO145" t="s">
        <v>170</v>
      </c>
      <c r="AV145" t="s">
        <v>174</v>
      </c>
      <c r="AW145" t="s">
        <v>1827</v>
      </c>
      <c r="AX145" t="s">
        <v>3925</v>
      </c>
      <c r="AY145" t="s">
        <v>3926</v>
      </c>
      <c r="AZ145">
        <v>86.38</v>
      </c>
      <c r="BB145">
        <v>2010</v>
      </c>
      <c r="BC145" t="s">
        <v>174</v>
      </c>
      <c r="BD145" t="s">
        <v>1829</v>
      </c>
      <c r="BE145" t="s">
        <v>3927</v>
      </c>
      <c r="BF145" t="s">
        <v>3928</v>
      </c>
      <c r="BG145">
        <v>79.85</v>
      </c>
      <c r="BI145">
        <v>2013</v>
      </c>
      <c r="BJ145">
        <v>1</v>
      </c>
      <c r="BL145">
        <v>9</v>
      </c>
      <c r="BN145" t="s">
        <v>174</v>
      </c>
      <c r="BO145" t="s">
        <v>1829</v>
      </c>
      <c r="BP145" t="s">
        <v>3927</v>
      </c>
      <c r="BQ145" t="s">
        <v>3929</v>
      </c>
      <c r="BR145">
        <v>9.61</v>
      </c>
      <c r="BS145">
        <v>9.61</v>
      </c>
      <c r="BT145">
        <v>2017</v>
      </c>
      <c r="BU145">
        <v>14</v>
      </c>
      <c r="BW145">
        <v>47</v>
      </c>
      <c r="BY145" t="s">
        <v>170</v>
      </c>
      <c r="CF145" t="s">
        <v>174</v>
      </c>
      <c r="CG145" t="s">
        <v>3930</v>
      </c>
      <c r="CH145" t="s">
        <v>3931</v>
      </c>
      <c r="CI145" t="s">
        <v>193</v>
      </c>
      <c r="CJ145">
        <v>2025</v>
      </c>
      <c r="CL145" t="s">
        <v>174</v>
      </c>
      <c r="CM145" t="s">
        <v>3932</v>
      </c>
      <c r="CN145" t="s">
        <v>174</v>
      </c>
      <c r="CO145" t="s">
        <v>3933</v>
      </c>
      <c r="CP145" t="s">
        <v>3934</v>
      </c>
      <c r="CQ145" t="s">
        <v>174</v>
      </c>
      <c r="CR145">
        <v>4</v>
      </c>
      <c r="CS145">
        <v>0</v>
      </c>
      <c r="CT145">
        <v>9</v>
      </c>
      <c r="CU145" t="s">
        <v>3935</v>
      </c>
      <c r="CV145" t="s">
        <v>170</v>
      </c>
      <c r="CZ145" t="s">
        <v>170</v>
      </c>
      <c r="DB145" t="s">
        <v>3936</v>
      </c>
      <c r="DC145" t="s">
        <v>326</v>
      </c>
      <c r="DD145" t="s">
        <v>174</v>
      </c>
      <c r="DE145" t="s">
        <v>3937</v>
      </c>
      <c r="DF145" t="s">
        <v>174</v>
      </c>
      <c r="DG145">
        <v>3</v>
      </c>
      <c r="DH145" t="s">
        <v>2279</v>
      </c>
      <c r="DI145">
        <v>3</v>
      </c>
      <c r="DJ145" t="s">
        <v>378</v>
      </c>
      <c r="DK145">
        <v>5</v>
      </c>
      <c r="DL145" t="s">
        <v>174</v>
      </c>
      <c r="DM145" t="s">
        <v>3938</v>
      </c>
      <c r="DN145" t="s">
        <v>170</v>
      </c>
      <c r="DP145" t="s">
        <v>3939</v>
      </c>
      <c r="DQ145" t="str">
        <f>HYPERLINK("https://nconnect.nicmar.ac.in/storage/profile/699708e7f1eb2.png","Download")</f>
        <v>0</v>
      </c>
      <c r="DR145" t="str">
        <f>HYPERLINK("https://nconnect.nicmar.ac.in/pdf/236_resume_1771508088.pdf/Y2FyZWVy","View Resume")</f>
        <v>0</v>
      </c>
      <c r="DS145" t="s">
        <v>641</v>
      </c>
      <c r="DT145" t="s">
        <v>3931</v>
      </c>
      <c r="DU145" t="s">
        <v>952</v>
      </c>
      <c r="DV145" t="s">
        <v>3940</v>
      </c>
      <c r="DW145" t="s">
        <v>207</v>
      </c>
      <c r="DX145" t="s">
        <v>3459</v>
      </c>
      <c r="DY145" t="s">
        <v>423</v>
      </c>
      <c r="DZ145" t="s">
        <v>870</v>
      </c>
      <c r="EA145" t="s">
        <v>3941</v>
      </c>
      <c r="EB145" t="s">
        <v>1283</v>
      </c>
      <c r="EC145" t="s">
        <v>3942</v>
      </c>
      <c r="ED145" t="s">
        <v>246</v>
      </c>
      <c r="EE145" t="s">
        <v>574</v>
      </c>
      <c r="EF145" t="s">
        <v>1585</v>
      </c>
      <c r="EG145" t="s">
        <v>344</v>
      </c>
      <c r="EH145" t="s">
        <v>3941</v>
      </c>
      <c r="EI145" t="s">
        <v>1283</v>
      </c>
      <c r="EJ145" t="s">
        <v>3942</v>
      </c>
      <c r="EK145" t="s">
        <v>246</v>
      </c>
      <c r="EL145" t="s">
        <v>993</v>
      </c>
      <c r="EM145" t="s">
        <v>1136</v>
      </c>
      <c r="EN145" t="s">
        <v>575</v>
      </c>
    </row>
    <row r="146" spans="1:158">
      <c r="A146" t="s">
        <v>295</v>
      </c>
      <c r="B146" t="s">
        <v>211</v>
      </c>
      <c r="C146" t="s">
        <v>267</v>
      </c>
      <c r="D146" t="s">
        <v>296</v>
      </c>
      <c r="E146" t="s">
        <v>3943</v>
      </c>
      <c r="F146" t="s">
        <v>3944</v>
      </c>
      <c r="G146">
        <v>8014506139</v>
      </c>
      <c r="H146" t="s">
        <v>271</v>
      </c>
      <c r="I146" t="s">
        <v>3945</v>
      </c>
      <c r="J146" t="s">
        <v>217</v>
      </c>
      <c r="K146" t="s">
        <v>798</v>
      </c>
      <c r="L146" t="s">
        <v>3946</v>
      </c>
      <c r="M146" t="s">
        <v>3947</v>
      </c>
      <c r="N146" t="s">
        <v>170</v>
      </c>
      <c r="AI146" t="s">
        <v>3948</v>
      </c>
      <c r="AJ146" t="s">
        <v>3949</v>
      </c>
      <c r="AK146" t="s">
        <v>3950</v>
      </c>
      <c r="AL146">
        <v>64</v>
      </c>
      <c r="AN146">
        <v>2007</v>
      </c>
      <c r="AO146" t="s">
        <v>174</v>
      </c>
      <c r="AP146" t="s">
        <v>3948</v>
      </c>
      <c r="AQ146" t="s">
        <v>3951</v>
      </c>
      <c r="AR146" t="s">
        <v>3952</v>
      </c>
      <c r="AS146">
        <v>73</v>
      </c>
      <c r="AU146">
        <v>2009</v>
      </c>
      <c r="AV146" t="s">
        <v>170</v>
      </c>
      <c r="BC146" t="s">
        <v>174</v>
      </c>
      <c r="BD146" t="s">
        <v>3953</v>
      </c>
      <c r="BE146" t="s">
        <v>3954</v>
      </c>
      <c r="BF146" t="s">
        <v>1185</v>
      </c>
      <c r="BG146">
        <v>63</v>
      </c>
      <c r="BI146">
        <v>2012</v>
      </c>
      <c r="BJ146">
        <v>19</v>
      </c>
      <c r="BL146">
        <v>33</v>
      </c>
      <c r="BN146" t="s">
        <v>174</v>
      </c>
      <c r="BO146" t="s">
        <v>3955</v>
      </c>
      <c r="BP146" t="s">
        <v>3956</v>
      </c>
      <c r="BQ146" t="s">
        <v>1266</v>
      </c>
      <c r="BR146">
        <v>76</v>
      </c>
      <c r="BT146">
        <v>2014</v>
      </c>
      <c r="BU146">
        <v>31</v>
      </c>
      <c r="BW146">
        <v>33</v>
      </c>
      <c r="BY146" t="s">
        <v>170</v>
      </c>
      <c r="CF146" t="s">
        <v>174</v>
      </c>
      <c r="CG146" t="s">
        <v>1185</v>
      </c>
      <c r="CH146" t="s">
        <v>3957</v>
      </c>
      <c r="CI146" t="s">
        <v>193</v>
      </c>
      <c r="CJ146">
        <v>2024</v>
      </c>
      <c r="CL146" t="s">
        <v>170</v>
      </c>
      <c r="CN146" t="s">
        <v>174</v>
      </c>
      <c r="CO146" t="s">
        <v>3958</v>
      </c>
      <c r="CP146" t="s">
        <v>409</v>
      </c>
      <c r="CQ146" t="s">
        <v>174</v>
      </c>
      <c r="CR146" t="s">
        <v>378</v>
      </c>
      <c r="CS146">
        <v>2</v>
      </c>
      <c r="CT146">
        <v>7</v>
      </c>
      <c r="CU146" t="s">
        <v>3959</v>
      </c>
      <c r="CV146" t="s">
        <v>170</v>
      </c>
      <c r="CZ146" t="s">
        <v>170</v>
      </c>
      <c r="DB146" t="s">
        <v>3960</v>
      </c>
      <c r="DC146" t="s">
        <v>326</v>
      </c>
      <c r="DD146" t="s">
        <v>170</v>
      </c>
      <c r="DF146" t="s">
        <v>170</v>
      </c>
      <c r="DL146" t="s">
        <v>170</v>
      </c>
      <c r="DN146" t="s">
        <v>170</v>
      </c>
      <c r="DP146" t="s">
        <v>3961</v>
      </c>
      <c r="DQ146" t="str">
        <f>HYPERLINK("https://nconnect.nicmar.ac.in/storage/profile/6996f20587ee3.png","Download")</f>
        <v>0</v>
      </c>
      <c r="DR146" t="str">
        <f>HYPERLINK("https://nconnect.nicmar.ac.in/pdf/237_resume_1771508634.pdf/Y2FyZWVy","View Resume")</f>
        <v>0</v>
      </c>
      <c r="DS146" t="s">
        <v>1027</v>
      </c>
      <c r="DT146" t="s">
        <v>3962</v>
      </c>
      <c r="DU146" t="s">
        <v>3963</v>
      </c>
      <c r="DV146" t="s">
        <v>3964</v>
      </c>
      <c r="DW146" t="s">
        <v>246</v>
      </c>
      <c r="DX146" t="s">
        <v>995</v>
      </c>
      <c r="DY146" t="s">
        <v>209</v>
      </c>
      <c r="DZ146" t="s">
        <v>1027</v>
      </c>
    </row>
    <row r="147" spans="1:158">
      <c r="A147" t="s">
        <v>585</v>
      </c>
      <c r="B147" t="s">
        <v>211</v>
      </c>
      <c r="C147" t="s">
        <v>472</v>
      </c>
      <c r="D147" t="s">
        <v>586</v>
      </c>
      <c r="E147" t="s">
        <v>3965</v>
      </c>
      <c r="F147" t="s">
        <v>3966</v>
      </c>
      <c r="G147">
        <v>9075412474</v>
      </c>
      <c r="H147" t="s">
        <v>271</v>
      </c>
      <c r="I147" t="s">
        <v>3967</v>
      </c>
      <c r="J147" t="s">
        <v>217</v>
      </c>
      <c r="K147" t="s">
        <v>3968</v>
      </c>
      <c r="L147" t="s">
        <v>3969</v>
      </c>
      <c r="M147" t="s">
        <v>3970</v>
      </c>
      <c r="N147" t="s">
        <v>170</v>
      </c>
      <c r="AI147" t="s">
        <v>3971</v>
      </c>
      <c r="AJ147" t="s">
        <v>2384</v>
      </c>
      <c r="AK147" t="s">
        <v>3972</v>
      </c>
      <c r="AL147">
        <v>93.07</v>
      </c>
      <c r="AN147">
        <v>2008</v>
      </c>
      <c r="AO147" t="s">
        <v>174</v>
      </c>
      <c r="AP147" t="s">
        <v>3973</v>
      </c>
      <c r="AQ147" t="s">
        <v>2384</v>
      </c>
      <c r="AR147" t="s">
        <v>3974</v>
      </c>
      <c r="AS147">
        <v>83.67</v>
      </c>
      <c r="AU147">
        <v>2010</v>
      </c>
      <c r="AV147" t="s">
        <v>170</v>
      </c>
      <c r="BC147" t="s">
        <v>174</v>
      </c>
      <c r="BD147" t="s">
        <v>3975</v>
      </c>
      <c r="BE147" t="s">
        <v>3976</v>
      </c>
      <c r="BF147" t="s">
        <v>486</v>
      </c>
      <c r="BG147">
        <v>76.44</v>
      </c>
      <c r="BH147">
        <v>8.69</v>
      </c>
      <c r="BI147">
        <v>2014</v>
      </c>
      <c r="BJ147">
        <v>2</v>
      </c>
      <c r="BL147">
        <v>9</v>
      </c>
      <c r="BN147" t="s">
        <v>174</v>
      </c>
      <c r="BO147" t="s">
        <v>1441</v>
      </c>
      <c r="BP147" t="s">
        <v>3977</v>
      </c>
      <c r="BQ147" t="s">
        <v>3978</v>
      </c>
      <c r="BR147">
        <v>76.4</v>
      </c>
      <c r="BS147">
        <v>7.64</v>
      </c>
      <c r="BT147">
        <v>2017</v>
      </c>
      <c r="BU147">
        <v>12</v>
      </c>
      <c r="BW147">
        <v>13</v>
      </c>
      <c r="BY147" t="s">
        <v>170</v>
      </c>
      <c r="CF147" t="s">
        <v>174</v>
      </c>
      <c r="CG147" t="s">
        <v>486</v>
      </c>
      <c r="CH147" t="s">
        <v>567</v>
      </c>
      <c r="CI147" t="s">
        <v>193</v>
      </c>
      <c r="CJ147">
        <v>2024</v>
      </c>
      <c r="CL147" t="s">
        <v>174</v>
      </c>
      <c r="CM147" t="s">
        <v>3979</v>
      </c>
      <c r="CN147" t="s">
        <v>174</v>
      </c>
      <c r="CO147" t="s">
        <v>3980</v>
      </c>
      <c r="CP147" t="s">
        <v>3981</v>
      </c>
      <c r="CQ147" t="s">
        <v>174</v>
      </c>
      <c r="CR147">
        <v>2</v>
      </c>
      <c r="CS147">
        <v>3</v>
      </c>
      <c r="CT147">
        <v>5</v>
      </c>
      <c r="CU147" t="s">
        <v>3982</v>
      </c>
      <c r="CV147" t="s">
        <v>170</v>
      </c>
      <c r="CZ147" t="s">
        <v>170</v>
      </c>
      <c r="DB147" t="s">
        <v>3983</v>
      </c>
      <c r="DC147" t="s">
        <v>3984</v>
      </c>
      <c r="DD147" t="s">
        <v>174</v>
      </c>
      <c r="DE147" t="s">
        <v>3985</v>
      </c>
      <c r="DF147" t="s">
        <v>174</v>
      </c>
      <c r="DG147">
        <v>4</v>
      </c>
      <c r="DH147">
        <v>2</v>
      </c>
      <c r="DI147">
        <v>1</v>
      </c>
      <c r="DJ147">
        <v>1</v>
      </c>
      <c r="DK147">
        <v>8</v>
      </c>
      <c r="DL147" t="s">
        <v>174</v>
      </c>
      <c r="DM147" t="s">
        <v>3980</v>
      </c>
      <c r="DN147" t="s">
        <v>170</v>
      </c>
      <c r="DP147" t="s">
        <v>3986</v>
      </c>
      <c r="DQ147" t="s">
        <v>202</v>
      </c>
      <c r="DR147" t="str">
        <f>HYPERLINK("https://nconnect.nicmar.ac.in/pdf/199_resume_1771510168.pdf/Y2FyZWVy","View Resume")</f>
        <v>0</v>
      </c>
      <c r="DS147" t="s">
        <v>865</v>
      </c>
      <c r="DT147" t="s">
        <v>3987</v>
      </c>
      <c r="DU147" t="s">
        <v>211</v>
      </c>
      <c r="DV147" t="s">
        <v>3988</v>
      </c>
      <c r="DW147" t="s">
        <v>246</v>
      </c>
      <c r="DX147" t="s">
        <v>419</v>
      </c>
      <c r="DY147" t="s">
        <v>209</v>
      </c>
      <c r="DZ147" t="s">
        <v>865</v>
      </c>
    </row>
    <row r="148" spans="1:158">
      <c r="A148" t="s">
        <v>471</v>
      </c>
      <c r="B148" t="s">
        <v>211</v>
      </c>
      <c r="C148" t="s">
        <v>472</v>
      </c>
      <c r="D148" t="s">
        <v>473</v>
      </c>
      <c r="E148" t="s">
        <v>3965</v>
      </c>
      <c r="F148" t="s">
        <v>3966</v>
      </c>
      <c r="G148">
        <v>9075412474</v>
      </c>
      <c r="H148" t="s">
        <v>271</v>
      </c>
      <c r="I148" t="s">
        <v>3967</v>
      </c>
      <c r="J148" t="s">
        <v>217</v>
      </c>
      <c r="K148" t="s">
        <v>3968</v>
      </c>
      <c r="L148" t="s">
        <v>3969</v>
      </c>
      <c r="M148" t="s">
        <v>3970</v>
      </c>
      <c r="N148" t="s">
        <v>170</v>
      </c>
      <c r="AI148" t="s">
        <v>3971</v>
      </c>
      <c r="AJ148" t="s">
        <v>2384</v>
      </c>
      <c r="AK148" t="s">
        <v>3972</v>
      </c>
      <c r="AL148">
        <v>93.07</v>
      </c>
      <c r="AN148">
        <v>2008</v>
      </c>
      <c r="AO148" t="s">
        <v>174</v>
      </c>
      <c r="AP148" t="s">
        <v>3973</v>
      </c>
      <c r="AQ148" t="s">
        <v>2384</v>
      </c>
      <c r="AR148" t="s">
        <v>3974</v>
      </c>
      <c r="AS148">
        <v>83.67</v>
      </c>
      <c r="AU148">
        <v>2010</v>
      </c>
      <c r="AV148" t="s">
        <v>170</v>
      </c>
      <c r="BC148" t="s">
        <v>174</v>
      </c>
      <c r="BD148" t="s">
        <v>3975</v>
      </c>
      <c r="BE148" t="s">
        <v>3976</v>
      </c>
      <c r="BF148" t="s">
        <v>486</v>
      </c>
      <c r="BG148">
        <v>76.44</v>
      </c>
      <c r="BH148">
        <v>8.69</v>
      </c>
      <c r="BI148">
        <v>2014</v>
      </c>
      <c r="BJ148">
        <v>2</v>
      </c>
      <c r="BL148">
        <v>9</v>
      </c>
      <c r="BN148" t="s">
        <v>174</v>
      </c>
      <c r="BO148" t="s">
        <v>1441</v>
      </c>
      <c r="BP148" t="s">
        <v>3977</v>
      </c>
      <c r="BQ148" t="s">
        <v>3978</v>
      </c>
      <c r="BR148">
        <v>76.4</v>
      </c>
      <c r="BS148">
        <v>7.64</v>
      </c>
      <c r="BT148">
        <v>2017</v>
      </c>
      <c r="BU148">
        <v>12</v>
      </c>
      <c r="BW148">
        <v>13</v>
      </c>
      <c r="BY148" t="s">
        <v>170</v>
      </c>
      <c r="CF148" t="s">
        <v>174</v>
      </c>
      <c r="CG148" t="s">
        <v>486</v>
      </c>
      <c r="CH148" t="s">
        <v>567</v>
      </c>
      <c r="CI148" t="s">
        <v>193</v>
      </c>
      <c r="CJ148">
        <v>2024</v>
      </c>
      <c r="CL148" t="s">
        <v>174</v>
      </c>
      <c r="CM148" t="s">
        <v>3979</v>
      </c>
      <c r="CN148" t="s">
        <v>174</v>
      </c>
      <c r="CO148" t="s">
        <v>3980</v>
      </c>
      <c r="CP148" t="s">
        <v>3981</v>
      </c>
      <c r="CQ148" t="s">
        <v>174</v>
      </c>
      <c r="CR148">
        <v>2</v>
      </c>
      <c r="CS148">
        <v>3</v>
      </c>
      <c r="CT148">
        <v>5</v>
      </c>
      <c r="CU148" t="s">
        <v>3982</v>
      </c>
      <c r="CV148" t="s">
        <v>170</v>
      </c>
      <c r="CZ148" t="s">
        <v>170</v>
      </c>
      <c r="DB148" t="s">
        <v>3983</v>
      </c>
      <c r="DC148" t="s">
        <v>3984</v>
      </c>
      <c r="DD148" t="s">
        <v>174</v>
      </c>
      <c r="DE148" t="s">
        <v>3985</v>
      </c>
      <c r="DF148" t="s">
        <v>174</v>
      </c>
      <c r="DG148">
        <v>4</v>
      </c>
      <c r="DH148">
        <v>2</v>
      </c>
      <c r="DI148">
        <v>1</v>
      </c>
      <c r="DJ148">
        <v>1</v>
      </c>
      <c r="DK148">
        <v>8</v>
      </c>
      <c r="DL148" t="s">
        <v>174</v>
      </c>
      <c r="DM148" t="s">
        <v>3980</v>
      </c>
      <c r="DN148" t="s">
        <v>170</v>
      </c>
      <c r="DP148" t="s">
        <v>3989</v>
      </c>
      <c r="DQ148" t="s">
        <v>202</v>
      </c>
      <c r="DR148" t="str">
        <f>HYPERLINK("https://nconnect.nicmar.ac.in/pdf/199_resume_1771510168.pdf/Y2FyZWVy","View Resume")</f>
        <v>0</v>
      </c>
      <c r="DS148" t="s">
        <v>865</v>
      </c>
      <c r="DT148" t="s">
        <v>3987</v>
      </c>
      <c r="DU148" t="s">
        <v>211</v>
      </c>
      <c r="DV148" t="s">
        <v>3988</v>
      </c>
      <c r="DW148" t="s">
        <v>246</v>
      </c>
      <c r="DX148" t="s">
        <v>419</v>
      </c>
      <c r="DY148" t="s">
        <v>209</v>
      </c>
      <c r="DZ148" t="s">
        <v>865</v>
      </c>
    </row>
    <row r="149" spans="1:158">
      <c r="A149" t="s">
        <v>295</v>
      </c>
      <c r="B149" t="s">
        <v>211</v>
      </c>
      <c r="C149" t="s">
        <v>267</v>
      </c>
      <c r="D149" t="s">
        <v>296</v>
      </c>
      <c r="E149" t="s">
        <v>3990</v>
      </c>
      <c r="F149" t="s">
        <v>3991</v>
      </c>
      <c r="G149">
        <v>9993678750</v>
      </c>
      <c r="H149" t="s">
        <v>164</v>
      </c>
      <c r="I149" t="s">
        <v>3992</v>
      </c>
      <c r="J149" t="s">
        <v>166</v>
      </c>
      <c r="K149" t="s">
        <v>3993</v>
      </c>
      <c r="L149" t="s">
        <v>3994</v>
      </c>
      <c r="M149" t="s">
        <v>3995</v>
      </c>
      <c r="N149" t="s">
        <v>170</v>
      </c>
      <c r="AI149" t="s">
        <v>3996</v>
      </c>
      <c r="AJ149" t="s">
        <v>1930</v>
      </c>
      <c r="AK149" t="s">
        <v>1907</v>
      </c>
      <c r="AL149">
        <v>75.4</v>
      </c>
      <c r="AN149">
        <v>2005</v>
      </c>
      <c r="AO149" t="s">
        <v>174</v>
      </c>
      <c r="AP149" t="s">
        <v>3996</v>
      </c>
      <c r="AQ149" t="s">
        <v>1930</v>
      </c>
      <c r="AR149" t="s">
        <v>1075</v>
      </c>
      <c r="AS149">
        <v>57.8</v>
      </c>
      <c r="AU149">
        <v>2007</v>
      </c>
      <c r="AV149" t="s">
        <v>170</v>
      </c>
      <c r="BC149" t="s">
        <v>174</v>
      </c>
      <c r="BD149" t="s">
        <v>3997</v>
      </c>
      <c r="BE149" t="s">
        <v>3998</v>
      </c>
      <c r="BF149" t="s">
        <v>3999</v>
      </c>
      <c r="BG149">
        <v>78.29</v>
      </c>
      <c r="BI149">
        <v>2010</v>
      </c>
      <c r="BJ149">
        <v>19</v>
      </c>
      <c r="BK149" t="s">
        <v>1048</v>
      </c>
      <c r="BL149">
        <v>11</v>
      </c>
      <c r="BN149" t="s">
        <v>174</v>
      </c>
      <c r="BO149" t="s">
        <v>4000</v>
      </c>
      <c r="BP149" t="s">
        <v>4001</v>
      </c>
      <c r="BQ149" t="s">
        <v>1185</v>
      </c>
      <c r="BR149">
        <v>68.94</v>
      </c>
      <c r="BT149">
        <v>2013</v>
      </c>
      <c r="BU149">
        <v>31</v>
      </c>
      <c r="BV149" t="s">
        <v>318</v>
      </c>
      <c r="BW149">
        <v>33</v>
      </c>
      <c r="BY149" t="s">
        <v>170</v>
      </c>
      <c r="CF149" t="s">
        <v>174</v>
      </c>
      <c r="CG149" t="s">
        <v>1337</v>
      </c>
      <c r="CH149" t="s">
        <v>4000</v>
      </c>
      <c r="CI149" t="s">
        <v>193</v>
      </c>
      <c r="CJ149">
        <v>2020</v>
      </c>
      <c r="CL149" t="s">
        <v>174</v>
      </c>
      <c r="CM149" t="s">
        <v>2627</v>
      </c>
      <c r="CN149" t="s">
        <v>174</v>
      </c>
      <c r="CO149" t="s">
        <v>4002</v>
      </c>
      <c r="CP149" t="s">
        <v>4003</v>
      </c>
      <c r="CQ149" t="s">
        <v>174</v>
      </c>
      <c r="CR149">
        <v>0</v>
      </c>
      <c r="CS149">
        <v>0</v>
      </c>
      <c r="CT149">
        <v>19</v>
      </c>
      <c r="CU149" t="s">
        <v>4004</v>
      </c>
      <c r="CV149" t="s">
        <v>170</v>
      </c>
      <c r="CZ149" t="s">
        <v>170</v>
      </c>
      <c r="DB149" t="s">
        <v>4005</v>
      </c>
      <c r="DC149" t="s">
        <v>326</v>
      </c>
      <c r="DD149" t="s">
        <v>174</v>
      </c>
      <c r="DE149" t="s">
        <v>4006</v>
      </c>
      <c r="DF149" t="s">
        <v>170</v>
      </c>
      <c r="DL149" t="s">
        <v>170</v>
      </c>
      <c r="DN149" t="s">
        <v>170</v>
      </c>
      <c r="DP149" t="s">
        <v>4007</v>
      </c>
      <c r="DQ149" t="s">
        <v>202</v>
      </c>
      <c r="DR149" t="str">
        <f>HYPERLINK("https://nconnect.nicmar.ac.in/pdf/250_resume_1771513313.pdf/Y2FyZWVy","View Resume")</f>
        <v>0</v>
      </c>
      <c r="DS149" t="s">
        <v>4008</v>
      </c>
      <c r="DT149" t="s">
        <v>4009</v>
      </c>
      <c r="DU149" t="s">
        <v>4010</v>
      </c>
      <c r="DV149" t="s">
        <v>643</v>
      </c>
      <c r="DW149" t="s">
        <v>246</v>
      </c>
      <c r="DX149" t="s">
        <v>996</v>
      </c>
      <c r="DY149" t="s">
        <v>209</v>
      </c>
      <c r="DZ149" t="s">
        <v>908</v>
      </c>
      <c r="EA149" t="s">
        <v>4011</v>
      </c>
      <c r="EB149" t="s">
        <v>4012</v>
      </c>
      <c r="EC149" t="s">
        <v>2037</v>
      </c>
      <c r="ED149" t="s">
        <v>207</v>
      </c>
      <c r="EE149" t="s">
        <v>1322</v>
      </c>
      <c r="EF149" t="s">
        <v>981</v>
      </c>
      <c r="EG149" t="s">
        <v>4013</v>
      </c>
      <c r="EH149" t="s">
        <v>4014</v>
      </c>
      <c r="EI149" t="s">
        <v>4015</v>
      </c>
      <c r="EJ149" t="s">
        <v>1630</v>
      </c>
      <c r="EK149" t="s">
        <v>207</v>
      </c>
      <c r="EL149" t="s">
        <v>3834</v>
      </c>
      <c r="EM149" t="s">
        <v>505</v>
      </c>
      <c r="EN149" t="s">
        <v>344</v>
      </c>
      <c r="EO149" t="s">
        <v>4016</v>
      </c>
      <c r="EP149" t="s">
        <v>4017</v>
      </c>
      <c r="EQ149" t="s">
        <v>1630</v>
      </c>
      <c r="ER149" t="s">
        <v>207</v>
      </c>
      <c r="ES149" t="s">
        <v>1347</v>
      </c>
      <c r="ET149" t="s">
        <v>3834</v>
      </c>
      <c r="EU149" t="s">
        <v>1317</v>
      </c>
      <c r="EV149" t="s">
        <v>4018</v>
      </c>
      <c r="EW149" t="s">
        <v>211</v>
      </c>
      <c r="EX149" t="s">
        <v>643</v>
      </c>
      <c r="EY149" t="s">
        <v>246</v>
      </c>
      <c r="EZ149" t="s">
        <v>580</v>
      </c>
      <c r="FA149" t="s">
        <v>3837</v>
      </c>
      <c r="FB149" t="s">
        <v>817</v>
      </c>
    </row>
    <row r="150" spans="1:158">
      <c r="A150" t="s">
        <v>356</v>
      </c>
      <c r="B150" t="s">
        <v>211</v>
      </c>
      <c r="C150" t="s">
        <v>267</v>
      </c>
      <c r="D150" t="s">
        <v>357</v>
      </c>
      <c r="E150" t="s">
        <v>4019</v>
      </c>
      <c r="F150" t="s">
        <v>4020</v>
      </c>
      <c r="G150">
        <v>7388653529</v>
      </c>
      <c r="H150" t="s">
        <v>164</v>
      </c>
      <c r="I150" t="s">
        <v>4021</v>
      </c>
      <c r="J150" t="s">
        <v>166</v>
      </c>
      <c r="K150" t="s">
        <v>4022</v>
      </c>
      <c r="L150" t="s">
        <v>4023</v>
      </c>
      <c r="M150" t="s">
        <v>4024</v>
      </c>
      <c r="N150" t="s">
        <v>170</v>
      </c>
      <c r="AI150" t="s">
        <v>4025</v>
      </c>
      <c r="AJ150" t="s">
        <v>4026</v>
      </c>
      <c r="AK150" t="s">
        <v>4027</v>
      </c>
      <c r="AL150">
        <v>69</v>
      </c>
      <c r="AM150">
        <v>6.9</v>
      </c>
      <c r="AN150">
        <v>2004</v>
      </c>
      <c r="AO150" t="s">
        <v>174</v>
      </c>
      <c r="AP150" t="s">
        <v>4028</v>
      </c>
      <c r="AQ150" t="s">
        <v>4026</v>
      </c>
      <c r="AR150" t="s">
        <v>4029</v>
      </c>
      <c r="AS150">
        <v>61</v>
      </c>
      <c r="AT150">
        <v>6.1</v>
      </c>
      <c r="AU150">
        <v>2006</v>
      </c>
      <c r="AV150" t="s">
        <v>170</v>
      </c>
      <c r="BC150" t="s">
        <v>174</v>
      </c>
      <c r="BD150" t="s">
        <v>4030</v>
      </c>
      <c r="BE150" t="s">
        <v>4031</v>
      </c>
      <c r="BF150" t="s">
        <v>4032</v>
      </c>
      <c r="BG150">
        <v>73.33</v>
      </c>
      <c r="BH150">
        <v>7.3</v>
      </c>
      <c r="BI150">
        <v>2010</v>
      </c>
      <c r="BJ150">
        <v>19</v>
      </c>
      <c r="BL150">
        <v>24</v>
      </c>
      <c r="BN150" t="s">
        <v>174</v>
      </c>
      <c r="BO150" t="s">
        <v>4033</v>
      </c>
      <c r="BP150" t="s">
        <v>4034</v>
      </c>
      <c r="BQ150" t="s">
        <v>4035</v>
      </c>
      <c r="BR150">
        <v>8.3</v>
      </c>
      <c r="BS150">
        <v>8.38</v>
      </c>
      <c r="BT150">
        <v>2018</v>
      </c>
      <c r="BU150">
        <v>31</v>
      </c>
      <c r="BV150" t="s">
        <v>4036</v>
      </c>
      <c r="BW150">
        <v>17</v>
      </c>
      <c r="BY150" t="s">
        <v>174</v>
      </c>
      <c r="BZ150" t="s">
        <v>4037</v>
      </c>
      <c r="CA150" t="s">
        <v>4038</v>
      </c>
      <c r="CB150" t="s">
        <v>4039</v>
      </c>
      <c r="CC150">
        <v>75</v>
      </c>
      <c r="CE150">
        <v>2024</v>
      </c>
      <c r="CF150" t="s">
        <v>174</v>
      </c>
      <c r="CG150" t="s">
        <v>4040</v>
      </c>
      <c r="CH150" t="s">
        <v>4041</v>
      </c>
      <c r="CI150" t="s">
        <v>193</v>
      </c>
      <c r="CJ150">
        <v>2024</v>
      </c>
      <c r="CL150" t="s">
        <v>170</v>
      </c>
      <c r="CN150" t="s">
        <v>174</v>
      </c>
      <c r="CO150" t="s">
        <v>4042</v>
      </c>
      <c r="CP150" t="s">
        <v>4043</v>
      </c>
      <c r="CQ150" t="s">
        <v>174</v>
      </c>
      <c r="CR150">
        <v>16</v>
      </c>
      <c r="CS150">
        <v>10</v>
      </c>
      <c r="CT150">
        <v>6</v>
      </c>
      <c r="CU150" t="s">
        <v>4044</v>
      </c>
      <c r="CV150" t="s">
        <v>170</v>
      </c>
      <c r="CZ150" t="s">
        <v>170</v>
      </c>
      <c r="DB150" t="s">
        <v>4045</v>
      </c>
      <c r="DC150" t="s">
        <v>4046</v>
      </c>
      <c r="DD150" t="s">
        <v>174</v>
      </c>
      <c r="DE150" t="s">
        <v>4047</v>
      </c>
      <c r="DF150" t="s">
        <v>174</v>
      </c>
      <c r="DG150" t="s">
        <v>110</v>
      </c>
      <c r="DH150">
        <v>1</v>
      </c>
      <c r="DI150">
        <v>1</v>
      </c>
      <c r="DJ150" t="s">
        <v>378</v>
      </c>
      <c r="DK150">
        <v>0</v>
      </c>
      <c r="DL150" t="s">
        <v>174</v>
      </c>
      <c r="DM150" t="s">
        <v>4048</v>
      </c>
      <c r="DN150" t="s">
        <v>174</v>
      </c>
      <c r="DO150" t="s">
        <v>4049</v>
      </c>
      <c r="DP150" t="s">
        <v>4050</v>
      </c>
      <c r="DQ150" t="s">
        <v>202</v>
      </c>
      <c r="DR150" t="str">
        <f>HYPERLINK("https://nconnect.nicmar.ac.in/pdf/249_resume_1771513325.pdf/Y2FyZWVy","View Resume")</f>
        <v>0</v>
      </c>
      <c r="DS150" t="s">
        <v>344</v>
      </c>
      <c r="DT150" t="s">
        <v>4051</v>
      </c>
      <c r="DU150" t="s">
        <v>4052</v>
      </c>
      <c r="DV150" t="s">
        <v>4053</v>
      </c>
      <c r="DW150" t="s">
        <v>246</v>
      </c>
      <c r="DX150" t="s">
        <v>821</v>
      </c>
      <c r="DY150" t="s">
        <v>209</v>
      </c>
      <c r="DZ150" t="s">
        <v>344</v>
      </c>
    </row>
    <row r="151" spans="1:158">
      <c r="A151" t="s">
        <v>507</v>
      </c>
      <c r="B151" t="s">
        <v>508</v>
      </c>
      <c r="C151" t="s">
        <v>267</v>
      </c>
      <c r="D151" t="s">
        <v>509</v>
      </c>
      <c r="E151" t="s">
        <v>4054</v>
      </c>
      <c r="F151" t="s">
        <v>4055</v>
      </c>
      <c r="G151">
        <v>8805275100</v>
      </c>
      <c r="H151" t="s">
        <v>164</v>
      </c>
      <c r="I151" t="s">
        <v>4056</v>
      </c>
      <c r="J151" t="s">
        <v>166</v>
      </c>
      <c r="K151" t="s">
        <v>4057</v>
      </c>
      <c r="L151" t="s">
        <v>4058</v>
      </c>
      <c r="M151" t="s">
        <v>4059</v>
      </c>
      <c r="N151" t="s">
        <v>170</v>
      </c>
      <c r="AI151" t="s">
        <v>4060</v>
      </c>
      <c r="AJ151" t="s">
        <v>4061</v>
      </c>
      <c r="AK151" t="s">
        <v>4062</v>
      </c>
      <c r="AL151">
        <v>55</v>
      </c>
      <c r="AN151">
        <v>2001</v>
      </c>
      <c r="AO151" t="s">
        <v>174</v>
      </c>
      <c r="AP151" t="s">
        <v>4063</v>
      </c>
      <c r="AQ151" t="s">
        <v>4064</v>
      </c>
      <c r="AR151" t="s">
        <v>1258</v>
      </c>
      <c r="AS151">
        <v>47</v>
      </c>
      <c r="AU151">
        <v>2003</v>
      </c>
      <c r="AV151" t="s">
        <v>170</v>
      </c>
      <c r="BC151" t="s">
        <v>174</v>
      </c>
      <c r="BD151" t="s">
        <v>4065</v>
      </c>
      <c r="BE151" t="s">
        <v>4066</v>
      </c>
      <c r="BF151" t="s">
        <v>4067</v>
      </c>
      <c r="BG151">
        <v>65</v>
      </c>
      <c r="BI151">
        <v>2006</v>
      </c>
      <c r="BJ151">
        <v>19</v>
      </c>
      <c r="BK151" t="s">
        <v>4068</v>
      </c>
      <c r="BL151">
        <v>53</v>
      </c>
      <c r="BN151" t="s">
        <v>174</v>
      </c>
      <c r="BO151" t="s">
        <v>4065</v>
      </c>
      <c r="BP151" t="s">
        <v>4069</v>
      </c>
      <c r="BQ151" t="s">
        <v>528</v>
      </c>
      <c r="BR151">
        <v>60</v>
      </c>
      <c r="BT151">
        <v>2008</v>
      </c>
      <c r="BU151">
        <v>31</v>
      </c>
      <c r="BV151" t="s">
        <v>529</v>
      </c>
      <c r="BW151">
        <v>53</v>
      </c>
      <c r="BY151" t="s">
        <v>170</v>
      </c>
      <c r="CF151" t="s">
        <v>174</v>
      </c>
      <c r="CG151" t="s">
        <v>2359</v>
      </c>
      <c r="CH151" t="s">
        <v>4065</v>
      </c>
      <c r="CI151" t="s">
        <v>193</v>
      </c>
      <c r="CJ151">
        <v>2016</v>
      </c>
      <c r="CL151" t="s">
        <v>170</v>
      </c>
      <c r="CN151" t="s">
        <v>170</v>
      </c>
      <c r="CP151" t="s">
        <v>722</v>
      </c>
      <c r="CQ151" t="s">
        <v>174</v>
      </c>
      <c r="CR151">
        <v>2</v>
      </c>
      <c r="CS151">
        <v>10</v>
      </c>
      <c r="CT151">
        <v>22</v>
      </c>
      <c r="CU151" t="s">
        <v>4070</v>
      </c>
      <c r="CV151" t="s">
        <v>170</v>
      </c>
      <c r="CZ151" t="s">
        <v>170</v>
      </c>
      <c r="DB151" t="s">
        <v>4071</v>
      </c>
      <c r="DC151" t="s">
        <v>326</v>
      </c>
      <c r="DD151" t="s">
        <v>174</v>
      </c>
      <c r="DE151" t="s">
        <v>4072</v>
      </c>
      <c r="DF151" t="s">
        <v>174</v>
      </c>
      <c r="DG151">
        <v>9</v>
      </c>
      <c r="DH151">
        <v>0</v>
      </c>
      <c r="DI151">
        <v>0</v>
      </c>
      <c r="DJ151">
        <v>12</v>
      </c>
      <c r="DK151">
        <v>7</v>
      </c>
      <c r="DL151" t="s">
        <v>170</v>
      </c>
      <c r="DN151" t="s">
        <v>174</v>
      </c>
      <c r="DO151" t="s">
        <v>4073</v>
      </c>
      <c r="DP151" t="s">
        <v>4074</v>
      </c>
      <c r="DQ151" t="s">
        <v>202</v>
      </c>
      <c r="DR151" t="str">
        <f>HYPERLINK("https://nconnect.nicmar.ac.in/pdf/179_resume_1771517890.pdf/Y2FyZWVy","View Resume")</f>
        <v>0</v>
      </c>
      <c r="DS151" t="s">
        <v>1206</v>
      </c>
      <c r="DT151" t="s">
        <v>4075</v>
      </c>
      <c r="DU151" t="s">
        <v>508</v>
      </c>
      <c r="DV151" t="s">
        <v>819</v>
      </c>
      <c r="DW151" t="s">
        <v>246</v>
      </c>
      <c r="DX151" t="s">
        <v>2854</v>
      </c>
      <c r="DY151" t="s">
        <v>821</v>
      </c>
      <c r="DZ151" t="s">
        <v>344</v>
      </c>
      <c r="EA151" t="s">
        <v>4076</v>
      </c>
      <c r="EB151" t="s">
        <v>508</v>
      </c>
      <c r="EC151" t="s">
        <v>819</v>
      </c>
      <c r="ED151" t="s">
        <v>246</v>
      </c>
      <c r="EE151" t="s">
        <v>424</v>
      </c>
      <c r="EF151" t="s">
        <v>209</v>
      </c>
      <c r="EG151" t="s">
        <v>420</v>
      </c>
    </row>
    <row r="152" spans="1:158">
      <c r="A152" t="s">
        <v>210</v>
      </c>
      <c r="B152" t="s">
        <v>211</v>
      </c>
      <c r="C152" t="s">
        <v>212</v>
      </c>
      <c r="D152" t="s">
        <v>213</v>
      </c>
      <c r="E152" t="s">
        <v>4077</v>
      </c>
      <c r="F152" t="s">
        <v>4078</v>
      </c>
      <c r="G152">
        <v>8908202500</v>
      </c>
      <c r="H152" t="s">
        <v>164</v>
      </c>
      <c r="I152" t="s">
        <v>4079</v>
      </c>
      <c r="J152" t="s">
        <v>166</v>
      </c>
      <c r="K152" t="s">
        <v>4080</v>
      </c>
      <c r="L152" t="s">
        <v>4081</v>
      </c>
      <c r="M152" t="s">
        <v>4082</v>
      </c>
      <c r="N152" t="s">
        <v>170</v>
      </c>
      <c r="AI152" t="s">
        <v>4083</v>
      </c>
      <c r="AJ152" t="s">
        <v>4084</v>
      </c>
      <c r="AK152" t="s">
        <v>4085</v>
      </c>
      <c r="AL152">
        <v>80</v>
      </c>
      <c r="AN152">
        <v>2007</v>
      </c>
      <c r="AO152" t="s">
        <v>174</v>
      </c>
      <c r="AP152" t="s">
        <v>4086</v>
      </c>
      <c r="AQ152" t="s">
        <v>4087</v>
      </c>
      <c r="AR152" t="s">
        <v>4088</v>
      </c>
      <c r="AS152">
        <v>68</v>
      </c>
      <c r="AU152">
        <v>2009</v>
      </c>
      <c r="AV152" t="s">
        <v>170</v>
      </c>
      <c r="BC152" t="s">
        <v>174</v>
      </c>
      <c r="BD152" t="s">
        <v>4089</v>
      </c>
      <c r="BE152" t="s">
        <v>4090</v>
      </c>
      <c r="BF152" t="s">
        <v>229</v>
      </c>
      <c r="BG152">
        <v>73.4</v>
      </c>
      <c r="BH152">
        <v>7.84</v>
      </c>
      <c r="BI152">
        <v>2013</v>
      </c>
      <c r="BJ152">
        <v>1</v>
      </c>
      <c r="BL152">
        <v>9</v>
      </c>
      <c r="BN152" t="s">
        <v>174</v>
      </c>
      <c r="BO152" t="s">
        <v>4091</v>
      </c>
      <c r="BP152" t="s">
        <v>4091</v>
      </c>
      <c r="BQ152" t="s">
        <v>231</v>
      </c>
      <c r="BR152">
        <v>86.9</v>
      </c>
      <c r="BS152">
        <v>9.19</v>
      </c>
      <c r="BT152">
        <v>2016</v>
      </c>
      <c r="BU152">
        <v>14</v>
      </c>
      <c r="BW152">
        <v>47</v>
      </c>
      <c r="BY152" t="s">
        <v>170</v>
      </c>
      <c r="CF152" t="s">
        <v>174</v>
      </c>
      <c r="CG152" t="s">
        <v>231</v>
      </c>
      <c r="CH152" t="s">
        <v>4092</v>
      </c>
      <c r="CI152" t="s">
        <v>193</v>
      </c>
      <c r="CJ152">
        <v>2024</v>
      </c>
      <c r="CL152" t="s">
        <v>170</v>
      </c>
      <c r="CN152" t="s">
        <v>170</v>
      </c>
      <c r="CP152" t="s">
        <v>4093</v>
      </c>
      <c r="CQ152" t="s">
        <v>174</v>
      </c>
      <c r="CR152">
        <v>17</v>
      </c>
      <c r="CS152">
        <v>6</v>
      </c>
      <c r="CT152">
        <v>0</v>
      </c>
      <c r="CU152" t="s">
        <v>4094</v>
      </c>
      <c r="CV152" t="s">
        <v>170</v>
      </c>
      <c r="CZ152" t="s">
        <v>170</v>
      </c>
      <c r="DB152" t="s">
        <v>4095</v>
      </c>
      <c r="DC152" t="s">
        <v>326</v>
      </c>
      <c r="DD152" t="s">
        <v>174</v>
      </c>
      <c r="DE152" t="s">
        <v>4096</v>
      </c>
      <c r="DF152" t="s">
        <v>170</v>
      </c>
      <c r="DL152" t="s">
        <v>174</v>
      </c>
      <c r="DM152" t="s">
        <v>4097</v>
      </c>
      <c r="DN152" t="s">
        <v>170</v>
      </c>
      <c r="DP152" t="s">
        <v>4098</v>
      </c>
      <c r="DQ152" t="str">
        <f>HYPERLINK("https://nconnect.nicmar.ac.in/storage/profile/699727180bfeb.png","Download")</f>
        <v>0</v>
      </c>
      <c r="DR152" t="str">
        <f>HYPERLINK("https://nconnect.nicmar.ac.in/pdf/253_resume_1771517649.pdf/Y2FyZWVy","View Resume")</f>
        <v>0</v>
      </c>
      <c r="DS152" t="s">
        <v>1592</v>
      </c>
      <c r="DT152" t="s">
        <v>4099</v>
      </c>
      <c r="DU152" t="s">
        <v>255</v>
      </c>
      <c r="DV152" t="s">
        <v>4100</v>
      </c>
      <c r="DW152" t="s">
        <v>246</v>
      </c>
      <c r="DX152" t="s">
        <v>996</v>
      </c>
      <c r="DY152" t="s">
        <v>209</v>
      </c>
      <c r="DZ152" t="s">
        <v>2054</v>
      </c>
      <c r="EA152" t="s">
        <v>4101</v>
      </c>
      <c r="EB152" t="s">
        <v>255</v>
      </c>
      <c r="EC152" t="s">
        <v>4102</v>
      </c>
      <c r="ED152" t="s">
        <v>246</v>
      </c>
      <c r="EE152" t="s">
        <v>2022</v>
      </c>
      <c r="EF152" t="s">
        <v>1725</v>
      </c>
      <c r="EG152" t="s">
        <v>420</v>
      </c>
      <c r="EH152" t="s">
        <v>4103</v>
      </c>
      <c r="EI152" t="s">
        <v>4104</v>
      </c>
      <c r="EJ152" t="s">
        <v>4100</v>
      </c>
      <c r="EK152" t="s">
        <v>246</v>
      </c>
      <c r="EL152" t="s">
        <v>995</v>
      </c>
      <c r="EM152" t="s">
        <v>996</v>
      </c>
      <c r="EN152" t="s">
        <v>380</v>
      </c>
    </row>
    <row r="153" spans="1:158">
      <c r="A153" t="s">
        <v>295</v>
      </c>
      <c r="B153" t="s">
        <v>211</v>
      </c>
      <c r="C153" t="s">
        <v>267</v>
      </c>
      <c r="D153" t="s">
        <v>296</v>
      </c>
      <c r="E153" t="s">
        <v>4105</v>
      </c>
      <c r="F153" t="s">
        <v>4106</v>
      </c>
      <c r="G153">
        <v>8830958548</v>
      </c>
      <c r="H153" t="s">
        <v>164</v>
      </c>
      <c r="I153" t="s">
        <v>4107</v>
      </c>
      <c r="J153" t="s">
        <v>166</v>
      </c>
      <c r="K153" t="s">
        <v>702</v>
      </c>
      <c r="L153" t="s">
        <v>4108</v>
      </c>
      <c r="M153" t="s">
        <v>4109</v>
      </c>
      <c r="N153" t="s">
        <v>170</v>
      </c>
      <c r="AI153" t="s">
        <v>4110</v>
      </c>
      <c r="AJ153" t="s">
        <v>4111</v>
      </c>
      <c r="AK153" t="s">
        <v>378</v>
      </c>
      <c r="AL153">
        <v>80.13</v>
      </c>
      <c r="AN153">
        <v>2001</v>
      </c>
      <c r="AO153" t="s">
        <v>174</v>
      </c>
      <c r="AP153" t="s">
        <v>4112</v>
      </c>
      <c r="AQ153" t="s">
        <v>4111</v>
      </c>
      <c r="AR153" t="s">
        <v>439</v>
      </c>
      <c r="AS153">
        <v>63.26</v>
      </c>
      <c r="AU153">
        <v>2003</v>
      </c>
      <c r="AV153" t="s">
        <v>170</v>
      </c>
      <c r="AW153" t="s">
        <v>378</v>
      </c>
      <c r="AX153" t="s">
        <v>378</v>
      </c>
      <c r="BC153" t="s">
        <v>174</v>
      </c>
      <c r="BD153" t="s">
        <v>4113</v>
      </c>
      <c r="BE153" t="s">
        <v>4111</v>
      </c>
      <c r="BF153" t="s">
        <v>4114</v>
      </c>
      <c r="BG153">
        <v>65</v>
      </c>
      <c r="BI153">
        <v>2007</v>
      </c>
      <c r="BJ153">
        <v>19</v>
      </c>
      <c r="BK153" t="s">
        <v>4115</v>
      </c>
      <c r="BL153">
        <v>53</v>
      </c>
      <c r="BM153" t="s">
        <v>4114</v>
      </c>
      <c r="BN153" t="s">
        <v>174</v>
      </c>
      <c r="BO153" t="s">
        <v>4116</v>
      </c>
      <c r="BP153" t="s">
        <v>1002</v>
      </c>
      <c r="BQ153" t="s">
        <v>1185</v>
      </c>
      <c r="BR153">
        <v>61</v>
      </c>
      <c r="BT153">
        <v>2009</v>
      </c>
      <c r="BU153">
        <v>31</v>
      </c>
      <c r="BV153" t="s">
        <v>529</v>
      </c>
      <c r="BW153">
        <v>33</v>
      </c>
      <c r="BY153" t="s">
        <v>170</v>
      </c>
      <c r="CF153" t="s">
        <v>174</v>
      </c>
      <c r="CG153" t="s">
        <v>296</v>
      </c>
      <c r="CH153" t="s">
        <v>401</v>
      </c>
      <c r="CI153" t="s">
        <v>193</v>
      </c>
      <c r="CJ153">
        <v>2025</v>
      </c>
      <c r="CL153" t="s">
        <v>174</v>
      </c>
      <c r="CM153" t="s">
        <v>4117</v>
      </c>
      <c r="CN153" t="s">
        <v>174</v>
      </c>
      <c r="CO153" t="s">
        <v>4118</v>
      </c>
      <c r="CP153" t="s">
        <v>4119</v>
      </c>
      <c r="CQ153" t="s">
        <v>174</v>
      </c>
      <c r="CR153">
        <v>2</v>
      </c>
      <c r="CS153">
        <v>4</v>
      </c>
      <c r="CT153">
        <v>3</v>
      </c>
      <c r="CV153" t="s">
        <v>170</v>
      </c>
      <c r="CZ153" t="s">
        <v>170</v>
      </c>
      <c r="DC153" t="s">
        <v>4120</v>
      </c>
      <c r="DD153" t="s">
        <v>174</v>
      </c>
      <c r="DE153" t="s">
        <v>4121</v>
      </c>
      <c r="DF153" t="s">
        <v>174</v>
      </c>
      <c r="DG153">
        <v>4</v>
      </c>
      <c r="DH153">
        <v>4</v>
      </c>
      <c r="DI153">
        <v>2</v>
      </c>
      <c r="DJ153" t="s">
        <v>378</v>
      </c>
      <c r="DK153">
        <v>8</v>
      </c>
      <c r="DL153" t="s">
        <v>174</v>
      </c>
      <c r="DM153" t="s">
        <v>4122</v>
      </c>
      <c r="DN153" t="s">
        <v>174</v>
      </c>
      <c r="DO153" t="s">
        <v>4123</v>
      </c>
      <c r="DP153" t="s">
        <v>4124</v>
      </c>
      <c r="DQ153" t="str">
        <f>HYPERLINK("https://nconnect.nicmar.ac.in/storage/profile/699726db835e5.png","Download")</f>
        <v>0</v>
      </c>
      <c r="DR153" t="str">
        <f>HYPERLINK("https://nconnect.nicmar.ac.in/pdf/252_resume_1771519569.pdf/Y2FyZWVy","View Resume")</f>
        <v>0</v>
      </c>
      <c r="DS153" t="s">
        <v>1464</v>
      </c>
      <c r="DT153" t="s">
        <v>4125</v>
      </c>
      <c r="DU153" t="s">
        <v>211</v>
      </c>
      <c r="DV153" t="s">
        <v>819</v>
      </c>
      <c r="DW153" t="s">
        <v>246</v>
      </c>
      <c r="DX153" t="s">
        <v>501</v>
      </c>
      <c r="DY153" t="s">
        <v>209</v>
      </c>
      <c r="DZ153" t="s">
        <v>1383</v>
      </c>
      <c r="EA153" t="s">
        <v>4126</v>
      </c>
      <c r="EB153" t="s">
        <v>211</v>
      </c>
      <c r="EC153" t="s">
        <v>819</v>
      </c>
      <c r="ED153" t="s">
        <v>246</v>
      </c>
      <c r="EE153" t="s">
        <v>983</v>
      </c>
      <c r="EF153" t="s">
        <v>1322</v>
      </c>
      <c r="EG153" t="s">
        <v>4127</v>
      </c>
    </row>
    <row r="154" spans="1:158">
      <c r="A154" t="s">
        <v>210</v>
      </c>
      <c r="B154" t="s">
        <v>211</v>
      </c>
      <c r="C154" t="s">
        <v>212</v>
      </c>
      <c r="D154" t="s">
        <v>213</v>
      </c>
      <c r="E154" t="s">
        <v>4128</v>
      </c>
      <c r="F154" t="s">
        <v>4129</v>
      </c>
      <c r="G154">
        <v>9346120213</v>
      </c>
      <c r="H154" t="s">
        <v>271</v>
      </c>
      <c r="I154" t="s">
        <v>4130</v>
      </c>
      <c r="J154" t="s">
        <v>166</v>
      </c>
      <c r="K154" t="s">
        <v>4131</v>
      </c>
      <c r="L154" t="s">
        <v>4132</v>
      </c>
      <c r="M154" t="s">
        <v>4133</v>
      </c>
      <c r="N154" t="s">
        <v>170</v>
      </c>
      <c r="AI154" t="s">
        <v>4134</v>
      </c>
      <c r="AJ154" t="s">
        <v>4135</v>
      </c>
      <c r="AK154" t="s">
        <v>439</v>
      </c>
      <c r="AL154">
        <v>84</v>
      </c>
      <c r="AN154">
        <v>2009</v>
      </c>
      <c r="AO154" t="s">
        <v>174</v>
      </c>
      <c r="AP154" t="s">
        <v>4136</v>
      </c>
      <c r="AQ154" t="s">
        <v>4135</v>
      </c>
      <c r="AR154" t="s">
        <v>4137</v>
      </c>
      <c r="AS154">
        <v>70</v>
      </c>
      <c r="AU154">
        <v>2011</v>
      </c>
      <c r="AV154" t="s">
        <v>170</v>
      </c>
      <c r="BC154" t="s">
        <v>174</v>
      </c>
      <c r="BD154" t="s">
        <v>4138</v>
      </c>
      <c r="BE154" t="s">
        <v>4139</v>
      </c>
      <c r="BF154" t="s">
        <v>486</v>
      </c>
      <c r="BG154">
        <v>79.6</v>
      </c>
      <c r="BH154">
        <v>7.96</v>
      </c>
      <c r="BI154">
        <v>2015</v>
      </c>
      <c r="BJ154">
        <v>1</v>
      </c>
      <c r="BL154">
        <v>9</v>
      </c>
      <c r="BN154" t="s">
        <v>174</v>
      </c>
      <c r="BO154" t="s">
        <v>4140</v>
      </c>
      <c r="BP154" t="s">
        <v>4141</v>
      </c>
      <c r="BQ154" t="s">
        <v>213</v>
      </c>
      <c r="BR154">
        <v>93.1</v>
      </c>
      <c r="BS154">
        <v>9.31</v>
      </c>
      <c r="BT154">
        <v>2017</v>
      </c>
      <c r="BU154">
        <v>14</v>
      </c>
      <c r="BW154">
        <v>7</v>
      </c>
      <c r="BY154" t="s">
        <v>174</v>
      </c>
      <c r="BZ154" t="s">
        <v>4142</v>
      </c>
      <c r="CA154" t="s">
        <v>538</v>
      </c>
      <c r="CB154" t="s">
        <v>4143</v>
      </c>
      <c r="CC154">
        <v>0</v>
      </c>
      <c r="CE154">
        <v>2026</v>
      </c>
      <c r="CF154" t="s">
        <v>174</v>
      </c>
      <c r="CG154" t="s">
        <v>4144</v>
      </c>
      <c r="CH154" t="s">
        <v>4145</v>
      </c>
      <c r="CI154" t="s">
        <v>193</v>
      </c>
      <c r="CJ154">
        <v>2025</v>
      </c>
      <c r="CL154" t="s">
        <v>174</v>
      </c>
      <c r="CM154" t="s">
        <v>4146</v>
      </c>
      <c r="CN154" t="s">
        <v>174</v>
      </c>
      <c r="CO154" t="s">
        <v>4147</v>
      </c>
      <c r="CP154" t="s">
        <v>4148</v>
      </c>
      <c r="CQ154" t="s">
        <v>174</v>
      </c>
      <c r="CR154" t="s">
        <v>4149</v>
      </c>
      <c r="CS154">
        <v>0</v>
      </c>
      <c r="CT154">
        <v>0</v>
      </c>
      <c r="CU154" t="s">
        <v>4150</v>
      </c>
      <c r="CV154" t="s">
        <v>170</v>
      </c>
      <c r="CZ154" t="s">
        <v>170</v>
      </c>
      <c r="DB154" t="s">
        <v>4151</v>
      </c>
      <c r="DC154" t="s">
        <v>853</v>
      </c>
      <c r="DD154" t="s">
        <v>170</v>
      </c>
      <c r="DF154" t="s">
        <v>170</v>
      </c>
      <c r="DL154" t="s">
        <v>170</v>
      </c>
      <c r="DN154" t="s">
        <v>174</v>
      </c>
      <c r="DO154" t="s">
        <v>4152</v>
      </c>
      <c r="DP154" t="s">
        <v>4153</v>
      </c>
      <c r="DQ154" t="s">
        <v>202</v>
      </c>
      <c r="DR154" t="str">
        <f>HYPERLINK("https://nconnect.nicmar.ac.in/pdf/258_resume_1771519534.pdf/Y2FyZWVy","View Resume")</f>
        <v>0</v>
      </c>
      <c r="DS154" t="s">
        <v>470</v>
      </c>
      <c r="DT154" t="s">
        <v>4154</v>
      </c>
      <c r="DU154" t="s">
        <v>4155</v>
      </c>
      <c r="DV154" t="s">
        <v>538</v>
      </c>
      <c r="DW154" t="s">
        <v>246</v>
      </c>
      <c r="DX154" t="s">
        <v>469</v>
      </c>
      <c r="DY154" t="s">
        <v>209</v>
      </c>
      <c r="DZ154" t="s">
        <v>470</v>
      </c>
    </row>
    <row r="155" spans="1:158">
      <c r="A155" t="s">
        <v>266</v>
      </c>
      <c r="B155" t="s">
        <v>211</v>
      </c>
      <c r="C155" t="s">
        <v>267</v>
      </c>
      <c r="D155" t="s">
        <v>268</v>
      </c>
      <c r="E155" t="s">
        <v>4156</v>
      </c>
      <c r="F155" t="s">
        <v>4157</v>
      </c>
      <c r="G155">
        <v>9332444414</v>
      </c>
      <c r="H155" t="s">
        <v>164</v>
      </c>
      <c r="I155" t="s">
        <v>4158</v>
      </c>
      <c r="J155" t="s">
        <v>166</v>
      </c>
      <c r="K155" t="s">
        <v>798</v>
      </c>
      <c r="L155" t="s">
        <v>4159</v>
      </c>
      <c r="M155" t="s">
        <v>4160</v>
      </c>
      <c r="N155" t="s">
        <v>170</v>
      </c>
      <c r="AI155" t="s">
        <v>4161</v>
      </c>
      <c r="AJ155" t="s">
        <v>4162</v>
      </c>
      <c r="AK155" t="s">
        <v>1907</v>
      </c>
      <c r="AL155">
        <v>83.4</v>
      </c>
      <c r="AN155">
        <v>2002</v>
      </c>
      <c r="AO155" t="s">
        <v>174</v>
      </c>
      <c r="AP155" t="s">
        <v>4161</v>
      </c>
      <c r="AQ155" t="s">
        <v>4163</v>
      </c>
      <c r="AR155" t="s">
        <v>439</v>
      </c>
      <c r="AS155">
        <v>63.4</v>
      </c>
      <c r="AU155">
        <v>2004</v>
      </c>
      <c r="AV155" t="s">
        <v>170</v>
      </c>
      <c r="BC155" t="s">
        <v>174</v>
      </c>
      <c r="BD155" t="s">
        <v>4164</v>
      </c>
      <c r="BE155" t="s">
        <v>4165</v>
      </c>
      <c r="BF155" t="s">
        <v>4166</v>
      </c>
      <c r="BG155">
        <v>81.3</v>
      </c>
      <c r="BI155">
        <v>2009</v>
      </c>
      <c r="BJ155">
        <v>19</v>
      </c>
      <c r="BK155" t="s">
        <v>4167</v>
      </c>
      <c r="BL155">
        <v>53</v>
      </c>
      <c r="BM155" t="s">
        <v>4168</v>
      </c>
      <c r="BN155" t="s">
        <v>174</v>
      </c>
      <c r="BO155" t="s">
        <v>4169</v>
      </c>
      <c r="BP155" t="s">
        <v>1684</v>
      </c>
      <c r="BQ155" t="s">
        <v>4170</v>
      </c>
      <c r="BR155">
        <v>76.8</v>
      </c>
      <c r="BT155">
        <v>2014</v>
      </c>
      <c r="BU155">
        <v>31</v>
      </c>
      <c r="BV155" t="s">
        <v>529</v>
      </c>
      <c r="BW155">
        <v>53</v>
      </c>
      <c r="BX155" t="s">
        <v>4170</v>
      </c>
      <c r="BY155" t="s">
        <v>174</v>
      </c>
      <c r="BZ155" t="s">
        <v>4171</v>
      </c>
      <c r="CA155" t="s">
        <v>4172</v>
      </c>
      <c r="CB155" t="s">
        <v>1337</v>
      </c>
      <c r="CC155">
        <v>97.2</v>
      </c>
      <c r="CE155">
        <v>2018</v>
      </c>
      <c r="CF155" t="s">
        <v>174</v>
      </c>
      <c r="CG155" t="s">
        <v>4173</v>
      </c>
      <c r="CH155" t="s">
        <v>4174</v>
      </c>
      <c r="CI155" t="s">
        <v>373</v>
      </c>
      <c r="CK155" t="s">
        <v>174</v>
      </c>
      <c r="CL155" t="s">
        <v>170</v>
      </c>
      <c r="CN155" t="s">
        <v>174</v>
      </c>
      <c r="CO155" t="s">
        <v>4175</v>
      </c>
      <c r="CP155" t="s">
        <v>722</v>
      </c>
      <c r="CQ155" t="s">
        <v>174</v>
      </c>
      <c r="CR155">
        <v>0</v>
      </c>
      <c r="CS155">
        <v>0</v>
      </c>
      <c r="CT155">
        <v>7</v>
      </c>
      <c r="CU155" t="s">
        <v>4176</v>
      </c>
      <c r="CV155" t="s">
        <v>174</v>
      </c>
      <c r="CW155" t="s">
        <v>4177</v>
      </c>
      <c r="CX155" t="s">
        <v>373</v>
      </c>
      <c r="CY155">
        <v>2025</v>
      </c>
      <c r="CZ155" t="s">
        <v>170</v>
      </c>
      <c r="DB155" t="s">
        <v>4178</v>
      </c>
      <c r="DC155" t="s">
        <v>4179</v>
      </c>
      <c r="DD155" t="s">
        <v>174</v>
      </c>
      <c r="DE155" t="s">
        <v>4180</v>
      </c>
      <c r="DF155" t="s">
        <v>170</v>
      </c>
      <c r="DL155" t="s">
        <v>174</v>
      </c>
      <c r="DM155" t="s">
        <v>4175</v>
      </c>
      <c r="DN155" t="s">
        <v>170</v>
      </c>
      <c r="DP155" t="s">
        <v>4181</v>
      </c>
      <c r="DQ155" t="str">
        <f>HYPERLINK("https://nconnect.nicmar.ac.in/storage/profile/6996cc252a4f1.png","Download")</f>
        <v>0</v>
      </c>
      <c r="DR155" t="str">
        <f>HYPERLINK("https://nconnect.nicmar.ac.in/pdf/242_resume_1771520416.pdf/Y2FyZWVy","View Resume")</f>
        <v>0</v>
      </c>
      <c r="DS155" t="s">
        <v>2371</v>
      </c>
      <c r="DT155" t="s">
        <v>4182</v>
      </c>
      <c r="DU155" t="s">
        <v>211</v>
      </c>
      <c r="DV155" t="s">
        <v>819</v>
      </c>
      <c r="DW155" t="s">
        <v>246</v>
      </c>
      <c r="DX155" t="s">
        <v>2319</v>
      </c>
      <c r="DY155" t="s">
        <v>209</v>
      </c>
      <c r="DZ155" t="s">
        <v>641</v>
      </c>
      <c r="EA155" t="s">
        <v>4183</v>
      </c>
      <c r="EB155" t="s">
        <v>211</v>
      </c>
      <c r="EC155" t="s">
        <v>422</v>
      </c>
      <c r="ED155" t="s">
        <v>246</v>
      </c>
      <c r="EE155" t="s">
        <v>3458</v>
      </c>
      <c r="EF155" t="s">
        <v>258</v>
      </c>
      <c r="EG155" t="s">
        <v>990</v>
      </c>
      <c r="EH155" t="s">
        <v>4182</v>
      </c>
      <c r="EI155" t="s">
        <v>211</v>
      </c>
      <c r="EJ155" t="s">
        <v>819</v>
      </c>
      <c r="EK155" t="s">
        <v>246</v>
      </c>
      <c r="EL155" t="s">
        <v>574</v>
      </c>
      <c r="EM155" t="s">
        <v>1470</v>
      </c>
      <c r="EN155" t="s">
        <v>906</v>
      </c>
      <c r="EO155" t="s">
        <v>4184</v>
      </c>
      <c r="EP155" t="s">
        <v>211</v>
      </c>
      <c r="EQ155" t="s">
        <v>4185</v>
      </c>
      <c r="ER155" t="s">
        <v>246</v>
      </c>
      <c r="ES155" t="s">
        <v>4186</v>
      </c>
      <c r="ET155" t="s">
        <v>2136</v>
      </c>
      <c r="EU155" t="s">
        <v>865</v>
      </c>
      <c r="EV155" t="s">
        <v>4187</v>
      </c>
      <c r="EW155" t="s">
        <v>4188</v>
      </c>
      <c r="EX155" t="s">
        <v>1812</v>
      </c>
      <c r="EY155" t="s">
        <v>246</v>
      </c>
      <c r="EZ155" t="s">
        <v>4189</v>
      </c>
      <c r="FA155" t="s">
        <v>1136</v>
      </c>
      <c r="FB155" t="s">
        <v>990</v>
      </c>
    </row>
    <row r="156" spans="1:158">
      <c r="A156" t="s">
        <v>3909</v>
      </c>
      <c r="B156" t="s">
        <v>211</v>
      </c>
      <c r="C156" t="s">
        <v>472</v>
      </c>
      <c r="D156" t="s">
        <v>3910</v>
      </c>
      <c r="E156" t="s">
        <v>4190</v>
      </c>
      <c r="F156" t="s">
        <v>4191</v>
      </c>
      <c r="G156">
        <v>8007458384</v>
      </c>
      <c r="H156" t="s">
        <v>164</v>
      </c>
      <c r="I156" t="s">
        <v>4192</v>
      </c>
      <c r="J156" t="s">
        <v>217</v>
      </c>
      <c r="K156" t="s">
        <v>4193</v>
      </c>
      <c r="L156" t="s">
        <v>4194</v>
      </c>
      <c r="M156" t="s">
        <v>4195</v>
      </c>
      <c r="N156" t="s">
        <v>170</v>
      </c>
      <c r="AI156" t="s">
        <v>4196</v>
      </c>
      <c r="AJ156" t="s">
        <v>4197</v>
      </c>
      <c r="AK156" t="s">
        <v>4198</v>
      </c>
      <c r="AL156">
        <v>86</v>
      </c>
      <c r="AN156">
        <v>2015</v>
      </c>
      <c r="AO156" t="s">
        <v>170</v>
      </c>
      <c r="AV156" t="s">
        <v>174</v>
      </c>
      <c r="AW156" t="s">
        <v>4199</v>
      </c>
      <c r="AX156" t="s">
        <v>4200</v>
      </c>
      <c r="AY156" t="s">
        <v>486</v>
      </c>
      <c r="AZ156">
        <v>73.15</v>
      </c>
      <c r="BB156">
        <v>2018</v>
      </c>
      <c r="BC156" t="s">
        <v>174</v>
      </c>
      <c r="BD156" t="s">
        <v>4201</v>
      </c>
      <c r="BE156" t="s">
        <v>4202</v>
      </c>
      <c r="BF156" t="s">
        <v>486</v>
      </c>
      <c r="BG156">
        <v>76.9</v>
      </c>
      <c r="BI156">
        <v>2023</v>
      </c>
      <c r="BJ156">
        <v>2</v>
      </c>
      <c r="BL156">
        <v>9</v>
      </c>
      <c r="BN156" t="s">
        <v>174</v>
      </c>
      <c r="BO156" t="s">
        <v>4203</v>
      </c>
      <c r="BP156" t="s">
        <v>4203</v>
      </c>
      <c r="BQ156" t="s">
        <v>3978</v>
      </c>
      <c r="BR156">
        <v>73.2</v>
      </c>
      <c r="BS156">
        <v>7.82</v>
      </c>
      <c r="BT156">
        <v>2025</v>
      </c>
      <c r="BU156">
        <v>12</v>
      </c>
      <c r="BW156">
        <v>13</v>
      </c>
      <c r="BY156" t="s">
        <v>170</v>
      </c>
      <c r="CF156" t="s">
        <v>170</v>
      </c>
      <c r="CL156" t="s">
        <v>174</v>
      </c>
      <c r="CM156" t="s">
        <v>4204</v>
      </c>
      <c r="CN156" t="s">
        <v>174</v>
      </c>
      <c r="CO156" t="s">
        <v>4205</v>
      </c>
      <c r="CP156" t="s">
        <v>4206</v>
      </c>
      <c r="CQ156" t="s">
        <v>174</v>
      </c>
      <c r="CR156">
        <v>0</v>
      </c>
      <c r="CS156">
        <v>0</v>
      </c>
      <c r="CT156">
        <v>1</v>
      </c>
      <c r="CU156" t="s">
        <v>4207</v>
      </c>
      <c r="CV156" t="s">
        <v>170</v>
      </c>
      <c r="CZ156" t="s">
        <v>170</v>
      </c>
      <c r="DB156" t="s">
        <v>378</v>
      </c>
      <c r="DC156" t="s">
        <v>326</v>
      </c>
      <c r="DD156" t="s">
        <v>174</v>
      </c>
      <c r="DE156" t="s">
        <v>4208</v>
      </c>
      <c r="DF156" t="s">
        <v>170</v>
      </c>
      <c r="DL156" t="s">
        <v>170</v>
      </c>
      <c r="DN156" t="s">
        <v>170</v>
      </c>
      <c r="DP156" t="s">
        <v>4209</v>
      </c>
      <c r="DQ156" t="str">
        <f>HYPERLINK("https://nconnect.nicmar.ac.in/storage/profile/69972f20ced20.png","Download")</f>
        <v>0</v>
      </c>
      <c r="DR156" t="str">
        <f>HYPERLINK("https://nconnect.nicmar.ac.in/pdf/259_resume_1771521339.pdf/Y2FyZWVy","View Resume")</f>
        <v>0</v>
      </c>
      <c r="DS156" t="s">
        <v>4210</v>
      </c>
      <c r="DT156" t="s">
        <v>4211</v>
      </c>
      <c r="DU156" t="s">
        <v>4212</v>
      </c>
      <c r="DV156" t="s">
        <v>333</v>
      </c>
      <c r="DW156" t="s">
        <v>207</v>
      </c>
      <c r="DX156" t="s">
        <v>981</v>
      </c>
      <c r="DY156" t="s">
        <v>209</v>
      </c>
      <c r="DZ156" t="s">
        <v>990</v>
      </c>
      <c r="EA156" t="s">
        <v>4213</v>
      </c>
      <c r="EB156" t="s">
        <v>4214</v>
      </c>
      <c r="EC156" t="s">
        <v>1630</v>
      </c>
      <c r="ED156" t="s">
        <v>207</v>
      </c>
      <c r="EE156" t="s">
        <v>4215</v>
      </c>
      <c r="EF156" t="s">
        <v>1634</v>
      </c>
      <c r="EG156" t="s">
        <v>990</v>
      </c>
      <c r="EH156" t="s">
        <v>4216</v>
      </c>
      <c r="EI156" t="s">
        <v>4214</v>
      </c>
      <c r="EJ156" t="s">
        <v>1630</v>
      </c>
      <c r="EK156" t="s">
        <v>207</v>
      </c>
      <c r="EL156" t="s">
        <v>1809</v>
      </c>
      <c r="EM156" t="s">
        <v>907</v>
      </c>
      <c r="EN156" t="s">
        <v>1388</v>
      </c>
    </row>
    <row r="157" spans="1:158">
      <c r="A157" t="s">
        <v>585</v>
      </c>
      <c r="B157" t="s">
        <v>211</v>
      </c>
      <c r="C157" t="s">
        <v>472</v>
      </c>
      <c r="D157" t="s">
        <v>586</v>
      </c>
      <c r="E157" t="s">
        <v>4190</v>
      </c>
      <c r="F157" t="s">
        <v>4191</v>
      </c>
      <c r="G157">
        <v>8007458384</v>
      </c>
      <c r="H157" t="s">
        <v>164</v>
      </c>
      <c r="I157" t="s">
        <v>4192</v>
      </c>
      <c r="J157" t="s">
        <v>217</v>
      </c>
      <c r="K157" t="s">
        <v>4193</v>
      </c>
      <c r="L157" t="s">
        <v>4194</v>
      </c>
      <c r="M157" t="s">
        <v>4195</v>
      </c>
      <c r="N157" t="s">
        <v>170</v>
      </c>
      <c r="AI157" t="s">
        <v>4196</v>
      </c>
      <c r="AJ157" t="s">
        <v>4197</v>
      </c>
      <c r="AK157" t="s">
        <v>4198</v>
      </c>
      <c r="AL157">
        <v>86</v>
      </c>
      <c r="AN157">
        <v>2015</v>
      </c>
      <c r="AO157" t="s">
        <v>170</v>
      </c>
      <c r="AV157" t="s">
        <v>174</v>
      </c>
      <c r="AW157" t="s">
        <v>4199</v>
      </c>
      <c r="AX157" t="s">
        <v>4200</v>
      </c>
      <c r="AY157" t="s">
        <v>486</v>
      </c>
      <c r="AZ157">
        <v>73.15</v>
      </c>
      <c r="BB157">
        <v>2018</v>
      </c>
      <c r="BC157" t="s">
        <v>174</v>
      </c>
      <c r="BD157" t="s">
        <v>4201</v>
      </c>
      <c r="BE157" t="s">
        <v>4202</v>
      </c>
      <c r="BF157" t="s">
        <v>486</v>
      </c>
      <c r="BG157">
        <v>76.9</v>
      </c>
      <c r="BI157">
        <v>2023</v>
      </c>
      <c r="BJ157">
        <v>2</v>
      </c>
      <c r="BL157">
        <v>9</v>
      </c>
      <c r="BN157" t="s">
        <v>174</v>
      </c>
      <c r="BO157" t="s">
        <v>4203</v>
      </c>
      <c r="BP157" t="s">
        <v>4203</v>
      </c>
      <c r="BQ157" t="s">
        <v>3978</v>
      </c>
      <c r="BR157">
        <v>73.2</v>
      </c>
      <c r="BS157">
        <v>7.82</v>
      </c>
      <c r="BT157">
        <v>2025</v>
      </c>
      <c r="BU157">
        <v>12</v>
      </c>
      <c r="BW157">
        <v>13</v>
      </c>
      <c r="BY157" t="s">
        <v>170</v>
      </c>
      <c r="CF157" t="s">
        <v>170</v>
      </c>
      <c r="CL157" t="s">
        <v>174</v>
      </c>
      <c r="CM157" t="s">
        <v>4204</v>
      </c>
      <c r="CN157" t="s">
        <v>174</v>
      </c>
      <c r="CO157" t="s">
        <v>4205</v>
      </c>
      <c r="CP157" t="s">
        <v>4206</v>
      </c>
      <c r="CQ157" t="s">
        <v>174</v>
      </c>
      <c r="CR157">
        <v>0</v>
      </c>
      <c r="CS157">
        <v>0</v>
      </c>
      <c r="CT157">
        <v>1</v>
      </c>
      <c r="CU157" t="s">
        <v>4207</v>
      </c>
      <c r="CV157" t="s">
        <v>170</v>
      </c>
      <c r="CZ157" t="s">
        <v>170</v>
      </c>
      <c r="DB157" t="s">
        <v>378</v>
      </c>
      <c r="DC157" t="s">
        <v>326</v>
      </c>
      <c r="DD157" t="s">
        <v>174</v>
      </c>
      <c r="DE157" t="s">
        <v>4208</v>
      </c>
      <c r="DF157" t="s">
        <v>170</v>
      </c>
      <c r="DL157" t="s">
        <v>170</v>
      </c>
      <c r="DN157" t="s">
        <v>170</v>
      </c>
      <c r="DP157" t="s">
        <v>4209</v>
      </c>
      <c r="DQ157" t="str">
        <f>HYPERLINK("https://nconnect.nicmar.ac.in/storage/profile/69972f20ced20.png","Download")</f>
        <v>0</v>
      </c>
      <c r="DR157" t="str">
        <f>HYPERLINK("https://nconnect.nicmar.ac.in/pdf/259_resume_1771521339.pdf/Y2FyZWVy","View Resume")</f>
        <v>0</v>
      </c>
      <c r="DS157" t="s">
        <v>4210</v>
      </c>
      <c r="DT157" t="s">
        <v>4211</v>
      </c>
      <c r="DU157" t="s">
        <v>4212</v>
      </c>
      <c r="DV157" t="s">
        <v>333</v>
      </c>
      <c r="DW157" t="s">
        <v>207</v>
      </c>
      <c r="DX157" t="s">
        <v>981</v>
      </c>
      <c r="DY157" t="s">
        <v>209</v>
      </c>
      <c r="DZ157" t="s">
        <v>990</v>
      </c>
      <c r="EA157" t="s">
        <v>4213</v>
      </c>
      <c r="EB157" t="s">
        <v>4214</v>
      </c>
      <c r="EC157" t="s">
        <v>1630</v>
      </c>
      <c r="ED157" t="s">
        <v>207</v>
      </c>
      <c r="EE157" t="s">
        <v>4215</v>
      </c>
      <c r="EF157" t="s">
        <v>1634</v>
      </c>
      <c r="EG157" t="s">
        <v>990</v>
      </c>
      <c r="EH157" t="s">
        <v>4216</v>
      </c>
      <c r="EI157" t="s">
        <v>4214</v>
      </c>
      <c r="EJ157" t="s">
        <v>1630</v>
      </c>
      <c r="EK157" t="s">
        <v>207</v>
      </c>
      <c r="EL157" t="s">
        <v>1809</v>
      </c>
      <c r="EM157" t="s">
        <v>907</v>
      </c>
      <c r="EN157" t="s">
        <v>1388</v>
      </c>
    </row>
    <row r="158" spans="1:158">
      <c r="A158" t="s">
        <v>1898</v>
      </c>
      <c r="B158" t="s">
        <v>211</v>
      </c>
      <c r="C158" t="s">
        <v>267</v>
      </c>
      <c r="D158" t="s">
        <v>1899</v>
      </c>
      <c r="E158" t="s">
        <v>4217</v>
      </c>
      <c r="F158" t="s">
        <v>4218</v>
      </c>
      <c r="G158">
        <v>9527368556</v>
      </c>
      <c r="H158" t="s">
        <v>271</v>
      </c>
      <c r="I158" t="s">
        <v>4219</v>
      </c>
      <c r="J158" t="s">
        <v>166</v>
      </c>
      <c r="K158" t="s">
        <v>798</v>
      </c>
      <c r="L158" t="s">
        <v>4220</v>
      </c>
      <c r="M158" t="s">
        <v>4221</v>
      </c>
      <c r="N158" t="s">
        <v>170</v>
      </c>
      <c r="AI158" t="s">
        <v>4222</v>
      </c>
      <c r="AJ158" t="s">
        <v>4223</v>
      </c>
      <c r="AK158" t="s">
        <v>4224</v>
      </c>
      <c r="AL158">
        <v>81.2</v>
      </c>
      <c r="AN158">
        <v>1998</v>
      </c>
      <c r="AO158" t="s">
        <v>174</v>
      </c>
      <c r="AP158" t="s">
        <v>4225</v>
      </c>
      <c r="AQ158" t="s">
        <v>4223</v>
      </c>
      <c r="AR158" t="s">
        <v>4226</v>
      </c>
      <c r="AS158">
        <v>75</v>
      </c>
      <c r="AU158">
        <v>2000</v>
      </c>
      <c r="AV158" t="s">
        <v>170</v>
      </c>
      <c r="BC158" t="s">
        <v>174</v>
      </c>
      <c r="BD158" t="s">
        <v>4227</v>
      </c>
      <c r="BE158" t="s">
        <v>4228</v>
      </c>
      <c r="BF158" t="s">
        <v>1047</v>
      </c>
      <c r="BG158">
        <v>72.3</v>
      </c>
      <c r="BI158">
        <v>2003</v>
      </c>
      <c r="BJ158">
        <v>19</v>
      </c>
      <c r="BK158" t="s">
        <v>1048</v>
      </c>
      <c r="BL158">
        <v>53</v>
      </c>
      <c r="BM158" t="s">
        <v>2842</v>
      </c>
      <c r="BN158" t="s">
        <v>174</v>
      </c>
      <c r="BO158" t="s">
        <v>4229</v>
      </c>
      <c r="BP158" t="s">
        <v>4230</v>
      </c>
      <c r="BQ158" t="s">
        <v>4231</v>
      </c>
      <c r="BR158">
        <v>88</v>
      </c>
      <c r="BS158">
        <v>9.55</v>
      </c>
      <c r="BT158">
        <v>2005</v>
      </c>
      <c r="BU158">
        <v>31</v>
      </c>
      <c r="BV158" t="s">
        <v>4232</v>
      </c>
      <c r="BW158">
        <v>53</v>
      </c>
      <c r="BX158" t="s">
        <v>4233</v>
      </c>
      <c r="BY158" t="s">
        <v>170</v>
      </c>
      <c r="CF158" t="s">
        <v>174</v>
      </c>
      <c r="CG158" t="s">
        <v>296</v>
      </c>
      <c r="CH158" t="s">
        <v>4234</v>
      </c>
      <c r="CI158" t="s">
        <v>193</v>
      </c>
      <c r="CJ158">
        <v>2026</v>
      </c>
      <c r="CL158" t="s">
        <v>174</v>
      </c>
      <c r="CN158" t="s">
        <v>170</v>
      </c>
      <c r="CP158" t="s">
        <v>722</v>
      </c>
      <c r="CQ158" t="s">
        <v>174</v>
      </c>
      <c r="CR158" t="s">
        <v>378</v>
      </c>
      <c r="CS158" t="s">
        <v>4235</v>
      </c>
      <c r="CT158">
        <v>3</v>
      </c>
      <c r="CU158" t="s">
        <v>4236</v>
      </c>
      <c r="CV158" t="s">
        <v>170</v>
      </c>
      <c r="CZ158" t="s">
        <v>170</v>
      </c>
      <c r="DB158" t="s">
        <v>4237</v>
      </c>
      <c r="DC158" t="s">
        <v>4238</v>
      </c>
      <c r="DD158" t="s">
        <v>174</v>
      </c>
      <c r="DE158" t="s">
        <v>4239</v>
      </c>
      <c r="DF158" t="s">
        <v>170</v>
      </c>
      <c r="DL158" t="s">
        <v>170</v>
      </c>
      <c r="DN158" t="s">
        <v>170</v>
      </c>
      <c r="DP158" t="s">
        <v>4240</v>
      </c>
      <c r="DQ158" t="str">
        <f>HYPERLINK("https://nconnect.nicmar.ac.in/storage/profile/699746a3aca71.png","Download")</f>
        <v>0</v>
      </c>
      <c r="DR158" t="str">
        <f>HYPERLINK("https://nconnect.nicmar.ac.in/pdf/268_resume_1771522888.pdf/Y2FyZWVy","View Resume")</f>
        <v>0</v>
      </c>
      <c r="DS158" t="s">
        <v>461</v>
      </c>
      <c r="DT158" t="s">
        <v>4241</v>
      </c>
      <c r="DU158" t="s">
        <v>211</v>
      </c>
      <c r="DV158" t="s">
        <v>819</v>
      </c>
      <c r="DW158" t="s">
        <v>246</v>
      </c>
      <c r="DX158" t="s">
        <v>464</v>
      </c>
      <c r="DY158" t="s">
        <v>209</v>
      </c>
      <c r="DZ158" t="s">
        <v>461</v>
      </c>
    </row>
    <row r="159" spans="1:158">
      <c r="A159" t="s">
        <v>471</v>
      </c>
      <c r="B159" t="s">
        <v>211</v>
      </c>
      <c r="C159" t="s">
        <v>472</v>
      </c>
      <c r="D159" t="s">
        <v>473</v>
      </c>
      <c r="E159" t="s">
        <v>4190</v>
      </c>
      <c r="F159" t="s">
        <v>4191</v>
      </c>
      <c r="G159">
        <v>8007458384</v>
      </c>
      <c r="H159" t="s">
        <v>164</v>
      </c>
      <c r="I159" t="s">
        <v>4192</v>
      </c>
      <c r="J159" t="s">
        <v>217</v>
      </c>
      <c r="K159" t="s">
        <v>4193</v>
      </c>
      <c r="L159" t="s">
        <v>4194</v>
      </c>
      <c r="M159" t="s">
        <v>4195</v>
      </c>
      <c r="N159" t="s">
        <v>170</v>
      </c>
      <c r="AI159" t="s">
        <v>4196</v>
      </c>
      <c r="AJ159" t="s">
        <v>4197</v>
      </c>
      <c r="AK159" t="s">
        <v>4198</v>
      </c>
      <c r="AL159">
        <v>86</v>
      </c>
      <c r="AN159">
        <v>2015</v>
      </c>
      <c r="AO159" t="s">
        <v>170</v>
      </c>
      <c r="AV159" t="s">
        <v>174</v>
      </c>
      <c r="AW159" t="s">
        <v>4199</v>
      </c>
      <c r="AX159" t="s">
        <v>4200</v>
      </c>
      <c r="AY159" t="s">
        <v>486</v>
      </c>
      <c r="AZ159">
        <v>73.15</v>
      </c>
      <c r="BB159">
        <v>2018</v>
      </c>
      <c r="BC159" t="s">
        <v>174</v>
      </c>
      <c r="BD159" t="s">
        <v>4201</v>
      </c>
      <c r="BE159" t="s">
        <v>4202</v>
      </c>
      <c r="BF159" t="s">
        <v>486</v>
      </c>
      <c r="BG159">
        <v>76.9</v>
      </c>
      <c r="BI159">
        <v>2023</v>
      </c>
      <c r="BJ159">
        <v>2</v>
      </c>
      <c r="BL159">
        <v>9</v>
      </c>
      <c r="BN159" t="s">
        <v>174</v>
      </c>
      <c r="BO159" t="s">
        <v>4203</v>
      </c>
      <c r="BP159" t="s">
        <v>4203</v>
      </c>
      <c r="BQ159" t="s">
        <v>3978</v>
      </c>
      <c r="BR159">
        <v>73.2</v>
      </c>
      <c r="BS159">
        <v>7.82</v>
      </c>
      <c r="BT159">
        <v>2025</v>
      </c>
      <c r="BU159">
        <v>12</v>
      </c>
      <c r="BW159">
        <v>13</v>
      </c>
      <c r="BY159" t="s">
        <v>170</v>
      </c>
      <c r="CF159" t="s">
        <v>170</v>
      </c>
      <c r="CL159" t="s">
        <v>174</v>
      </c>
      <c r="CM159" t="s">
        <v>4204</v>
      </c>
      <c r="CN159" t="s">
        <v>174</v>
      </c>
      <c r="CO159" t="s">
        <v>4205</v>
      </c>
      <c r="CP159" t="s">
        <v>4206</v>
      </c>
      <c r="CQ159" t="s">
        <v>174</v>
      </c>
      <c r="CR159">
        <v>0</v>
      </c>
      <c r="CS159">
        <v>0</v>
      </c>
      <c r="CT159">
        <v>1</v>
      </c>
      <c r="CU159" t="s">
        <v>4207</v>
      </c>
      <c r="CV159" t="s">
        <v>170</v>
      </c>
      <c r="CZ159" t="s">
        <v>170</v>
      </c>
      <c r="DB159" t="s">
        <v>378</v>
      </c>
      <c r="DC159" t="s">
        <v>326</v>
      </c>
      <c r="DD159" t="s">
        <v>174</v>
      </c>
      <c r="DE159" t="s">
        <v>4208</v>
      </c>
      <c r="DF159" t="s">
        <v>170</v>
      </c>
      <c r="DL159" t="s">
        <v>170</v>
      </c>
      <c r="DN159" t="s">
        <v>170</v>
      </c>
      <c r="DP159" t="s">
        <v>4242</v>
      </c>
      <c r="DQ159" t="str">
        <f>HYPERLINK("https://nconnect.nicmar.ac.in/storage/profile/69972f20ced20.png","Download")</f>
        <v>0</v>
      </c>
      <c r="DR159" t="str">
        <f>HYPERLINK("https://nconnect.nicmar.ac.in/pdf/259_resume_1771521339.pdf/Y2FyZWVy","View Resume")</f>
        <v>0</v>
      </c>
      <c r="DS159" t="s">
        <v>4210</v>
      </c>
      <c r="DT159" t="s">
        <v>4211</v>
      </c>
      <c r="DU159" t="s">
        <v>4212</v>
      </c>
      <c r="DV159" t="s">
        <v>333</v>
      </c>
      <c r="DW159" t="s">
        <v>207</v>
      </c>
      <c r="DX159" t="s">
        <v>981</v>
      </c>
      <c r="DY159" t="s">
        <v>209</v>
      </c>
      <c r="DZ159" t="s">
        <v>990</v>
      </c>
      <c r="EA159" t="s">
        <v>4213</v>
      </c>
      <c r="EB159" t="s">
        <v>4214</v>
      </c>
      <c r="EC159" t="s">
        <v>1630</v>
      </c>
      <c r="ED159" t="s">
        <v>207</v>
      </c>
      <c r="EE159" t="s">
        <v>4215</v>
      </c>
      <c r="EF159" t="s">
        <v>1634</v>
      </c>
      <c r="EG159" t="s">
        <v>990</v>
      </c>
      <c r="EH159" t="s">
        <v>4216</v>
      </c>
      <c r="EI159" t="s">
        <v>4214</v>
      </c>
      <c r="EJ159" t="s">
        <v>1630</v>
      </c>
      <c r="EK159" t="s">
        <v>207</v>
      </c>
      <c r="EL159" t="s">
        <v>1809</v>
      </c>
      <c r="EM159" t="s">
        <v>907</v>
      </c>
      <c r="EN159" t="s">
        <v>1388</v>
      </c>
    </row>
    <row r="160" spans="1:158">
      <c r="A160" t="s">
        <v>295</v>
      </c>
      <c r="B160" t="s">
        <v>211</v>
      </c>
      <c r="C160" t="s">
        <v>267</v>
      </c>
      <c r="D160" t="s">
        <v>296</v>
      </c>
      <c r="E160" t="s">
        <v>4217</v>
      </c>
      <c r="F160" t="s">
        <v>4218</v>
      </c>
      <c r="G160">
        <v>9527368556</v>
      </c>
      <c r="H160" t="s">
        <v>271</v>
      </c>
      <c r="I160" t="s">
        <v>4219</v>
      </c>
      <c r="J160" t="s">
        <v>166</v>
      </c>
      <c r="K160" t="s">
        <v>798</v>
      </c>
      <c r="L160" t="s">
        <v>4220</v>
      </c>
      <c r="M160" t="s">
        <v>4221</v>
      </c>
      <c r="N160" t="s">
        <v>170</v>
      </c>
      <c r="AI160" t="s">
        <v>4222</v>
      </c>
      <c r="AJ160" t="s">
        <v>4223</v>
      </c>
      <c r="AK160" t="s">
        <v>4224</v>
      </c>
      <c r="AL160">
        <v>81.2</v>
      </c>
      <c r="AN160">
        <v>1998</v>
      </c>
      <c r="AO160" t="s">
        <v>174</v>
      </c>
      <c r="AP160" t="s">
        <v>4225</v>
      </c>
      <c r="AQ160" t="s">
        <v>4223</v>
      </c>
      <c r="AR160" t="s">
        <v>4226</v>
      </c>
      <c r="AS160">
        <v>75</v>
      </c>
      <c r="AU160">
        <v>2000</v>
      </c>
      <c r="AV160" t="s">
        <v>170</v>
      </c>
      <c r="BC160" t="s">
        <v>174</v>
      </c>
      <c r="BD160" t="s">
        <v>4227</v>
      </c>
      <c r="BE160" t="s">
        <v>4228</v>
      </c>
      <c r="BF160" t="s">
        <v>1047</v>
      </c>
      <c r="BG160">
        <v>72.3</v>
      </c>
      <c r="BI160">
        <v>2003</v>
      </c>
      <c r="BJ160">
        <v>19</v>
      </c>
      <c r="BK160" t="s">
        <v>1048</v>
      </c>
      <c r="BL160">
        <v>53</v>
      </c>
      <c r="BM160" t="s">
        <v>2842</v>
      </c>
      <c r="BN160" t="s">
        <v>174</v>
      </c>
      <c r="BO160" t="s">
        <v>4229</v>
      </c>
      <c r="BP160" t="s">
        <v>4230</v>
      </c>
      <c r="BQ160" t="s">
        <v>4231</v>
      </c>
      <c r="BR160">
        <v>88</v>
      </c>
      <c r="BS160">
        <v>9.55</v>
      </c>
      <c r="BT160">
        <v>2005</v>
      </c>
      <c r="BU160">
        <v>31</v>
      </c>
      <c r="BV160" t="s">
        <v>4232</v>
      </c>
      <c r="BW160">
        <v>53</v>
      </c>
      <c r="BX160" t="s">
        <v>4233</v>
      </c>
      <c r="BY160" t="s">
        <v>170</v>
      </c>
      <c r="CF160" t="s">
        <v>174</v>
      </c>
      <c r="CG160" t="s">
        <v>296</v>
      </c>
      <c r="CH160" t="s">
        <v>4234</v>
      </c>
      <c r="CI160" t="s">
        <v>193</v>
      </c>
      <c r="CJ160">
        <v>2026</v>
      </c>
      <c r="CL160" t="s">
        <v>174</v>
      </c>
      <c r="CN160" t="s">
        <v>170</v>
      </c>
      <c r="CP160" t="s">
        <v>722</v>
      </c>
      <c r="CQ160" t="s">
        <v>174</v>
      </c>
      <c r="CR160" t="s">
        <v>378</v>
      </c>
      <c r="CS160" t="s">
        <v>4235</v>
      </c>
      <c r="CT160">
        <v>3</v>
      </c>
      <c r="CU160" t="s">
        <v>4236</v>
      </c>
      <c r="CV160" t="s">
        <v>170</v>
      </c>
      <c r="CZ160" t="s">
        <v>170</v>
      </c>
      <c r="DB160" t="s">
        <v>4237</v>
      </c>
      <c r="DC160" t="s">
        <v>4238</v>
      </c>
      <c r="DD160" t="s">
        <v>174</v>
      </c>
      <c r="DE160" t="s">
        <v>4239</v>
      </c>
      <c r="DF160" t="s">
        <v>170</v>
      </c>
      <c r="DL160" t="s">
        <v>170</v>
      </c>
      <c r="DN160" t="s">
        <v>170</v>
      </c>
      <c r="DP160" t="s">
        <v>4242</v>
      </c>
      <c r="DQ160" t="str">
        <f>HYPERLINK("https://nconnect.nicmar.ac.in/storage/profile/699746a3aca71.png","Download")</f>
        <v>0</v>
      </c>
      <c r="DR160" t="str">
        <f>HYPERLINK("https://nconnect.nicmar.ac.in/pdf/268_resume_1771522888.pdf/Y2FyZWVy","View Resume")</f>
        <v>0</v>
      </c>
      <c r="DS160" t="s">
        <v>461</v>
      </c>
      <c r="DT160" t="s">
        <v>4241</v>
      </c>
      <c r="DU160" t="s">
        <v>211</v>
      </c>
      <c r="DV160" t="s">
        <v>819</v>
      </c>
      <c r="DW160" t="s">
        <v>246</v>
      </c>
      <c r="DX160" t="s">
        <v>464</v>
      </c>
      <c r="DY160" t="s">
        <v>209</v>
      </c>
      <c r="DZ160" t="s">
        <v>461</v>
      </c>
    </row>
    <row r="161" spans="1:158">
      <c r="A161" t="s">
        <v>582</v>
      </c>
      <c r="B161" t="s">
        <v>211</v>
      </c>
      <c r="C161" t="s">
        <v>472</v>
      </c>
      <c r="D161" t="s">
        <v>583</v>
      </c>
      <c r="E161" t="s">
        <v>4190</v>
      </c>
      <c r="F161" t="s">
        <v>4191</v>
      </c>
      <c r="G161">
        <v>8007458384</v>
      </c>
      <c r="H161" t="s">
        <v>164</v>
      </c>
      <c r="I161" t="s">
        <v>4192</v>
      </c>
      <c r="J161" t="s">
        <v>217</v>
      </c>
      <c r="K161" t="s">
        <v>4193</v>
      </c>
      <c r="L161" t="s">
        <v>4194</v>
      </c>
      <c r="M161" t="s">
        <v>4195</v>
      </c>
      <c r="N161" t="s">
        <v>170</v>
      </c>
      <c r="AI161" t="s">
        <v>4196</v>
      </c>
      <c r="AJ161" t="s">
        <v>4197</v>
      </c>
      <c r="AK161" t="s">
        <v>4198</v>
      </c>
      <c r="AL161">
        <v>86</v>
      </c>
      <c r="AN161">
        <v>2015</v>
      </c>
      <c r="AO161" t="s">
        <v>170</v>
      </c>
      <c r="AV161" t="s">
        <v>174</v>
      </c>
      <c r="AW161" t="s">
        <v>4199</v>
      </c>
      <c r="AX161" t="s">
        <v>4200</v>
      </c>
      <c r="AY161" t="s">
        <v>486</v>
      </c>
      <c r="AZ161">
        <v>73.15</v>
      </c>
      <c r="BB161">
        <v>2018</v>
      </c>
      <c r="BC161" t="s">
        <v>174</v>
      </c>
      <c r="BD161" t="s">
        <v>4201</v>
      </c>
      <c r="BE161" t="s">
        <v>4202</v>
      </c>
      <c r="BF161" t="s">
        <v>486</v>
      </c>
      <c r="BG161">
        <v>76.9</v>
      </c>
      <c r="BI161">
        <v>2023</v>
      </c>
      <c r="BJ161">
        <v>2</v>
      </c>
      <c r="BL161">
        <v>9</v>
      </c>
      <c r="BN161" t="s">
        <v>174</v>
      </c>
      <c r="BO161" t="s">
        <v>4203</v>
      </c>
      <c r="BP161" t="s">
        <v>4203</v>
      </c>
      <c r="BQ161" t="s">
        <v>3978</v>
      </c>
      <c r="BR161">
        <v>73.2</v>
      </c>
      <c r="BS161">
        <v>7.82</v>
      </c>
      <c r="BT161">
        <v>2025</v>
      </c>
      <c r="BU161">
        <v>12</v>
      </c>
      <c r="BW161">
        <v>13</v>
      </c>
      <c r="BY161" t="s">
        <v>170</v>
      </c>
      <c r="CF161" t="s">
        <v>170</v>
      </c>
      <c r="CL161" t="s">
        <v>174</v>
      </c>
      <c r="CM161" t="s">
        <v>4204</v>
      </c>
      <c r="CN161" t="s">
        <v>174</v>
      </c>
      <c r="CO161" t="s">
        <v>4205</v>
      </c>
      <c r="CP161" t="s">
        <v>4206</v>
      </c>
      <c r="CQ161" t="s">
        <v>174</v>
      </c>
      <c r="CR161">
        <v>0</v>
      </c>
      <c r="CS161">
        <v>0</v>
      </c>
      <c r="CT161">
        <v>1</v>
      </c>
      <c r="CU161" t="s">
        <v>4207</v>
      </c>
      <c r="CV161" t="s">
        <v>170</v>
      </c>
      <c r="CZ161" t="s">
        <v>170</v>
      </c>
      <c r="DB161" t="s">
        <v>378</v>
      </c>
      <c r="DC161" t="s">
        <v>326</v>
      </c>
      <c r="DD161" t="s">
        <v>174</v>
      </c>
      <c r="DE161" t="s">
        <v>4208</v>
      </c>
      <c r="DF161" t="s">
        <v>170</v>
      </c>
      <c r="DL161" t="s">
        <v>170</v>
      </c>
      <c r="DN161" t="s">
        <v>170</v>
      </c>
      <c r="DP161" t="s">
        <v>4242</v>
      </c>
      <c r="DQ161" t="str">
        <f>HYPERLINK("https://nconnect.nicmar.ac.in/storage/profile/69972f20ced20.png","Download")</f>
        <v>0</v>
      </c>
      <c r="DR161" t="str">
        <f>HYPERLINK("https://nconnect.nicmar.ac.in/pdf/259_resume_1771521339.pdf/Y2FyZWVy","View Resume")</f>
        <v>0</v>
      </c>
      <c r="DS161" t="s">
        <v>4210</v>
      </c>
      <c r="DT161" t="s">
        <v>4211</v>
      </c>
      <c r="DU161" t="s">
        <v>4212</v>
      </c>
      <c r="DV161" t="s">
        <v>333</v>
      </c>
      <c r="DW161" t="s">
        <v>207</v>
      </c>
      <c r="DX161" t="s">
        <v>981</v>
      </c>
      <c r="DY161" t="s">
        <v>209</v>
      </c>
      <c r="DZ161" t="s">
        <v>990</v>
      </c>
      <c r="EA161" t="s">
        <v>4213</v>
      </c>
      <c r="EB161" t="s">
        <v>4214</v>
      </c>
      <c r="EC161" t="s">
        <v>1630</v>
      </c>
      <c r="ED161" t="s">
        <v>207</v>
      </c>
      <c r="EE161" t="s">
        <v>4215</v>
      </c>
      <c r="EF161" t="s">
        <v>1634</v>
      </c>
      <c r="EG161" t="s">
        <v>990</v>
      </c>
      <c r="EH161" t="s">
        <v>4216</v>
      </c>
      <c r="EI161" t="s">
        <v>4214</v>
      </c>
      <c r="EJ161" t="s">
        <v>1630</v>
      </c>
      <c r="EK161" t="s">
        <v>207</v>
      </c>
      <c r="EL161" t="s">
        <v>1809</v>
      </c>
      <c r="EM161" t="s">
        <v>907</v>
      </c>
      <c r="EN161" t="s">
        <v>1388</v>
      </c>
    </row>
    <row r="162" spans="1:158">
      <c r="A162" t="s">
        <v>4243</v>
      </c>
      <c r="B162" t="s">
        <v>159</v>
      </c>
      <c r="C162" t="s">
        <v>212</v>
      </c>
      <c r="D162" t="s">
        <v>1472</v>
      </c>
      <c r="E162" t="s">
        <v>4244</v>
      </c>
      <c r="F162" t="s">
        <v>4245</v>
      </c>
      <c r="G162">
        <v>9762883306</v>
      </c>
      <c r="H162" t="s">
        <v>164</v>
      </c>
      <c r="I162" t="s">
        <v>4246</v>
      </c>
      <c r="J162" t="s">
        <v>166</v>
      </c>
      <c r="K162" t="s">
        <v>2824</v>
      </c>
      <c r="L162" t="s">
        <v>4247</v>
      </c>
      <c r="M162" t="s">
        <v>4248</v>
      </c>
      <c r="N162" t="s">
        <v>170</v>
      </c>
      <c r="AI162" t="s">
        <v>4249</v>
      </c>
      <c r="AJ162" t="s">
        <v>549</v>
      </c>
      <c r="AK162" t="s">
        <v>4250</v>
      </c>
      <c r="AL162">
        <v>61.09</v>
      </c>
      <c r="AN162">
        <v>2012</v>
      </c>
      <c r="AO162" t="s">
        <v>174</v>
      </c>
      <c r="AP162" t="s">
        <v>4251</v>
      </c>
      <c r="AQ162" t="s">
        <v>4252</v>
      </c>
      <c r="AR162" t="s">
        <v>4253</v>
      </c>
      <c r="AS162">
        <v>58.0</v>
      </c>
      <c r="AU162">
        <v>2014</v>
      </c>
      <c r="AV162" t="s">
        <v>170</v>
      </c>
      <c r="BC162" t="s">
        <v>174</v>
      </c>
      <c r="BD162" t="s">
        <v>4254</v>
      </c>
      <c r="BE162" t="s">
        <v>4255</v>
      </c>
      <c r="BF162" t="s">
        <v>4256</v>
      </c>
      <c r="BG162">
        <v>77.07</v>
      </c>
      <c r="BI162">
        <v>2018</v>
      </c>
      <c r="BJ162">
        <v>1</v>
      </c>
      <c r="BL162">
        <v>9</v>
      </c>
      <c r="BN162" t="s">
        <v>170</v>
      </c>
      <c r="BY162" t="s">
        <v>170</v>
      </c>
      <c r="CF162" t="s">
        <v>170</v>
      </c>
      <c r="CL162" t="s">
        <v>174</v>
      </c>
      <c r="CM162" t="s">
        <v>4257</v>
      </c>
      <c r="CN162" t="s">
        <v>174</v>
      </c>
      <c r="CO162" t="s">
        <v>4258</v>
      </c>
      <c r="CP162" t="s">
        <v>4259</v>
      </c>
      <c r="CQ162" t="s">
        <v>170</v>
      </c>
      <c r="CV162" t="s">
        <v>170</v>
      </c>
      <c r="CZ162" t="s">
        <v>170</v>
      </c>
      <c r="DC162" t="s">
        <v>326</v>
      </c>
      <c r="DD162" t="s">
        <v>174</v>
      </c>
      <c r="DE162" t="s">
        <v>4260</v>
      </c>
      <c r="DF162" t="s">
        <v>170</v>
      </c>
      <c r="DL162" t="s">
        <v>170</v>
      </c>
      <c r="DN162" t="s">
        <v>174</v>
      </c>
      <c r="DO162" t="s">
        <v>4261</v>
      </c>
      <c r="DP162" t="s">
        <v>4262</v>
      </c>
      <c r="DQ162" t="s">
        <v>202</v>
      </c>
      <c r="DR162" t="str">
        <f>HYPERLINK("https://nconnect.nicmar.ac.in/pdf/269_resume_1771523228.pdf/Y2FyZWVy","View Resume")</f>
        <v>0</v>
      </c>
      <c r="DS162" t="s">
        <v>4263</v>
      </c>
      <c r="DT162" t="s">
        <v>4264</v>
      </c>
      <c r="DU162" t="s">
        <v>4265</v>
      </c>
      <c r="DV162" t="s">
        <v>4266</v>
      </c>
      <c r="DW162" t="s">
        <v>207</v>
      </c>
      <c r="DX162" t="s">
        <v>3389</v>
      </c>
      <c r="DY162" t="s">
        <v>209</v>
      </c>
      <c r="DZ162" t="s">
        <v>1388</v>
      </c>
      <c r="EA162" t="s">
        <v>4267</v>
      </c>
      <c r="EB162" t="s">
        <v>4268</v>
      </c>
      <c r="EC162" t="s">
        <v>819</v>
      </c>
      <c r="ED162" t="s">
        <v>207</v>
      </c>
      <c r="EE162" t="s">
        <v>824</v>
      </c>
      <c r="EF162" t="s">
        <v>4269</v>
      </c>
      <c r="EG162" t="s">
        <v>2695</v>
      </c>
      <c r="EH162" t="s">
        <v>4270</v>
      </c>
      <c r="EI162" t="s">
        <v>4271</v>
      </c>
      <c r="EJ162" t="s">
        <v>819</v>
      </c>
      <c r="EK162" t="s">
        <v>207</v>
      </c>
      <c r="EL162" t="s">
        <v>3834</v>
      </c>
      <c r="EM162" t="s">
        <v>539</v>
      </c>
      <c r="EN162" t="s">
        <v>380</v>
      </c>
      <c r="EO162" t="s">
        <v>4272</v>
      </c>
      <c r="EP162" t="s">
        <v>4273</v>
      </c>
      <c r="EQ162" t="s">
        <v>333</v>
      </c>
      <c r="ER162" t="s">
        <v>246</v>
      </c>
      <c r="ES162" t="s">
        <v>4274</v>
      </c>
      <c r="ET162" t="s">
        <v>3834</v>
      </c>
      <c r="EU162" t="s">
        <v>4013</v>
      </c>
    </row>
    <row r="163" spans="1:158">
      <c r="A163" t="s">
        <v>1348</v>
      </c>
      <c r="B163" t="s">
        <v>211</v>
      </c>
      <c r="C163" t="s">
        <v>267</v>
      </c>
      <c r="D163" t="s">
        <v>1349</v>
      </c>
      <c r="E163" t="s">
        <v>4217</v>
      </c>
      <c r="F163" t="s">
        <v>4218</v>
      </c>
      <c r="G163">
        <v>9527368556</v>
      </c>
      <c r="H163" t="s">
        <v>271</v>
      </c>
      <c r="I163" t="s">
        <v>4219</v>
      </c>
      <c r="J163" t="s">
        <v>166</v>
      </c>
      <c r="K163" t="s">
        <v>798</v>
      </c>
      <c r="L163" t="s">
        <v>4220</v>
      </c>
      <c r="M163" t="s">
        <v>4221</v>
      </c>
      <c r="N163" t="s">
        <v>170</v>
      </c>
      <c r="AI163" t="s">
        <v>4222</v>
      </c>
      <c r="AJ163" t="s">
        <v>4223</v>
      </c>
      <c r="AK163" t="s">
        <v>4224</v>
      </c>
      <c r="AL163">
        <v>81.2</v>
      </c>
      <c r="AN163">
        <v>1998</v>
      </c>
      <c r="AO163" t="s">
        <v>174</v>
      </c>
      <c r="AP163" t="s">
        <v>4225</v>
      </c>
      <c r="AQ163" t="s">
        <v>4223</v>
      </c>
      <c r="AR163" t="s">
        <v>4226</v>
      </c>
      <c r="AS163">
        <v>75</v>
      </c>
      <c r="AU163">
        <v>2000</v>
      </c>
      <c r="AV163" t="s">
        <v>170</v>
      </c>
      <c r="BC163" t="s">
        <v>174</v>
      </c>
      <c r="BD163" t="s">
        <v>4227</v>
      </c>
      <c r="BE163" t="s">
        <v>4228</v>
      </c>
      <c r="BF163" t="s">
        <v>1047</v>
      </c>
      <c r="BG163">
        <v>72.3</v>
      </c>
      <c r="BI163">
        <v>2003</v>
      </c>
      <c r="BJ163">
        <v>19</v>
      </c>
      <c r="BK163" t="s">
        <v>1048</v>
      </c>
      <c r="BL163">
        <v>53</v>
      </c>
      <c r="BM163" t="s">
        <v>2842</v>
      </c>
      <c r="BN163" t="s">
        <v>174</v>
      </c>
      <c r="BO163" t="s">
        <v>4229</v>
      </c>
      <c r="BP163" t="s">
        <v>4230</v>
      </c>
      <c r="BQ163" t="s">
        <v>4231</v>
      </c>
      <c r="BR163">
        <v>88</v>
      </c>
      <c r="BS163">
        <v>9.55</v>
      </c>
      <c r="BT163">
        <v>2005</v>
      </c>
      <c r="BU163">
        <v>31</v>
      </c>
      <c r="BV163" t="s">
        <v>4232</v>
      </c>
      <c r="BW163">
        <v>53</v>
      </c>
      <c r="BX163" t="s">
        <v>4233</v>
      </c>
      <c r="BY163" t="s">
        <v>170</v>
      </c>
      <c r="CF163" t="s">
        <v>174</v>
      </c>
      <c r="CG163" t="s">
        <v>296</v>
      </c>
      <c r="CH163" t="s">
        <v>4234</v>
      </c>
      <c r="CI163" t="s">
        <v>193</v>
      </c>
      <c r="CJ163">
        <v>2026</v>
      </c>
      <c r="CL163" t="s">
        <v>174</v>
      </c>
      <c r="CN163" t="s">
        <v>170</v>
      </c>
      <c r="CP163" t="s">
        <v>722</v>
      </c>
      <c r="CQ163" t="s">
        <v>174</v>
      </c>
      <c r="CR163" t="s">
        <v>378</v>
      </c>
      <c r="CS163" t="s">
        <v>4235</v>
      </c>
      <c r="CT163">
        <v>3</v>
      </c>
      <c r="CU163" t="s">
        <v>4236</v>
      </c>
      <c r="CV163" t="s">
        <v>170</v>
      </c>
      <c r="CZ163" t="s">
        <v>170</v>
      </c>
      <c r="DB163" t="s">
        <v>4237</v>
      </c>
      <c r="DC163" t="s">
        <v>4238</v>
      </c>
      <c r="DD163" t="s">
        <v>174</v>
      </c>
      <c r="DE163" t="s">
        <v>4239</v>
      </c>
      <c r="DF163" t="s">
        <v>170</v>
      </c>
      <c r="DL163" t="s">
        <v>170</v>
      </c>
      <c r="DN163" t="s">
        <v>170</v>
      </c>
      <c r="DP163" t="s">
        <v>4275</v>
      </c>
      <c r="DQ163" t="str">
        <f>HYPERLINK("https://nconnect.nicmar.ac.in/storage/profile/699746a3aca71.png","Download")</f>
        <v>0</v>
      </c>
      <c r="DR163" t="str">
        <f>HYPERLINK("https://nconnect.nicmar.ac.in/pdf/268_resume_1771522888.pdf/Y2FyZWVy","View Resume")</f>
        <v>0</v>
      </c>
      <c r="DS163" t="s">
        <v>461</v>
      </c>
      <c r="DT163" t="s">
        <v>4241</v>
      </c>
      <c r="DU163" t="s">
        <v>211</v>
      </c>
      <c r="DV163" t="s">
        <v>819</v>
      </c>
      <c r="DW163" t="s">
        <v>246</v>
      </c>
      <c r="DX163" t="s">
        <v>464</v>
      </c>
      <c r="DY163" t="s">
        <v>209</v>
      </c>
      <c r="DZ163" t="s">
        <v>461</v>
      </c>
    </row>
    <row r="164" spans="1:158">
      <c r="A164" t="s">
        <v>266</v>
      </c>
      <c r="B164" t="s">
        <v>211</v>
      </c>
      <c r="C164" t="s">
        <v>267</v>
      </c>
      <c r="D164" t="s">
        <v>268</v>
      </c>
      <c r="E164" t="s">
        <v>4276</v>
      </c>
      <c r="F164" t="s">
        <v>4277</v>
      </c>
      <c r="G164">
        <v>9604283754</v>
      </c>
      <c r="H164" t="s">
        <v>164</v>
      </c>
      <c r="I164" t="s">
        <v>4278</v>
      </c>
      <c r="J164" t="s">
        <v>166</v>
      </c>
      <c r="K164" t="s">
        <v>4279</v>
      </c>
      <c r="L164" t="s">
        <v>4280</v>
      </c>
      <c r="M164" t="s">
        <v>4281</v>
      </c>
      <c r="N164" t="s">
        <v>170</v>
      </c>
      <c r="AI164" t="s">
        <v>4282</v>
      </c>
      <c r="AJ164" t="s">
        <v>4283</v>
      </c>
      <c r="AK164" t="s">
        <v>4284</v>
      </c>
      <c r="AL164">
        <v>83.45</v>
      </c>
      <c r="AN164">
        <v>2011</v>
      </c>
      <c r="AO164" t="s">
        <v>174</v>
      </c>
      <c r="AP164" t="s">
        <v>4285</v>
      </c>
      <c r="AQ164" t="s">
        <v>2349</v>
      </c>
      <c r="AR164" t="s">
        <v>4286</v>
      </c>
      <c r="AS164">
        <v>55.67</v>
      </c>
      <c r="AU164">
        <v>2013</v>
      </c>
      <c r="AV164" t="s">
        <v>170</v>
      </c>
      <c r="BC164" t="s">
        <v>174</v>
      </c>
      <c r="BD164" t="s">
        <v>441</v>
      </c>
      <c r="BE164" t="s">
        <v>4287</v>
      </c>
      <c r="BF164" t="s">
        <v>4288</v>
      </c>
      <c r="BG164">
        <v>72.27</v>
      </c>
      <c r="BI164">
        <v>2017</v>
      </c>
      <c r="BJ164">
        <v>19</v>
      </c>
      <c r="BK164" t="s">
        <v>4289</v>
      </c>
      <c r="BL164">
        <v>34</v>
      </c>
      <c r="BN164" t="s">
        <v>174</v>
      </c>
      <c r="BO164" t="s">
        <v>441</v>
      </c>
      <c r="BP164" t="s">
        <v>4290</v>
      </c>
      <c r="BQ164" t="s">
        <v>4291</v>
      </c>
      <c r="BR164">
        <v>77.9</v>
      </c>
      <c r="BS164">
        <v>8.2</v>
      </c>
      <c r="BT164">
        <v>2017</v>
      </c>
      <c r="BU164">
        <v>31</v>
      </c>
      <c r="BV164" t="s">
        <v>4292</v>
      </c>
      <c r="BW164">
        <v>34</v>
      </c>
      <c r="BY164" t="s">
        <v>174</v>
      </c>
      <c r="BZ164" t="s">
        <v>441</v>
      </c>
      <c r="CA164" t="s">
        <v>4293</v>
      </c>
      <c r="CB164" t="s">
        <v>4294</v>
      </c>
      <c r="CC164">
        <v>76.57</v>
      </c>
      <c r="CD164">
        <v>8.25</v>
      </c>
      <c r="CE164">
        <v>2021</v>
      </c>
      <c r="CF164" t="s">
        <v>174</v>
      </c>
      <c r="CG164" t="s">
        <v>296</v>
      </c>
      <c r="CH164" t="s">
        <v>2572</v>
      </c>
      <c r="CI164" t="s">
        <v>193</v>
      </c>
      <c r="CJ164">
        <v>2025</v>
      </c>
      <c r="CL164" t="s">
        <v>174</v>
      </c>
      <c r="CN164" t="s">
        <v>170</v>
      </c>
      <c r="CP164" t="s">
        <v>4295</v>
      </c>
      <c r="CQ164" t="s">
        <v>174</v>
      </c>
      <c r="CR164">
        <v>0</v>
      </c>
      <c r="CS164">
        <v>0</v>
      </c>
      <c r="CT164">
        <v>6</v>
      </c>
      <c r="CU164" t="s">
        <v>4296</v>
      </c>
      <c r="CV164" t="s">
        <v>170</v>
      </c>
      <c r="CZ164" t="s">
        <v>170</v>
      </c>
      <c r="DB164" t="s">
        <v>4297</v>
      </c>
      <c r="DC164" t="s">
        <v>4298</v>
      </c>
      <c r="DD164" t="s">
        <v>174</v>
      </c>
      <c r="DE164" t="s">
        <v>3276</v>
      </c>
      <c r="DF164" t="s">
        <v>174</v>
      </c>
      <c r="DG164" t="s">
        <v>4299</v>
      </c>
      <c r="DH164" t="s">
        <v>4300</v>
      </c>
      <c r="DI164" t="s">
        <v>4301</v>
      </c>
      <c r="DJ164" t="s">
        <v>378</v>
      </c>
      <c r="DK164">
        <v>10</v>
      </c>
      <c r="DL164" t="s">
        <v>170</v>
      </c>
      <c r="DN164" t="s">
        <v>174</v>
      </c>
      <c r="DO164" t="s">
        <v>4302</v>
      </c>
      <c r="DP164" t="s">
        <v>4303</v>
      </c>
      <c r="DQ164" t="s">
        <v>202</v>
      </c>
      <c r="DR164" t="str">
        <f>HYPERLINK("https://nconnect.nicmar.ac.in/pdf/255_resume_1771523662.pdf/Y2FyZWVy","View Resume")</f>
        <v>0</v>
      </c>
      <c r="DS164" t="s">
        <v>203</v>
      </c>
      <c r="DT164" t="s">
        <v>4304</v>
      </c>
      <c r="DU164" t="s">
        <v>211</v>
      </c>
      <c r="DV164" t="s">
        <v>819</v>
      </c>
      <c r="DW164" t="s">
        <v>246</v>
      </c>
      <c r="DX164" t="s">
        <v>424</v>
      </c>
      <c r="DY164" t="s">
        <v>209</v>
      </c>
      <c r="DZ164" t="s">
        <v>420</v>
      </c>
      <c r="EA164" t="s">
        <v>4305</v>
      </c>
      <c r="EB164" t="s">
        <v>211</v>
      </c>
      <c r="EC164" t="s">
        <v>819</v>
      </c>
      <c r="ED164" t="s">
        <v>246</v>
      </c>
      <c r="EE164" t="s">
        <v>1395</v>
      </c>
      <c r="EF164" t="s">
        <v>4306</v>
      </c>
      <c r="EG164" t="s">
        <v>942</v>
      </c>
      <c r="EH164" t="s">
        <v>4307</v>
      </c>
      <c r="EI164" t="s">
        <v>4308</v>
      </c>
      <c r="EJ164" t="s">
        <v>647</v>
      </c>
      <c r="EK164" t="s">
        <v>207</v>
      </c>
      <c r="EL164" t="s">
        <v>3834</v>
      </c>
      <c r="EM164" t="s">
        <v>824</v>
      </c>
      <c r="EN164" t="s">
        <v>906</v>
      </c>
      <c r="EO164" t="s">
        <v>4309</v>
      </c>
      <c r="EP164" t="s">
        <v>211</v>
      </c>
      <c r="EQ164" t="s">
        <v>819</v>
      </c>
      <c r="ER164" t="s">
        <v>246</v>
      </c>
      <c r="ES164" t="s">
        <v>2858</v>
      </c>
      <c r="ET164" t="s">
        <v>1387</v>
      </c>
      <c r="EU164" t="s">
        <v>1383</v>
      </c>
      <c r="EV164" t="s">
        <v>4310</v>
      </c>
      <c r="EW164" t="s">
        <v>211</v>
      </c>
      <c r="EX164" t="s">
        <v>819</v>
      </c>
      <c r="EY164" t="s">
        <v>246</v>
      </c>
      <c r="EZ164" t="s">
        <v>905</v>
      </c>
      <c r="FA164" t="s">
        <v>419</v>
      </c>
      <c r="FB164" t="s">
        <v>265</v>
      </c>
    </row>
    <row r="165" spans="1:158">
      <c r="A165" t="s">
        <v>295</v>
      </c>
      <c r="B165" t="s">
        <v>211</v>
      </c>
      <c r="C165" t="s">
        <v>267</v>
      </c>
      <c r="D165" t="s">
        <v>296</v>
      </c>
      <c r="E165" t="s">
        <v>4311</v>
      </c>
      <c r="F165" t="s">
        <v>4312</v>
      </c>
      <c r="G165">
        <v>9793487555</v>
      </c>
      <c r="H165" t="s">
        <v>164</v>
      </c>
      <c r="I165" t="s">
        <v>4313</v>
      </c>
      <c r="J165" t="s">
        <v>166</v>
      </c>
      <c r="K165" t="s">
        <v>798</v>
      </c>
      <c r="L165" t="s">
        <v>4314</v>
      </c>
      <c r="M165" t="s">
        <v>4315</v>
      </c>
      <c r="N165" t="s">
        <v>170</v>
      </c>
      <c r="AI165" t="s">
        <v>4316</v>
      </c>
      <c r="AJ165" t="s">
        <v>4317</v>
      </c>
      <c r="AK165" t="s">
        <v>4318</v>
      </c>
      <c r="AL165">
        <v>82</v>
      </c>
      <c r="AN165">
        <v>1999</v>
      </c>
      <c r="AO165" t="s">
        <v>174</v>
      </c>
      <c r="AP165" t="s">
        <v>1297</v>
      </c>
      <c r="AQ165" t="s">
        <v>4319</v>
      </c>
      <c r="AR165" t="s">
        <v>4320</v>
      </c>
      <c r="AS165">
        <v>61</v>
      </c>
      <c r="AU165">
        <v>2001</v>
      </c>
      <c r="AV165" t="s">
        <v>170</v>
      </c>
      <c r="BC165" t="s">
        <v>174</v>
      </c>
      <c r="BD165" t="s">
        <v>4321</v>
      </c>
      <c r="BE165" t="s">
        <v>4322</v>
      </c>
      <c r="BF165" t="s">
        <v>4323</v>
      </c>
      <c r="BG165">
        <v>80</v>
      </c>
      <c r="BI165">
        <v>2007</v>
      </c>
      <c r="BJ165">
        <v>19</v>
      </c>
      <c r="BK165" t="s">
        <v>4323</v>
      </c>
      <c r="BL165">
        <v>20</v>
      </c>
      <c r="BN165" t="s">
        <v>174</v>
      </c>
      <c r="BO165" t="s">
        <v>4324</v>
      </c>
      <c r="BP165" t="s">
        <v>4325</v>
      </c>
      <c r="BQ165" t="s">
        <v>4326</v>
      </c>
      <c r="BR165">
        <v>74</v>
      </c>
      <c r="BS165">
        <v>7.7</v>
      </c>
      <c r="BT165">
        <v>2011</v>
      </c>
      <c r="BU165">
        <v>31</v>
      </c>
      <c r="BV165" t="s">
        <v>4327</v>
      </c>
      <c r="BW165">
        <v>53</v>
      </c>
      <c r="BX165" t="s">
        <v>4326</v>
      </c>
      <c r="BY165" t="s">
        <v>170</v>
      </c>
      <c r="CF165" t="s">
        <v>174</v>
      </c>
      <c r="CG165" t="s">
        <v>4328</v>
      </c>
      <c r="CH165" t="s">
        <v>4329</v>
      </c>
      <c r="CI165" t="s">
        <v>373</v>
      </c>
      <c r="CK165" t="s">
        <v>170</v>
      </c>
      <c r="CL165" t="s">
        <v>174</v>
      </c>
      <c r="CM165" t="s">
        <v>4330</v>
      </c>
      <c r="CN165" t="s">
        <v>174</v>
      </c>
      <c r="CO165" t="s">
        <v>4331</v>
      </c>
      <c r="CP165" t="s">
        <v>4332</v>
      </c>
      <c r="CQ165" t="s">
        <v>174</v>
      </c>
      <c r="CR165" t="s">
        <v>376</v>
      </c>
      <c r="CS165" t="s">
        <v>3272</v>
      </c>
      <c r="CU165" t="s">
        <v>4333</v>
      </c>
      <c r="CV165" t="s">
        <v>170</v>
      </c>
      <c r="CZ165" t="s">
        <v>170</v>
      </c>
      <c r="DB165" t="s">
        <v>4334</v>
      </c>
      <c r="DC165" t="s">
        <v>4335</v>
      </c>
      <c r="DD165" t="s">
        <v>174</v>
      </c>
      <c r="DE165" t="s">
        <v>4336</v>
      </c>
      <c r="DF165" t="s">
        <v>174</v>
      </c>
      <c r="DG165" t="s">
        <v>4337</v>
      </c>
      <c r="DH165" t="s">
        <v>4338</v>
      </c>
      <c r="DI165" t="s">
        <v>4339</v>
      </c>
      <c r="DJ165" t="s">
        <v>1163</v>
      </c>
      <c r="DK165">
        <v>7</v>
      </c>
      <c r="DL165" t="s">
        <v>174</v>
      </c>
      <c r="DM165" t="s">
        <v>4340</v>
      </c>
      <c r="DN165" t="s">
        <v>170</v>
      </c>
      <c r="DP165" t="s">
        <v>4341</v>
      </c>
      <c r="DQ165" t="str">
        <f>HYPERLINK("https://nconnect.nicmar.ac.in/storage/profile/69972befdddf2.png","Download")</f>
        <v>0</v>
      </c>
      <c r="DR165" t="str">
        <f>HYPERLINK("https://nconnect.nicmar.ac.in/pdf/254_resume_1771524396.pdf/Y2FyZWVy","View Resume")</f>
        <v>0</v>
      </c>
      <c r="DS165" t="s">
        <v>1097</v>
      </c>
      <c r="DT165" t="s">
        <v>4342</v>
      </c>
      <c r="DU165" t="s">
        <v>211</v>
      </c>
      <c r="DV165" t="s">
        <v>4343</v>
      </c>
      <c r="DW165" t="s">
        <v>246</v>
      </c>
      <c r="DX165" t="s">
        <v>1813</v>
      </c>
      <c r="DY165" t="s">
        <v>209</v>
      </c>
      <c r="DZ165" t="s">
        <v>355</v>
      </c>
      <c r="EA165" t="s">
        <v>4344</v>
      </c>
      <c r="EB165" t="s">
        <v>211</v>
      </c>
      <c r="EC165" t="s">
        <v>4343</v>
      </c>
      <c r="ED165" t="s">
        <v>246</v>
      </c>
      <c r="EE165" t="s">
        <v>1470</v>
      </c>
      <c r="EF165" t="s">
        <v>825</v>
      </c>
      <c r="EG165" t="s">
        <v>1596</v>
      </c>
      <c r="EH165" t="s">
        <v>4345</v>
      </c>
      <c r="EI165" t="s">
        <v>4346</v>
      </c>
      <c r="EJ165" t="s">
        <v>4343</v>
      </c>
      <c r="EK165" t="s">
        <v>207</v>
      </c>
      <c r="EL165" t="s">
        <v>1722</v>
      </c>
      <c r="EM165" t="s">
        <v>1346</v>
      </c>
      <c r="EN165" t="s">
        <v>265</v>
      </c>
      <c r="EO165" t="s">
        <v>4347</v>
      </c>
      <c r="EP165" t="s">
        <v>4348</v>
      </c>
      <c r="EQ165" t="s">
        <v>333</v>
      </c>
      <c r="ER165" t="s">
        <v>207</v>
      </c>
      <c r="ES165" t="s">
        <v>2135</v>
      </c>
      <c r="ET165" t="s">
        <v>4349</v>
      </c>
      <c r="EU165" t="s">
        <v>1592</v>
      </c>
      <c r="EV165" t="s">
        <v>4350</v>
      </c>
      <c r="EW165" t="s">
        <v>4351</v>
      </c>
      <c r="EX165" t="s">
        <v>2341</v>
      </c>
      <c r="EY165" t="s">
        <v>207</v>
      </c>
      <c r="EZ165" t="s">
        <v>690</v>
      </c>
      <c r="FA165" t="s">
        <v>864</v>
      </c>
      <c r="FB165" t="s">
        <v>906</v>
      </c>
    </row>
    <row r="166" spans="1:158">
      <c r="A166" t="s">
        <v>295</v>
      </c>
      <c r="B166" t="s">
        <v>211</v>
      </c>
      <c r="C166" t="s">
        <v>267</v>
      </c>
      <c r="D166" t="s">
        <v>296</v>
      </c>
      <c r="E166" t="s">
        <v>4352</v>
      </c>
      <c r="F166" t="s">
        <v>4353</v>
      </c>
      <c r="G166">
        <v>8624917891</v>
      </c>
      <c r="H166" t="s">
        <v>164</v>
      </c>
      <c r="I166" t="s">
        <v>4354</v>
      </c>
      <c r="J166" t="s">
        <v>166</v>
      </c>
      <c r="K166" t="s">
        <v>2824</v>
      </c>
      <c r="L166" t="s">
        <v>4355</v>
      </c>
      <c r="M166" t="s">
        <v>4356</v>
      </c>
      <c r="N166" t="s">
        <v>170</v>
      </c>
      <c r="AI166" t="s">
        <v>4357</v>
      </c>
      <c r="AJ166" t="s">
        <v>2384</v>
      </c>
      <c r="AK166" t="s">
        <v>4358</v>
      </c>
      <c r="AL166">
        <v>52.53</v>
      </c>
      <c r="AN166">
        <v>1997</v>
      </c>
      <c r="AO166" t="s">
        <v>174</v>
      </c>
      <c r="AP166" t="s">
        <v>4359</v>
      </c>
      <c r="AQ166" t="s">
        <v>2384</v>
      </c>
      <c r="AR166" t="s">
        <v>439</v>
      </c>
      <c r="AS166">
        <v>40.17</v>
      </c>
      <c r="AU166">
        <v>1999</v>
      </c>
      <c r="AV166" t="s">
        <v>170</v>
      </c>
      <c r="BC166" t="s">
        <v>174</v>
      </c>
      <c r="BD166" t="s">
        <v>2839</v>
      </c>
      <c r="BE166" t="s">
        <v>2840</v>
      </c>
      <c r="BF166" t="s">
        <v>4360</v>
      </c>
      <c r="BG166">
        <v>62</v>
      </c>
      <c r="BI166">
        <v>2009</v>
      </c>
      <c r="BJ166">
        <v>19</v>
      </c>
      <c r="BK166" t="s">
        <v>4361</v>
      </c>
      <c r="BL166">
        <v>52</v>
      </c>
      <c r="BM166" t="s">
        <v>763</v>
      </c>
      <c r="BN166" t="s">
        <v>174</v>
      </c>
      <c r="BO166" t="s">
        <v>2297</v>
      </c>
      <c r="BP166" t="s">
        <v>549</v>
      </c>
      <c r="BQ166" t="s">
        <v>1185</v>
      </c>
      <c r="BR166">
        <v>71.78</v>
      </c>
      <c r="BT166">
        <v>2012</v>
      </c>
      <c r="BU166">
        <v>4</v>
      </c>
      <c r="BW166">
        <v>33</v>
      </c>
      <c r="BY166" t="s">
        <v>170</v>
      </c>
      <c r="CF166" t="s">
        <v>174</v>
      </c>
      <c r="CG166" t="s">
        <v>1185</v>
      </c>
      <c r="CH166" t="s">
        <v>4362</v>
      </c>
      <c r="CI166" t="s">
        <v>373</v>
      </c>
      <c r="CK166" t="s">
        <v>170</v>
      </c>
      <c r="CL166" t="s">
        <v>174</v>
      </c>
      <c r="CM166" t="s">
        <v>4363</v>
      </c>
      <c r="CN166" t="s">
        <v>170</v>
      </c>
      <c r="CP166" t="s">
        <v>722</v>
      </c>
      <c r="CQ166" t="s">
        <v>174</v>
      </c>
      <c r="CR166">
        <v>2</v>
      </c>
      <c r="CS166">
        <v>4</v>
      </c>
      <c r="CT166">
        <v>0</v>
      </c>
      <c r="CV166" t="s">
        <v>170</v>
      </c>
      <c r="CZ166" t="s">
        <v>170</v>
      </c>
      <c r="DC166" t="s">
        <v>4364</v>
      </c>
      <c r="DD166" t="s">
        <v>170</v>
      </c>
      <c r="DF166" t="s">
        <v>170</v>
      </c>
      <c r="DL166" t="s">
        <v>170</v>
      </c>
      <c r="DN166" t="s">
        <v>170</v>
      </c>
      <c r="DP166" t="s">
        <v>4365</v>
      </c>
      <c r="DQ166" t="str">
        <f>HYPERLINK("https://nconnect.nicmar.ac.in/storage/profile/699755bc816b8.png","Download")</f>
        <v>0</v>
      </c>
      <c r="DR166" t="str">
        <f>HYPERLINK("https://nconnect.nicmar.ac.in/pdf/149_resume_1771525190.pdf/Y2FyZWVy","View Resume")</f>
        <v>0</v>
      </c>
      <c r="DS166" t="s">
        <v>1579</v>
      </c>
      <c r="DT166" t="s">
        <v>4366</v>
      </c>
      <c r="DU166" t="s">
        <v>211</v>
      </c>
      <c r="DV166" t="s">
        <v>4367</v>
      </c>
      <c r="DW166" t="s">
        <v>246</v>
      </c>
      <c r="DX166" t="s">
        <v>3107</v>
      </c>
      <c r="DY166" t="s">
        <v>209</v>
      </c>
      <c r="DZ166" t="s">
        <v>3548</v>
      </c>
      <c r="EA166" t="s">
        <v>4368</v>
      </c>
      <c r="EB166" t="s">
        <v>211</v>
      </c>
      <c r="EC166" t="s">
        <v>819</v>
      </c>
      <c r="ED166" t="s">
        <v>246</v>
      </c>
      <c r="EE166" t="s">
        <v>4369</v>
      </c>
      <c r="EF166" t="s">
        <v>3107</v>
      </c>
      <c r="EG166" t="s">
        <v>4370</v>
      </c>
      <c r="EH166" t="s">
        <v>4371</v>
      </c>
      <c r="EI166" t="s">
        <v>4372</v>
      </c>
      <c r="EJ166" t="s">
        <v>4373</v>
      </c>
      <c r="EK166" t="s">
        <v>207</v>
      </c>
      <c r="EL166" t="s">
        <v>4374</v>
      </c>
      <c r="EM166" t="s">
        <v>690</v>
      </c>
      <c r="EN166" t="s">
        <v>4375</v>
      </c>
    </row>
    <row r="167" spans="1:158">
      <c r="A167" t="s">
        <v>295</v>
      </c>
      <c r="B167" t="s">
        <v>211</v>
      </c>
      <c r="C167" t="s">
        <v>267</v>
      </c>
      <c r="D167" t="s">
        <v>296</v>
      </c>
      <c r="E167" t="s">
        <v>4376</v>
      </c>
      <c r="F167" t="s">
        <v>4377</v>
      </c>
      <c r="G167">
        <v>8638670752</v>
      </c>
      <c r="H167" t="s">
        <v>271</v>
      </c>
      <c r="I167" t="s">
        <v>4378</v>
      </c>
      <c r="J167" t="s">
        <v>217</v>
      </c>
      <c r="K167" t="s">
        <v>4379</v>
      </c>
      <c r="L167" t="s">
        <v>4380</v>
      </c>
      <c r="M167" t="s">
        <v>4381</v>
      </c>
      <c r="N167" t="s">
        <v>170</v>
      </c>
      <c r="AI167" t="s">
        <v>4382</v>
      </c>
      <c r="AJ167" t="s">
        <v>4383</v>
      </c>
      <c r="AK167" t="s">
        <v>4384</v>
      </c>
      <c r="AL167">
        <v>72.5</v>
      </c>
      <c r="AN167">
        <v>2012</v>
      </c>
      <c r="AO167" t="s">
        <v>174</v>
      </c>
      <c r="AP167" t="s">
        <v>4385</v>
      </c>
      <c r="AQ167" t="s">
        <v>4386</v>
      </c>
      <c r="AR167" t="s">
        <v>4387</v>
      </c>
      <c r="AS167">
        <v>73.4</v>
      </c>
      <c r="AU167">
        <v>2014</v>
      </c>
      <c r="AV167" t="s">
        <v>170</v>
      </c>
      <c r="BC167" t="s">
        <v>174</v>
      </c>
      <c r="BD167" t="s">
        <v>4388</v>
      </c>
      <c r="BE167" t="s">
        <v>4389</v>
      </c>
      <c r="BF167" t="s">
        <v>4390</v>
      </c>
      <c r="BG167">
        <v>73.2</v>
      </c>
      <c r="BI167">
        <v>2018</v>
      </c>
      <c r="BJ167">
        <v>19</v>
      </c>
      <c r="BK167" t="s">
        <v>4391</v>
      </c>
      <c r="BL167">
        <v>53</v>
      </c>
      <c r="BM167" t="s">
        <v>4392</v>
      </c>
      <c r="BN167" t="s">
        <v>174</v>
      </c>
      <c r="BO167" t="s">
        <v>4393</v>
      </c>
      <c r="BP167" t="s">
        <v>4394</v>
      </c>
      <c r="BQ167" t="s">
        <v>1941</v>
      </c>
      <c r="BR167">
        <v>82.8</v>
      </c>
      <c r="BT167">
        <v>2020</v>
      </c>
      <c r="BU167">
        <v>31</v>
      </c>
      <c r="BV167" t="s">
        <v>529</v>
      </c>
      <c r="BW167">
        <v>33</v>
      </c>
      <c r="BY167" t="s">
        <v>170</v>
      </c>
      <c r="CF167" t="s">
        <v>174</v>
      </c>
      <c r="CG167" t="s">
        <v>1941</v>
      </c>
      <c r="CH167" t="s">
        <v>4395</v>
      </c>
      <c r="CI167" t="s">
        <v>373</v>
      </c>
      <c r="CK167" t="s">
        <v>170</v>
      </c>
      <c r="CL167" t="s">
        <v>170</v>
      </c>
      <c r="CN167" t="s">
        <v>174</v>
      </c>
      <c r="CO167" t="s">
        <v>4396</v>
      </c>
      <c r="CP167" t="s">
        <v>4397</v>
      </c>
      <c r="CQ167" t="s">
        <v>174</v>
      </c>
      <c r="CR167">
        <v>0</v>
      </c>
      <c r="CS167">
        <v>7</v>
      </c>
      <c r="CT167">
        <v>3</v>
      </c>
      <c r="CU167" t="s">
        <v>4398</v>
      </c>
      <c r="CV167" t="s">
        <v>170</v>
      </c>
      <c r="CZ167" t="s">
        <v>170</v>
      </c>
      <c r="DB167" t="s">
        <v>4399</v>
      </c>
      <c r="DC167" t="s">
        <v>4400</v>
      </c>
      <c r="DD167" t="s">
        <v>174</v>
      </c>
      <c r="DE167" t="s">
        <v>4401</v>
      </c>
      <c r="DF167" t="s">
        <v>170</v>
      </c>
      <c r="DL167" t="s">
        <v>174</v>
      </c>
      <c r="DM167" t="s">
        <v>4402</v>
      </c>
      <c r="DN167" t="s">
        <v>170</v>
      </c>
      <c r="DP167" t="s">
        <v>4403</v>
      </c>
      <c r="DQ167" t="str">
        <f>HYPERLINK("https://nconnect.nicmar.ac.in/storage/profile/699747905c995.png","Download")</f>
        <v>0</v>
      </c>
      <c r="DR167" t="str">
        <f>HYPERLINK("https://nconnect.nicmar.ac.in/pdf/270_resume_1771525859.pdf/Y2FyZWVy","View Resume")</f>
        <v>0</v>
      </c>
      <c r="DS167" t="s">
        <v>2137</v>
      </c>
      <c r="DT167" t="s">
        <v>4404</v>
      </c>
      <c r="DU167" t="s">
        <v>255</v>
      </c>
      <c r="DV167" t="s">
        <v>206</v>
      </c>
      <c r="DW167" t="s">
        <v>246</v>
      </c>
      <c r="DX167" t="s">
        <v>464</v>
      </c>
      <c r="DY167" t="s">
        <v>209</v>
      </c>
      <c r="DZ167" t="s">
        <v>461</v>
      </c>
      <c r="EA167" t="s">
        <v>4405</v>
      </c>
      <c r="EB167" t="s">
        <v>255</v>
      </c>
      <c r="EC167" t="s">
        <v>206</v>
      </c>
      <c r="ED167" t="s">
        <v>246</v>
      </c>
      <c r="EE167" t="s">
        <v>821</v>
      </c>
      <c r="EF167" t="s">
        <v>464</v>
      </c>
      <c r="EG167" t="s">
        <v>1383</v>
      </c>
      <c r="EH167" t="s">
        <v>4395</v>
      </c>
      <c r="EI167" t="s">
        <v>249</v>
      </c>
      <c r="EJ167" t="s">
        <v>4406</v>
      </c>
      <c r="EK167" t="s">
        <v>246</v>
      </c>
      <c r="EL167" t="s">
        <v>1386</v>
      </c>
      <c r="EM167" t="s">
        <v>900</v>
      </c>
      <c r="EN167" t="s">
        <v>248</v>
      </c>
      <c r="EO167" t="s">
        <v>4407</v>
      </c>
      <c r="EP167" t="s">
        <v>4408</v>
      </c>
      <c r="EQ167" t="s">
        <v>4406</v>
      </c>
      <c r="ER167" t="s">
        <v>207</v>
      </c>
      <c r="ES167" t="s">
        <v>423</v>
      </c>
      <c r="ET167" t="s">
        <v>1322</v>
      </c>
      <c r="EU167" t="s">
        <v>265</v>
      </c>
      <c r="EV167" t="s">
        <v>4409</v>
      </c>
      <c r="EW167" t="s">
        <v>4410</v>
      </c>
      <c r="EX167" t="s">
        <v>4406</v>
      </c>
      <c r="EY167" t="s">
        <v>207</v>
      </c>
      <c r="EZ167" t="s">
        <v>3834</v>
      </c>
      <c r="FA167" t="s">
        <v>1548</v>
      </c>
      <c r="FB167" t="s">
        <v>945</v>
      </c>
    </row>
    <row r="168" spans="1:158">
      <c r="A168" t="s">
        <v>1348</v>
      </c>
      <c r="B168" t="s">
        <v>211</v>
      </c>
      <c r="C168" t="s">
        <v>267</v>
      </c>
      <c r="D168" t="s">
        <v>1349</v>
      </c>
      <c r="E168" t="s">
        <v>4411</v>
      </c>
      <c r="F168" t="s">
        <v>4412</v>
      </c>
      <c r="G168">
        <v>9595009328</v>
      </c>
      <c r="H168" t="s">
        <v>271</v>
      </c>
      <c r="I168" t="s">
        <v>4413</v>
      </c>
      <c r="J168" t="s">
        <v>166</v>
      </c>
      <c r="K168" t="s">
        <v>4414</v>
      </c>
      <c r="L168" t="s">
        <v>4415</v>
      </c>
      <c r="M168" t="s">
        <v>4416</v>
      </c>
      <c r="N168" t="s">
        <v>170</v>
      </c>
      <c r="AI168" t="s">
        <v>4417</v>
      </c>
      <c r="AJ168" t="s">
        <v>4418</v>
      </c>
      <c r="AK168" t="s">
        <v>4419</v>
      </c>
      <c r="AL168">
        <v>72</v>
      </c>
      <c r="AN168">
        <v>1990</v>
      </c>
      <c r="AO168" t="s">
        <v>174</v>
      </c>
      <c r="AP168" t="s">
        <v>4420</v>
      </c>
      <c r="AQ168" t="s">
        <v>4421</v>
      </c>
      <c r="AR168" t="s">
        <v>4422</v>
      </c>
      <c r="AS168">
        <v>69</v>
      </c>
      <c r="AU168">
        <v>1992</v>
      </c>
      <c r="AV168" t="s">
        <v>170</v>
      </c>
      <c r="BC168" t="s">
        <v>174</v>
      </c>
      <c r="BD168" t="s">
        <v>819</v>
      </c>
      <c r="BE168" t="s">
        <v>4423</v>
      </c>
      <c r="BF168" t="s">
        <v>763</v>
      </c>
      <c r="BG168">
        <v>70</v>
      </c>
      <c r="BI168">
        <v>1995</v>
      </c>
      <c r="BJ168">
        <v>19</v>
      </c>
      <c r="BK168" t="s">
        <v>4424</v>
      </c>
      <c r="BL168">
        <v>53</v>
      </c>
      <c r="BM168" t="s">
        <v>763</v>
      </c>
      <c r="BN168" t="s">
        <v>174</v>
      </c>
      <c r="BO168" t="s">
        <v>819</v>
      </c>
      <c r="BP168" t="s">
        <v>4425</v>
      </c>
      <c r="BQ168" t="s">
        <v>763</v>
      </c>
      <c r="BR168">
        <v>60</v>
      </c>
      <c r="BT168">
        <v>1997</v>
      </c>
      <c r="BU168">
        <v>31</v>
      </c>
      <c r="BV168" t="s">
        <v>529</v>
      </c>
      <c r="BW168">
        <v>53</v>
      </c>
      <c r="BY168" t="s">
        <v>174</v>
      </c>
      <c r="BZ168" t="s">
        <v>4426</v>
      </c>
      <c r="CA168" t="s">
        <v>4427</v>
      </c>
      <c r="CB168" t="s">
        <v>4428</v>
      </c>
      <c r="CC168">
        <v>68</v>
      </c>
      <c r="CE168">
        <v>2006</v>
      </c>
      <c r="CF168" t="s">
        <v>174</v>
      </c>
      <c r="CG168" t="s">
        <v>763</v>
      </c>
      <c r="CH168" t="s">
        <v>4429</v>
      </c>
      <c r="CI168" t="s">
        <v>193</v>
      </c>
      <c r="CJ168">
        <v>2014</v>
      </c>
      <c r="CL168" t="s">
        <v>174</v>
      </c>
      <c r="CM168" t="s">
        <v>4430</v>
      </c>
      <c r="CN168" t="s">
        <v>174</v>
      </c>
      <c r="CO168" t="s">
        <v>4431</v>
      </c>
      <c r="CP168" t="s">
        <v>2078</v>
      </c>
      <c r="CQ168" t="s">
        <v>170</v>
      </c>
      <c r="CV168" t="s">
        <v>170</v>
      </c>
      <c r="CZ168" t="s">
        <v>174</v>
      </c>
      <c r="DA168" t="s">
        <v>4432</v>
      </c>
      <c r="DB168" t="s">
        <v>1379</v>
      </c>
      <c r="DC168" t="s">
        <v>4433</v>
      </c>
      <c r="DD168" t="s">
        <v>174</v>
      </c>
      <c r="DE168" t="s">
        <v>4434</v>
      </c>
      <c r="DF168" t="s">
        <v>170</v>
      </c>
      <c r="DL168" t="s">
        <v>170</v>
      </c>
      <c r="DN168" t="s">
        <v>170</v>
      </c>
      <c r="DP168" t="s">
        <v>4435</v>
      </c>
      <c r="DQ168" t="s">
        <v>202</v>
      </c>
      <c r="DR168" t="str">
        <f>HYPERLINK("https://nconnect.nicmar.ac.in/pdf/274_resume_1771526313.pdf/Y2FyZWVy","View Resume")</f>
        <v>0</v>
      </c>
      <c r="DS168" t="s">
        <v>4436</v>
      </c>
      <c r="DT168" t="s">
        <v>4437</v>
      </c>
      <c r="DU168" t="s">
        <v>4438</v>
      </c>
      <c r="DV168" t="s">
        <v>4439</v>
      </c>
      <c r="DW168" t="s">
        <v>246</v>
      </c>
      <c r="DX168" t="s">
        <v>4440</v>
      </c>
      <c r="DY168" t="s">
        <v>649</v>
      </c>
      <c r="DZ168" t="s">
        <v>4436</v>
      </c>
    </row>
    <row r="169" spans="1:158">
      <c r="A169" t="s">
        <v>293</v>
      </c>
      <c r="B169" t="s">
        <v>211</v>
      </c>
      <c r="C169" t="s">
        <v>212</v>
      </c>
      <c r="D169" t="s">
        <v>294</v>
      </c>
      <c r="E169" t="s">
        <v>4441</v>
      </c>
      <c r="F169" t="s">
        <v>4442</v>
      </c>
      <c r="G169">
        <v>9996582115</v>
      </c>
      <c r="H169" t="s">
        <v>164</v>
      </c>
      <c r="I169" t="s">
        <v>4443</v>
      </c>
      <c r="J169" t="s">
        <v>217</v>
      </c>
      <c r="K169" t="s">
        <v>798</v>
      </c>
      <c r="L169" t="s">
        <v>4444</v>
      </c>
      <c r="M169" t="s">
        <v>4445</v>
      </c>
      <c r="N169" t="s">
        <v>170</v>
      </c>
      <c r="AI169" t="s">
        <v>4446</v>
      </c>
      <c r="AJ169" t="s">
        <v>4447</v>
      </c>
      <c r="AK169" t="s">
        <v>4448</v>
      </c>
      <c r="AL169">
        <v>66.5</v>
      </c>
      <c r="AM169">
        <v>7.0</v>
      </c>
      <c r="AN169">
        <v>2010</v>
      </c>
      <c r="AO169" t="s">
        <v>174</v>
      </c>
      <c r="AP169" t="s">
        <v>4446</v>
      </c>
      <c r="AQ169" t="s">
        <v>4447</v>
      </c>
      <c r="AR169" t="s">
        <v>4449</v>
      </c>
      <c r="AS169">
        <v>72.4</v>
      </c>
      <c r="AU169">
        <v>2012</v>
      </c>
      <c r="AV169" t="s">
        <v>170</v>
      </c>
      <c r="BC169" t="s">
        <v>174</v>
      </c>
      <c r="BD169" t="s">
        <v>4450</v>
      </c>
      <c r="BE169" t="s">
        <v>4451</v>
      </c>
      <c r="BF169" t="s">
        <v>2385</v>
      </c>
      <c r="BG169">
        <v>73.14</v>
      </c>
      <c r="BI169">
        <v>2015</v>
      </c>
      <c r="BJ169">
        <v>19</v>
      </c>
      <c r="BK169" t="s">
        <v>4452</v>
      </c>
      <c r="BL169">
        <v>53</v>
      </c>
      <c r="BM169" t="s">
        <v>4453</v>
      </c>
      <c r="BN169" t="s">
        <v>174</v>
      </c>
      <c r="BO169" t="s">
        <v>4450</v>
      </c>
      <c r="BP169" t="s">
        <v>4451</v>
      </c>
      <c r="BQ169" t="s">
        <v>4454</v>
      </c>
      <c r="BR169">
        <v>64.67</v>
      </c>
      <c r="BT169">
        <v>2017</v>
      </c>
      <c r="BU169">
        <v>31</v>
      </c>
      <c r="BV169" t="s">
        <v>4455</v>
      </c>
      <c r="BW169">
        <v>53</v>
      </c>
      <c r="BX169" t="s">
        <v>4454</v>
      </c>
      <c r="BY169" t="s">
        <v>174</v>
      </c>
      <c r="BZ169" t="s">
        <v>4456</v>
      </c>
      <c r="CA169" t="s">
        <v>4457</v>
      </c>
      <c r="CB169" t="s">
        <v>4458</v>
      </c>
      <c r="CC169">
        <v>75</v>
      </c>
      <c r="CD169">
        <v>7.9</v>
      </c>
      <c r="CE169">
        <v>2021</v>
      </c>
      <c r="CF169" t="s">
        <v>174</v>
      </c>
      <c r="CG169" t="s">
        <v>4459</v>
      </c>
      <c r="CH169" t="s">
        <v>4460</v>
      </c>
      <c r="CI169" t="s">
        <v>193</v>
      </c>
      <c r="CJ169">
        <v>2025</v>
      </c>
      <c r="CL169" t="s">
        <v>170</v>
      </c>
      <c r="CN169" t="s">
        <v>174</v>
      </c>
      <c r="CO169" t="s">
        <v>4461</v>
      </c>
      <c r="CP169" t="s">
        <v>4462</v>
      </c>
      <c r="CQ169" t="s">
        <v>174</v>
      </c>
      <c r="CR169">
        <v>8</v>
      </c>
      <c r="CS169">
        <v>2</v>
      </c>
      <c r="CT169">
        <v>1</v>
      </c>
      <c r="CU169" t="s">
        <v>4463</v>
      </c>
      <c r="CV169" t="s">
        <v>170</v>
      </c>
      <c r="CZ169" t="s">
        <v>170</v>
      </c>
      <c r="DB169" t="s">
        <v>4464</v>
      </c>
      <c r="DC169" t="s">
        <v>4465</v>
      </c>
      <c r="DD169" t="s">
        <v>174</v>
      </c>
      <c r="DE169" t="s">
        <v>4466</v>
      </c>
      <c r="DF169" t="s">
        <v>170</v>
      </c>
      <c r="DL169" t="s">
        <v>174</v>
      </c>
      <c r="DM169" t="s">
        <v>4467</v>
      </c>
      <c r="DN169" t="s">
        <v>170</v>
      </c>
      <c r="DP169" t="s">
        <v>4468</v>
      </c>
      <c r="DQ169" t="s">
        <v>202</v>
      </c>
      <c r="DR169" t="str">
        <f>HYPERLINK("https://nconnect.nicmar.ac.in/pdf/273_resume_1771528160.pdf/Y2FyZWVy","View Resume")</f>
        <v>0</v>
      </c>
      <c r="DS169" t="s">
        <v>985</v>
      </c>
      <c r="DT169" t="s">
        <v>4469</v>
      </c>
      <c r="DU169" t="s">
        <v>1283</v>
      </c>
      <c r="DV169" t="s">
        <v>4470</v>
      </c>
      <c r="DW169" t="s">
        <v>246</v>
      </c>
      <c r="DX169" t="s">
        <v>3389</v>
      </c>
      <c r="DY169" t="s">
        <v>209</v>
      </c>
      <c r="DZ169" t="s">
        <v>1388</v>
      </c>
      <c r="EA169" t="s">
        <v>4471</v>
      </c>
      <c r="EB169" t="s">
        <v>4472</v>
      </c>
      <c r="EC169" t="s">
        <v>4473</v>
      </c>
      <c r="ED169" t="s">
        <v>246</v>
      </c>
      <c r="EE169" t="s">
        <v>1502</v>
      </c>
      <c r="EF169" t="s">
        <v>506</v>
      </c>
      <c r="EG169" t="s">
        <v>344</v>
      </c>
      <c r="EH169" t="s">
        <v>4474</v>
      </c>
      <c r="EI169" t="s">
        <v>4472</v>
      </c>
      <c r="EJ169" t="s">
        <v>4473</v>
      </c>
      <c r="EK169" t="s">
        <v>246</v>
      </c>
      <c r="EL169" t="s">
        <v>984</v>
      </c>
      <c r="EM169" t="s">
        <v>4269</v>
      </c>
      <c r="EN169" t="s">
        <v>344</v>
      </c>
    </row>
    <row r="170" spans="1:158">
      <c r="A170" t="s">
        <v>210</v>
      </c>
      <c r="B170" t="s">
        <v>211</v>
      </c>
      <c r="C170" t="s">
        <v>212</v>
      </c>
      <c r="D170" t="s">
        <v>213</v>
      </c>
      <c r="E170" t="s">
        <v>4475</v>
      </c>
      <c r="F170" t="s">
        <v>4476</v>
      </c>
      <c r="G170">
        <v>9405670157</v>
      </c>
      <c r="H170" t="s">
        <v>164</v>
      </c>
      <c r="I170" t="s">
        <v>4477</v>
      </c>
      <c r="J170" t="s">
        <v>217</v>
      </c>
      <c r="K170" t="s">
        <v>2658</v>
      </c>
      <c r="L170" t="s">
        <v>4478</v>
      </c>
      <c r="M170" t="s">
        <v>4479</v>
      </c>
      <c r="N170" t="s">
        <v>170</v>
      </c>
      <c r="AI170" t="s">
        <v>4480</v>
      </c>
      <c r="AJ170" t="s">
        <v>4481</v>
      </c>
      <c r="AK170" t="s">
        <v>4482</v>
      </c>
      <c r="AL170">
        <v>89.27</v>
      </c>
      <c r="AN170">
        <v>2012</v>
      </c>
      <c r="AO170" t="s">
        <v>174</v>
      </c>
      <c r="AP170" t="s">
        <v>4483</v>
      </c>
      <c r="AQ170" t="s">
        <v>4481</v>
      </c>
      <c r="AR170" t="s">
        <v>4484</v>
      </c>
      <c r="AS170">
        <v>68.77</v>
      </c>
      <c r="AU170">
        <v>2014</v>
      </c>
      <c r="AV170" t="s">
        <v>170</v>
      </c>
      <c r="BC170" t="s">
        <v>174</v>
      </c>
      <c r="BD170" t="s">
        <v>4485</v>
      </c>
      <c r="BE170" t="s">
        <v>4486</v>
      </c>
      <c r="BF170" t="s">
        <v>4487</v>
      </c>
      <c r="BG170">
        <v>66.53</v>
      </c>
      <c r="BI170">
        <v>2018</v>
      </c>
      <c r="BJ170">
        <v>2</v>
      </c>
      <c r="BL170">
        <v>9</v>
      </c>
      <c r="BN170" t="s">
        <v>174</v>
      </c>
      <c r="BO170" t="s">
        <v>4488</v>
      </c>
      <c r="BP170" t="s">
        <v>4489</v>
      </c>
      <c r="BQ170" t="s">
        <v>213</v>
      </c>
      <c r="BR170">
        <v>92.6</v>
      </c>
      <c r="BT170">
        <v>2021</v>
      </c>
      <c r="BU170">
        <v>14</v>
      </c>
      <c r="BW170">
        <v>47</v>
      </c>
      <c r="BY170" t="s">
        <v>174</v>
      </c>
      <c r="BZ170" t="s">
        <v>4490</v>
      </c>
      <c r="CA170" t="s">
        <v>4491</v>
      </c>
      <c r="CB170" t="s">
        <v>486</v>
      </c>
      <c r="CC170">
        <v>0</v>
      </c>
      <c r="CE170">
        <v>2024</v>
      </c>
      <c r="CF170" t="s">
        <v>174</v>
      </c>
      <c r="CG170" t="s">
        <v>213</v>
      </c>
      <c r="CH170" t="s">
        <v>4492</v>
      </c>
      <c r="CI170" t="s">
        <v>373</v>
      </c>
      <c r="CK170" t="s">
        <v>174</v>
      </c>
      <c r="CL170" t="s">
        <v>174</v>
      </c>
      <c r="CM170" t="s">
        <v>4493</v>
      </c>
      <c r="CN170" t="s">
        <v>174</v>
      </c>
      <c r="CO170" t="s">
        <v>4494</v>
      </c>
      <c r="CP170" t="s">
        <v>4482</v>
      </c>
      <c r="CQ170" t="s">
        <v>174</v>
      </c>
      <c r="CR170">
        <v>6</v>
      </c>
      <c r="CS170">
        <v>2</v>
      </c>
      <c r="CU170" t="s">
        <v>4495</v>
      </c>
      <c r="CV170" t="s">
        <v>174</v>
      </c>
      <c r="CW170" t="s">
        <v>4496</v>
      </c>
      <c r="CX170" t="s">
        <v>193</v>
      </c>
      <c r="CY170">
        <v>2026</v>
      </c>
      <c r="CZ170" t="s">
        <v>170</v>
      </c>
      <c r="DC170" t="s">
        <v>2627</v>
      </c>
      <c r="DD170" t="s">
        <v>174</v>
      </c>
      <c r="DE170" t="s">
        <v>4497</v>
      </c>
      <c r="DF170" t="s">
        <v>174</v>
      </c>
      <c r="DG170">
        <v>7</v>
      </c>
      <c r="DH170">
        <v>1</v>
      </c>
      <c r="DI170">
        <v>2</v>
      </c>
      <c r="DJ170">
        <v>0</v>
      </c>
      <c r="DK170">
        <v>0</v>
      </c>
      <c r="DL170" t="s">
        <v>174</v>
      </c>
      <c r="DM170" t="s">
        <v>4498</v>
      </c>
      <c r="DN170" t="s">
        <v>174</v>
      </c>
      <c r="DO170" t="s">
        <v>4499</v>
      </c>
      <c r="DP170" t="s">
        <v>4500</v>
      </c>
      <c r="DQ170" t="s">
        <v>202</v>
      </c>
      <c r="DR170" t="str">
        <f>HYPERLINK("https://nconnect.nicmar.ac.in/pdf/278_resume_1771536996.pdf/Y2FyZWVy","View Resume")</f>
        <v>0</v>
      </c>
      <c r="DS170" t="s">
        <v>985</v>
      </c>
      <c r="DT170" t="s">
        <v>4492</v>
      </c>
      <c r="DU170" t="s">
        <v>4501</v>
      </c>
      <c r="DV170" t="s">
        <v>4502</v>
      </c>
      <c r="DW170" t="s">
        <v>246</v>
      </c>
      <c r="DX170" t="s">
        <v>1502</v>
      </c>
      <c r="DY170" t="s">
        <v>1199</v>
      </c>
      <c r="DZ170" t="s">
        <v>985</v>
      </c>
      <c r="EA170" t="s">
        <v>4503</v>
      </c>
      <c r="EB170" t="s">
        <v>4504</v>
      </c>
      <c r="EC170" t="s">
        <v>4505</v>
      </c>
      <c r="ED170" t="s">
        <v>207</v>
      </c>
      <c r="EE170" t="s">
        <v>1199</v>
      </c>
      <c r="EF170" t="s">
        <v>209</v>
      </c>
      <c r="EG170" t="s">
        <v>292</v>
      </c>
    </row>
    <row r="171" spans="1:158">
      <c r="A171" t="s">
        <v>210</v>
      </c>
      <c r="B171" t="s">
        <v>211</v>
      </c>
      <c r="C171" t="s">
        <v>212</v>
      </c>
      <c r="D171" t="s">
        <v>213</v>
      </c>
      <c r="E171" t="s">
        <v>4506</v>
      </c>
      <c r="F171" t="s">
        <v>4507</v>
      </c>
      <c r="G171">
        <v>7842397410</v>
      </c>
      <c r="H171" t="s">
        <v>164</v>
      </c>
      <c r="I171" t="s">
        <v>4508</v>
      </c>
      <c r="J171" t="s">
        <v>217</v>
      </c>
      <c r="K171" t="s">
        <v>4509</v>
      </c>
      <c r="L171" t="s">
        <v>4510</v>
      </c>
      <c r="M171" t="s">
        <v>4511</v>
      </c>
      <c r="N171" t="s">
        <v>170</v>
      </c>
      <c r="AI171" t="s">
        <v>4512</v>
      </c>
      <c r="AJ171" t="s">
        <v>4513</v>
      </c>
      <c r="AK171" t="s">
        <v>4514</v>
      </c>
      <c r="AL171">
        <v>73.83</v>
      </c>
      <c r="AN171">
        <v>2011</v>
      </c>
      <c r="AO171" t="s">
        <v>174</v>
      </c>
      <c r="AP171" t="s">
        <v>4515</v>
      </c>
      <c r="AQ171" t="s">
        <v>4516</v>
      </c>
      <c r="AR171" t="s">
        <v>283</v>
      </c>
      <c r="AS171">
        <v>85.55</v>
      </c>
      <c r="AU171">
        <v>2013</v>
      </c>
      <c r="AV171" t="s">
        <v>170</v>
      </c>
      <c r="BC171" t="s">
        <v>174</v>
      </c>
      <c r="BD171" t="s">
        <v>2776</v>
      </c>
      <c r="BE171" t="s">
        <v>4517</v>
      </c>
      <c r="BF171" t="s">
        <v>4518</v>
      </c>
      <c r="BG171">
        <v>79.4</v>
      </c>
      <c r="BH171">
        <v>7.94</v>
      </c>
      <c r="BI171">
        <v>2017</v>
      </c>
      <c r="BJ171">
        <v>1</v>
      </c>
      <c r="BL171">
        <v>9</v>
      </c>
      <c r="BN171" t="s">
        <v>174</v>
      </c>
      <c r="BO171" t="s">
        <v>4519</v>
      </c>
      <c r="BP171" t="s">
        <v>4520</v>
      </c>
      <c r="BQ171" t="s">
        <v>4521</v>
      </c>
      <c r="BR171">
        <v>97.3</v>
      </c>
      <c r="BS171">
        <v>9.73</v>
      </c>
      <c r="BT171">
        <v>2019</v>
      </c>
      <c r="BU171">
        <v>14</v>
      </c>
      <c r="BW171">
        <v>47</v>
      </c>
      <c r="BY171" t="s">
        <v>170</v>
      </c>
      <c r="CF171" t="s">
        <v>174</v>
      </c>
      <c r="CG171" t="s">
        <v>213</v>
      </c>
      <c r="CH171" t="s">
        <v>4522</v>
      </c>
      <c r="CI171" t="s">
        <v>373</v>
      </c>
      <c r="CK171" t="s">
        <v>174</v>
      </c>
      <c r="CL171" t="s">
        <v>174</v>
      </c>
      <c r="CM171" t="s">
        <v>4523</v>
      </c>
      <c r="CN171" t="s">
        <v>170</v>
      </c>
      <c r="CP171" t="s">
        <v>4524</v>
      </c>
      <c r="CQ171" t="s">
        <v>174</v>
      </c>
      <c r="CR171">
        <v>2</v>
      </c>
      <c r="CS171">
        <v>2</v>
      </c>
      <c r="CT171">
        <v>5</v>
      </c>
      <c r="CU171" t="s">
        <v>4525</v>
      </c>
      <c r="CV171" t="s">
        <v>170</v>
      </c>
      <c r="CZ171" t="s">
        <v>170</v>
      </c>
      <c r="DB171" t="s">
        <v>4526</v>
      </c>
      <c r="DC171" t="s">
        <v>4527</v>
      </c>
      <c r="DD171" t="s">
        <v>174</v>
      </c>
      <c r="DE171" t="s">
        <v>4528</v>
      </c>
      <c r="DF171" t="s">
        <v>174</v>
      </c>
      <c r="DG171">
        <v>3</v>
      </c>
      <c r="DH171">
        <v>1</v>
      </c>
      <c r="DI171">
        <v>0</v>
      </c>
      <c r="DJ171">
        <v>0</v>
      </c>
      <c r="DK171">
        <v>9</v>
      </c>
      <c r="DL171" t="s">
        <v>174</v>
      </c>
      <c r="DM171" t="s">
        <v>4529</v>
      </c>
      <c r="DN171" t="s">
        <v>170</v>
      </c>
      <c r="DP171" t="s">
        <v>4530</v>
      </c>
      <c r="DQ171" t="str">
        <f>HYPERLINK("https://nconnect.nicmar.ac.in/storage/profile/6997bb3f9daf8.png","Download")</f>
        <v>0</v>
      </c>
      <c r="DR171" t="str">
        <f>HYPERLINK("https://nconnect.nicmar.ac.in/pdf/281_resume_1771551333.pdf/Y2FyZWVy","View Resume")</f>
        <v>0</v>
      </c>
      <c r="DS171" t="s">
        <v>2927</v>
      </c>
      <c r="DT171" t="s">
        <v>4531</v>
      </c>
      <c r="DU171" t="s">
        <v>211</v>
      </c>
      <c r="DV171" t="s">
        <v>4532</v>
      </c>
      <c r="DW171" t="s">
        <v>246</v>
      </c>
      <c r="DX171" t="s">
        <v>2319</v>
      </c>
      <c r="DY171" t="s">
        <v>1809</v>
      </c>
      <c r="DZ171" t="s">
        <v>2927</v>
      </c>
    </row>
    <row r="172" spans="1:158">
      <c r="A172" t="s">
        <v>759</v>
      </c>
      <c r="B172" t="s">
        <v>159</v>
      </c>
      <c r="C172" t="s">
        <v>212</v>
      </c>
      <c r="D172" t="s">
        <v>213</v>
      </c>
      <c r="E172" t="s">
        <v>4533</v>
      </c>
      <c r="F172" t="s">
        <v>4534</v>
      </c>
      <c r="G172">
        <v>7206158334</v>
      </c>
      <c r="H172" t="s">
        <v>164</v>
      </c>
      <c r="I172" t="s">
        <v>4535</v>
      </c>
      <c r="J172" t="s">
        <v>1431</v>
      </c>
      <c r="K172" t="s">
        <v>831</v>
      </c>
      <c r="L172" t="s">
        <v>4536</v>
      </c>
      <c r="M172" t="s">
        <v>4537</v>
      </c>
      <c r="N172" t="s">
        <v>170</v>
      </c>
      <c r="AI172" t="s">
        <v>4538</v>
      </c>
      <c r="AJ172" t="s">
        <v>4539</v>
      </c>
      <c r="AK172" t="s">
        <v>4540</v>
      </c>
      <c r="AL172">
        <v>62.5</v>
      </c>
      <c r="AN172">
        <v>1987</v>
      </c>
      <c r="AO172" t="s">
        <v>174</v>
      </c>
      <c r="AP172" t="s">
        <v>4541</v>
      </c>
      <c r="AQ172" t="s">
        <v>4542</v>
      </c>
      <c r="AR172" t="s">
        <v>4543</v>
      </c>
      <c r="AS172">
        <v>80.5</v>
      </c>
      <c r="AU172">
        <v>1989</v>
      </c>
      <c r="AV172" t="s">
        <v>170</v>
      </c>
      <c r="BC172" t="s">
        <v>174</v>
      </c>
      <c r="BD172" t="s">
        <v>2040</v>
      </c>
      <c r="BE172" t="s">
        <v>4544</v>
      </c>
      <c r="BF172" t="s">
        <v>486</v>
      </c>
      <c r="BG172">
        <v>78.26</v>
      </c>
      <c r="BI172">
        <v>1993</v>
      </c>
      <c r="BJ172">
        <v>1</v>
      </c>
      <c r="BL172">
        <v>9</v>
      </c>
      <c r="BN172" t="s">
        <v>174</v>
      </c>
      <c r="BO172" t="s">
        <v>4545</v>
      </c>
      <c r="BP172" t="s">
        <v>4546</v>
      </c>
      <c r="BQ172" t="s">
        <v>4547</v>
      </c>
      <c r="BR172">
        <v>74.14</v>
      </c>
      <c r="BT172">
        <v>1995</v>
      </c>
      <c r="BU172">
        <v>14</v>
      </c>
      <c r="BW172">
        <v>47</v>
      </c>
      <c r="BY172" t="s">
        <v>174</v>
      </c>
      <c r="BZ172" t="s">
        <v>4548</v>
      </c>
      <c r="CA172" t="s">
        <v>4549</v>
      </c>
      <c r="CB172" t="s">
        <v>4550</v>
      </c>
      <c r="CC172">
        <v>100</v>
      </c>
      <c r="CE172">
        <v>2017</v>
      </c>
      <c r="CF172" t="s">
        <v>174</v>
      </c>
      <c r="CG172" t="s">
        <v>4551</v>
      </c>
      <c r="CH172" t="s">
        <v>4552</v>
      </c>
      <c r="CI172" t="s">
        <v>193</v>
      </c>
      <c r="CJ172">
        <v>2022</v>
      </c>
      <c r="CL172" t="s">
        <v>174</v>
      </c>
      <c r="CM172" t="s">
        <v>4553</v>
      </c>
      <c r="CN172" t="s">
        <v>174</v>
      </c>
      <c r="CO172" t="s">
        <v>4554</v>
      </c>
      <c r="CP172" t="s">
        <v>4555</v>
      </c>
      <c r="CQ172" t="s">
        <v>174</v>
      </c>
      <c r="CR172">
        <v>200</v>
      </c>
      <c r="CS172">
        <v>250</v>
      </c>
      <c r="CT172">
        <v>1000</v>
      </c>
      <c r="CU172" t="s">
        <v>4556</v>
      </c>
      <c r="CV172" t="s">
        <v>170</v>
      </c>
      <c r="CZ172" t="s">
        <v>174</v>
      </c>
      <c r="DA172" t="s">
        <v>4557</v>
      </c>
      <c r="DB172" t="s">
        <v>174</v>
      </c>
      <c r="DC172" t="s">
        <v>4558</v>
      </c>
      <c r="DD172" t="s">
        <v>174</v>
      </c>
      <c r="DE172" t="s">
        <v>4559</v>
      </c>
      <c r="DF172" t="s">
        <v>174</v>
      </c>
      <c r="DG172" t="s">
        <v>4560</v>
      </c>
      <c r="DH172" t="s">
        <v>4561</v>
      </c>
      <c r="DI172" t="s">
        <v>174</v>
      </c>
      <c r="DJ172" t="s">
        <v>4562</v>
      </c>
      <c r="DK172">
        <v>10</v>
      </c>
      <c r="DL172" t="s">
        <v>174</v>
      </c>
      <c r="DM172" t="s">
        <v>4563</v>
      </c>
      <c r="DN172" t="s">
        <v>174</v>
      </c>
      <c r="DO172" t="s">
        <v>4564</v>
      </c>
      <c r="DP172" t="s">
        <v>4530</v>
      </c>
      <c r="DQ172" t="s">
        <v>202</v>
      </c>
      <c r="DR172" t="str">
        <f>HYPERLINK("https://nconnect.nicmar.ac.in/pdf/280_resume_1771551360.pdf/Y2FyZWVy","View Resume")</f>
        <v>0</v>
      </c>
      <c r="DS172" t="s">
        <v>292</v>
      </c>
    </row>
    <row r="173" spans="1:158">
      <c r="A173" t="s">
        <v>3909</v>
      </c>
      <c r="B173" t="s">
        <v>211</v>
      </c>
      <c r="C173" t="s">
        <v>472</v>
      </c>
      <c r="D173" t="s">
        <v>3910</v>
      </c>
      <c r="E173" t="s">
        <v>4565</v>
      </c>
      <c r="F173" t="s">
        <v>4566</v>
      </c>
      <c r="G173">
        <v>9958119915</v>
      </c>
      <c r="H173" t="s">
        <v>164</v>
      </c>
      <c r="I173" t="s">
        <v>4567</v>
      </c>
      <c r="J173" t="s">
        <v>166</v>
      </c>
      <c r="K173" t="s">
        <v>2824</v>
      </c>
      <c r="L173" t="s">
        <v>4568</v>
      </c>
      <c r="M173" t="s">
        <v>333</v>
      </c>
      <c r="N173" t="s">
        <v>170</v>
      </c>
      <c r="AI173" t="s">
        <v>4569</v>
      </c>
      <c r="AJ173" t="s">
        <v>4570</v>
      </c>
      <c r="AK173" t="s">
        <v>3264</v>
      </c>
      <c r="AL173">
        <v>82.71</v>
      </c>
      <c r="AN173">
        <v>1993</v>
      </c>
      <c r="AO173" t="s">
        <v>174</v>
      </c>
      <c r="AP173" t="s">
        <v>4571</v>
      </c>
      <c r="AQ173" t="s">
        <v>4570</v>
      </c>
      <c r="AR173" t="s">
        <v>4088</v>
      </c>
      <c r="AS173">
        <v>71</v>
      </c>
      <c r="AU173">
        <v>1995</v>
      </c>
      <c r="AV173" t="s">
        <v>170</v>
      </c>
      <c r="BC173" t="s">
        <v>174</v>
      </c>
      <c r="BD173" t="s">
        <v>4572</v>
      </c>
      <c r="BE173" t="s">
        <v>4573</v>
      </c>
      <c r="BF173" t="s">
        <v>4574</v>
      </c>
      <c r="BG173">
        <v>62</v>
      </c>
      <c r="BI173">
        <v>1999</v>
      </c>
      <c r="BJ173">
        <v>19</v>
      </c>
      <c r="BK173" t="s">
        <v>4575</v>
      </c>
      <c r="BL173">
        <v>34</v>
      </c>
      <c r="BN173" t="s">
        <v>174</v>
      </c>
      <c r="BO173" t="s">
        <v>4576</v>
      </c>
      <c r="BP173" t="s">
        <v>4577</v>
      </c>
      <c r="BQ173" t="s">
        <v>4578</v>
      </c>
      <c r="BR173">
        <v>76</v>
      </c>
      <c r="BT173">
        <v>2012</v>
      </c>
      <c r="BU173">
        <v>31</v>
      </c>
      <c r="BV173" t="s">
        <v>4576</v>
      </c>
      <c r="BW173">
        <v>37</v>
      </c>
      <c r="BY173" t="s">
        <v>174</v>
      </c>
      <c r="BZ173" t="s">
        <v>4579</v>
      </c>
      <c r="CA173" t="s">
        <v>4580</v>
      </c>
      <c r="CB173" t="s">
        <v>4581</v>
      </c>
      <c r="CC173">
        <v>75</v>
      </c>
      <c r="CE173">
        <v>2018</v>
      </c>
      <c r="CF173" t="s">
        <v>170</v>
      </c>
      <c r="CL173" t="s">
        <v>174</v>
      </c>
      <c r="CM173" t="s">
        <v>4582</v>
      </c>
      <c r="CN173" t="s">
        <v>174</v>
      </c>
      <c r="CO173" t="s">
        <v>4583</v>
      </c>
      <c r="CP173" t="s">
        <v>4584</v>
      </c>
      <c r="CQ173" t="s">
        <v>170</v>
      </c>
      <c r="CV173" t="s">
        <v>170</v>
      </c>
      <c r="CZ173" t="s">
        <v>170</v>
      </c>
      <c r="DB173" t="s">
        <v>4585</v>
      </c>
      <c r="DC173" t="s">
        <v>4586</v>
      </c>
      <c r="DD173" t="s">
        <v>174</v>
      </c>
      <c r="DE173" t="s">
        <v>4587</v>
      </c>
      <c r="DF173" t="s">
        <v>174</v>
      </c>
      <c r="DG173" t="s">
        <v>4581</v>
      </c>
      <c r="DH173" t="s">
        <v>2453</v>
      </c>
      <c r="DI173" t="s">
        <v>4588</v>
      </c>
      <c r="DJ173" t="s">
        <v>378</v>
      </c>
      <c r="DK173">
        <v>9</v>
      </c>
      <c r="DL173" t="s">
        <v>174</v>
      </c>
      <c r="DM173" t="s">
        <v>4589</v>
      </c>
      <c r="DN173" t="s">
        <v>170</v>
      </c>
      <c r="DP173" t="s">
        <v>4590</v>
      </c>
      <c r="DQ173" t="s">
        <v>202</v>
      </c>
      <c r="DR173" t="str">
        <f>HYPERLINK("https://nconnect.nicmar.ac.in/pdf/284_resume_1771556113.pdf/Y2FyZWVy","View Resume")</f>
        <v>0</v>
      </c>
      <c r="DS173" t="s">
        <v>4591</v>
      </c>
      <c r="DT173" t="s">
        <v>4592</v>
      </c>
      <c r="DU173" t="s">
        <v>4593</v>
      </c>
      <c r="DV173" t="s">
        <v>4594</v>
      </c>
      <c r="DW173" t="s">
        <v>207</v>
      </c>
      <c r="DX173" t="s">
        <v>579</v>
      </c>
      <c r="DY173" t="s">
        <v>209</v>
      </c>
      <c r="DZ173" t="s">
        <v>4595</v>
      </c>
      <c r="EA173" t="s">
        <v>4596</v>
      </c>
      <c r="EB173" t="s">
        <v>4597</v>
      </c>
      <c r="EC173" t="s">
        <v>4598</v>
      </c>
      <c r="ED173" t="s">
        <v>207</v>
      </c>
      <c r="EE173" t="s">
        <v>4599</v>
      </c>
      <c r="EF173" t="s">
        <v>579</v>
      </c>
      <c r="EG173" t="s">
        <v>1027</v>
      </c>
      <c r="EH173" t="s">
        <v>4600</v>
      </c>
      <c r="EI173" t="s">
        <v>4601</v>
      </c>
      <c r="EJ173" t="s">
        <v>4594</v>
      </c>
      <c r="EK173" t="s">
        <v>207</v>
      </c>
      <c r="EL173" t="s">
        <v>1198</v>
      </c>
      <c r="EM173" t="s">
        <v>4599</v>
      </c>
      <c r="EN173" t="s">
        <v>1317</v>
      </c>
      <c r="EO173" t="s">
        <v>4602</v>
      </c>
      <c r="EP173" t="s">
        <v>4603</v>
      </c>
      <c r="EQ173" t="s">
        <v>4100</v>
      </c>
      <c r="ER173" t="s">
        <v>207</v>
      </c>
      <c r="ES173" t="s">
        <v>4604</v>
      </c>
      <c r="ET173" t="s">
        <v>1198</v>
      </c>
      <c r="EU173" t="s">
        <v>865</v>
      </c>
    </row>
    <row r="174" spans="1:158">
      <c r="A174" t="s">
        <v>1348</v>
      </c>
      <c r="B174" t="s">
        <v>211</v>
      </c>
      <c r="C174" t="s">
        <v>267</v>
      </c>
      <c r="D174" t="s">
        <v>1349</v>
      </c>
      <c r="E174" t="s">
        <v>4605</v>
      </c>
      <c r="F174" t="s">
        <v>4606</v>
      </c>
      <c r="G174">
        <v>8944907767</v>
      </c>
      <c r="H174" t="s">
        <v>271</v>
      </c>
      <c r="I174" t="s">
        <v>4607</v>
      </c>
      <c r="J174" t="s">
        <v>217</v>
      </c>
      <c r="K174" t="s">
        <v>4608</v>
      </c>
      <c r="L174" t="s">
        <v>4609</v>
      </c>
      <c r="M174" t="s">
        <v>4610</v>
      </c>
      <c r="N174" t="s">
        <v>170</v>
      </c>
      <c r="AI174" t="s">
        <v>4611</v>
      </c>
      <c r="AJ174" t="s">
        <v>4612</v>
      </c>
      <c r="AK174" t="s">
        <v>4613</v>
      </c>
      <c r="AL174">
        <v>81.7</v>
      </c>
      <c r="AM174">
        <v>8.6</v>
      </c>
      <c r="AN174">
        <v>2010</v>
      </c>
      <c r="AO174" t="s">
        <v>174</v>
      </c>
      <c r="AP174" t="s">
        <v>4614</v>
      </c>
      <c r="AQ174" t="s">
        <v>4615</v>
      </c>
      <c r="AR174" t="s">
        <v>4616</v>
      </c>
      <c r="AS174">
        <v>82.6</v>
      </c>
      <c r="AU174">
        <v>2012</v>
      </c>
      <c r="AV174" t="s">
        <v>170</v>
      </c>
      <c r="BC174" t="s">
        <v>174</v>
      </c>
      <c r="BD174" t="s">
        <v>4617</v>
      </c>
      <c r="BE174" t="s">
        <v>4618</v>
      </c>
      <c r="BF174" t="s">
        <v>4619</v>
      </c>
      <c r="BG174">
        <v>58</v>
      </c>
      <c r="BI174">
        <v>2016</v>
      </c>
      <c r="BJ174">
        <v>19</v>
      </c>
      <c r="BK174" t="s">
        <v>4620</v>
      </c>
      <c r="BL174">
        <v>27</v>
      </c>
      <c r="BN174" t="s">
        <v>174</v>
      </c>
      <c r="BO174" t="s">
        <v>4621</v>
      </c>
      <c r="BP174" t="s">
        <v>4622</v>
      </c>
      <c r="BQ174" t="s">
        <v>4623</v>
      </c>
      <c r="BR174">
        <v>75.5</v>
      </c>
      <c r="BT174">
        <v>2018</v>
      </c>
      <c r="BU174">
        <v>31</v>
      </c>
      <c r="BV174" t="s">
        <v>2161</v>
      </c>
      <c r="BW174">
        <v>53</v>
      </c>
      <c r="BX174" t="s">
        <v>4623</v>
      </c>
      <c r="BY174" t="s">
        <v>170</v>
      </c>
      <c r="CF174" t="s">
        <v>174</v>
      </c>
      <c r="CG174" t="s">
        <v>4623</v>
      </c>
      <c r="CH174" t="s">
        <v>4624</v>
      </c>
      <c r="CI174" t="s">
        <v>193</v>
      </c>
      <c r="CJ174">
        <v>2026</v>
      </c>
      <c r="CL174" t="s">
        <v>174</v>
      </c>
      <c r="CM174" t="s">
        <v>4625</v>
      </c>
      <c r="CN174" t="s">
        <v>174</v>
      </c>
      <c r="CO174" t="s">
        <v>4626</v>
      </c>
      <c r="CP174" t="s">
        <v>722</v>
      </c>
      <c r="DP174" t="s">
        <v>4627</v>
      </c>
      <c r="DQ174" t="str">
        <f>HYPERLINK("https://nconnect.nicmar.ac.in/storage/profile/6997559cc5a8f.png","Download")</f>
        <v>0</v>
      </c>
      <c r="DR174" t="str">
        <f>HYPERLINK("https://nconnect.nicmar.ac.in/pdf/285_resume_1771558431.pdf/Y2FyZWVy","View Resume")</f>
        <v>0</v>
      </c>
      <c r="DS174" t="s">
        <v>292</v>
      </c>
    </row>
    <row r="175" spans="1:158">
      <c r="A175" t="s">
        <v>540</v>
      </c>
      <c r="B175" t="s">
        <v>159</v>
      </c>
      <c r="C175" t="s">
        <v>472</v>
      </c>
      <c r="D175" t="s">
        <v>541</v>
      </c>
      <c r="E175" t="s">
        <v>4628</v>
      </c>
      <c r="F175" t="s">
        <v>4629</v>
      </c>
      <c r="G175">
        <v>9987468842</v>
      </c>
      <c r="H175" t="s">
        <v>164</v>
      </c>
      <c r="I175" t="s">
        <v>4630</v>
      </c>
      <c r="J175" t="s">
        <v>166</v>
      </c>
      <c r="K175" t="s">
        <v>831</v>
      </c>
      <c r="L175" t="s">
        <v>4631</v>
      </c>
      <c r="M175" t="s">
        <v>4632</v>
      </c>
      <c r="N175" t="s">
        <v>170</v>
      </c>
      <c r="AI175" t="s">
        <v>4633</v>
      </c>
      <c r="AJ175" t="s">
        <v>4634</v>
      </c>
      <c r="AK175" t="s">
        <v>2220</v>
      </c>
      <c r="AL175">
        <v>80.26</v>
      </c>
      <c r="AN175">
        <v>2001</v>
      </c>
      <c r="AO175" t="s">
        <v>174</v>
      </c>
      <c r="AP175" t="s">
        <v>4635</v>
      </c>
      <c r="AQ175" t="s">
        <v>4634</v>
      </c>
      <c r="AR175" t="s">
        <v>2220</v>
      </c>
      <c r="AS175">
        <v>63.67</v>
      </c>
      <c r="AU175">
        <v>2003</v>
      </c>
      <c r="AV175" t="s">
        <v>170</v>
      </c>
      <c r="BC175" t="s">
        <v>174</v>
      </c>
      <c r="BD175" t="s">
        <v>4636</v>
      </c>
      <c r="BE175" t="s">
        <v>4637</v>
      </c>
      <c r="BF175" t="s">
        <v>4638</v>
      </c>
      <c r="BG175">
        <v>61.83</v>
      </c>
      <c r="BI175">
        <v>2017</v>
      </c>
      <c r="BJ175">
        <v>19</v>
      </c>
      <c r="BK175" t="s">
        <v>4639</v>
      </c>
      <c r="BL175">
        <v>53</v>
      </c>
      <c r="BM175" t="s">
        <v>4640</v>
      </c>
      <c r="BN175" t="s">
        <v>174</v>
      </c>
      <c r="BO175" t="s">
        <v>4641</v>
      </c>
      <c r="BP175" t="s">
        <v>4642</v>
      </c>
      <c r="BQ175" t="s">
        <v>4643</v>
      </c>
      <c r="BR175">
        <v>0</v>
      </c>
      <c r="BS175">
        <v>7.34</v>
      </c>
      <c r="BT175">
        <v>2023</v>
      </c>
      <c r="BU175">
        <v>31</v>
      </c>
      <c r="BV175" t="s">
        <v>2999</v>
      </c>
      <c r="BW175">
        <v>53</v>
      </c>
      <c r="BX175" t="s">
        <v>4644</v>
      </c>
      <c r="BY175" t="s">
        <v>174</v>
      </c>
      <c r="BZ175" t="s">
        <v>4645</v>
      </c>
      <c r="CA175" t="s">
        <v>4637</v>
      </c>
      <c r="CB175" t="s">
        <v>4638</v>
      </c>
      <c r="CC175">
        <v>0</v>
      </c>
      <c r="CE175">
        <v>2017</v>
      </c>
      <c r="CF175" t="s">
        <v>170</v>
      </c>
      <c r="CJ175">
        <v>2026</v>
      </c>
      <c r="CL175" t="s">
        <v>170</v>
      </c>
      <c r="CN175" t="s">
        <v>170</v>
      </c>
      <c r="CP175" t="s">
        <v>4646</v>
      </c>
      <c r="CQ175" t="s">
        <v>170</v>
      </c>
      <c r="CU175" t="s">
        <v>2365</v>
      </c>
      <c r="CV175" t="s">
        <v>170</v>
      </c>
      <c r="CZ175" t="s">
        <v>170</v>
      </c>
      <c r="DB175" t="s">
        <v>4647</v>
      </c>
      <c r="DC175" t="s">
        <v>4648</v>
      </c>
      <c r="DD175" t="s">
        <v>174</v>
      </c>
      <c r="DE175" t="s">
        <v>4649</v>
      </c>
      <c r="DF175" t="s">
        <v>170</v>
      </c>
      <c r="DL175" t="s">
        <v>170</v>
      </c>
      <c r="DN175" t="s">
        <v>170</v>
      </c>
      <c r="DP175" t="s">
        <v>4650</v>
      </c>
      <c r="DQ175" t="s">
        <v>202</v>
      </c>
      <c r="DR175" t="str">
        <f>HYPERLINK("https://nconnect.nicmar.ac.in/pdf/260_resume_1771559458.pdf/Y2FyZWVy","View Resume")</f>
        <v>0</v>
      </c>
      <c r="DS175" t="s">
        <v>1027</v>
      </c>
      <c r="DT175" t="s">
        <v>4651</v>
      </c>
      <c r="DU175" t="s">
        <v>4652</v>
      </c>
      <c r="DV175" t="s">
        <v>819</v>
      </c>
      <c r="DW175" t="s">
        <v>246</v>
      </c>
      <c r="DX175" t="s">
        <v>1463</v>
      </c>
      <c r="DY175" t="s">
        <v>1544</v>
      </c>
      <c r="DZ175" t="s">
        <v>1027</v>
      </c>
    </row>
    <row r="176" spans="1:158">
      <c r="A176" t="s">
        <v>1063</v>
      </c>
      <c r="B176" t="s">
        <v>508</v>
      </c>
      <c r="C176" t="s">
        <v>212</v>
      </c>
      <c r="D176" t="s">
        <v>213</v>
      </c>
      <c r="E176" t="s">
        <v>4653</v>
      </c>
      <c r="F176" t="s">
        <v>4654</v>
      </c>
      <c r="G176">
        <v>9739779911</v>
      </c>
      <c r="H176" t="s">
        <v>164</v>
      </c>
      <c r="I176" t="s">
        <v>4655</v>
      </c>
      <c r="J176" t="s">
        <v>166</v>
      </c>
      <c r="K176" t="s">
        <v>4656</v>
      </c>
      <c r="L176" t="s">
        <v>4657</v>
      </c>
      <c r="M176" t="s">
        <v>4658</v>
      </c>
      <c r="N176" t="s">
        <v>170</v>
      </c>
      <c r="AI176" t="s">
        <v>4659</v>
      </c>
      <c r="AJ176" t="s">
        <v>1930</v>
      </c>
      <c r="AK176" t="s">
        <v>791</v>
      </c>
      <c r="AL176">
        <v>68.8</v>
      </c>
      <c r="AN176">
        <v>2005</v>
      </c>
      <c r="AO176" t="s">
        <v>174</v>
      </c>
      <c r="AP176" t="s">
        <v>4659</v>
      </c>
      <c r="AQ176" t="s">
        <v>1930</v>
      </c>
      <c r="AR176" t="s">
        <v>4660</v>
      </c>
      <c r="AS176">
        <v>73.2</v>
      </c>
      <c r="AU176">
        <v>2007</v>
      </c>
      <c r="AV176" t="s">
        <v>170</v>
      </c>
      <c r="BC176" t="s">
        <v>174</v>
      </c>
      <c r="BD176" t="s">
        <v>4661</v>
      </c>
      <c r="BE176" t="s">
        <v>4662</v>
      </c>
      <c r="BF176" t="s">
        <v>551</v>
      </c>
      <c r="BG176">
        <v>81.2</v>
      </c>
      <c r="BH176">
        <v>8.87</v>
      </c>
      <c r="BI176">
        <v>2011</v>
      </c>
      <c r="BJ176">
        <v>1</v>
      </c>
      <c r="BL176">
        <v>9</v>
      </c>
      <c r="BN176" t="s">
        <v>174</v>
      </c>
      <c r="BO176" t="s">
        <v>4661</v>
      </c>
      <c r="BP176" t="s">
        <v>4663</v>
      </c>
      <c r="BQ176" t="s">
        <v>3088</v>
      </c>
      <c r="BR176">
        <v>85.2</v>
      </c>
      <c r="BS176">
        <v>9.27</v>
      </c>
      <c r="BT176">
        <v>2013</v>
      </c>
      <c r="BU176">
        <v>14</v>
      </c>
      <c r="BW176">
        <v>7</v>
      </c>
      <c r="BY176" t="s">
        <v>170</v>
      </c>
      <c r="CF176" t="s">
        <v>174</v>
      </c>
      <c r="CG176" t="s">
        <v>4664</v>
      </c>
      <c r="CH176" t="s">
        <v>4665</v>
      </c>
      <c r="CI176" t="s">
        <v>193</v>
      </c>
      <c r="CJ176">
        <v>2024</v>
      </c>
      <c r="CL176" t="s">
        <v>170</v>
      </c>
      <c r="CM176" t="s">
        <v>4666</v>
      </c>
      <c r="CN176" t="s">
        <v>174</v>
      </c>
      <c r="CO176" t="s">
        <v>4667</v>
      </c>
      <c r="CP176" t="s">
        <v>4668</v>
      </c>
      <c r="CQ176" t="s">
        <v>174</v>
      </c>
      <c r="CR176">
        <v>17</v>
      </c>
      <c r="CS176">
        <v>2</v>
      </c>
      <c r="CT176">
        <v>2</v>
      </c>
      <c r="CV176" t="s">
        <v>174</v>
      </c>
      <c r="CW176" t="s">
        <v>4669</v>
      </c>
      <c r="CX176" t="s">
        <v>373</v>
      </c>
      <c r="CZ176" t="s">
        <v>170</v>
      </c>
      <c r="DB176" t="s">
        <v>4670</v>
      </c>
      <c r="DC176" t="s">
        <v>4671</v>
      </c>
      <c r="DD176" t="s">
        <v>174</v>
      </c>
      <c r="DE176" t="s">
        <v>4672</v>
      </c>
      <c r="DF176" t="s">
        <v>174</v>
      </c>
      <c r="DG176" t="s">
        <v>4673</v>
      </c>
      <c r="DH176">
        <v>1</v>
      </c>
      <c r="DI176">
        <v>1</v>
      </c>
      <c r="DJ176" t="s">
        <v>378</v>
      </c>
      <c r="DK176">
        <v>10</v>
      </c>
      <c r="DL176" t="s">
        <v>174</v>
      </c>
      <c r="DM176" t="s">
        <v>4674</v>
      </c>
      <c r="DN176" t="s">
        <v>170</v>
      </c>
      <c r="DP176" t="s">
        <v>4675</v>
      </c>
      <c r="DQ176" t="str">
        <f>HYPERLINK("https://nconnect.nicmar.ac.in/storage/profile/6997dd43ea14a.png","Download")</f>
        <v>0</v>
      </c>
      <c r="DR176" t="str">
        <f>HYPERLINK("https://nconnect.nicmar.ac.in/pdf/37_resume_1771561472.pdf/Y2FyZWVy","View Resume")</f>
        <v>0</v>
      </c>
      <c r="DS176" t="s">
        <v>1495</v>
      </c>
      <c r="DT176" t="s">
        <v>4676</v>
      </c>
      <c r="DU176" t="s">
        <v>211</v>
      </c>
      <c r="DV176" t="s">
        <v>819</v>
      </c>
      <c r="DW176" t="s">
        <v>246</v>
      </c>
      <c r="DX176" t="s">
        <v>424</v>
      </c>
      <c r="DY176" t="s">
        <v>209</v>
      </c>
      <c r="DZ176" t="s">
        <v>420</v>
      </c>
      <c r="EA176" t="s">
        <v>4677</v>
      </c>
      <c r="EB176" t="s">
        <v>211</v>
      </c>
      <c r="EC176" t="s">
        <v>819</v>
      </c>
      <c r="ED176" t="s">
        <v>246</v>
      </c>
      <c r="EE176" t="s">
        <v>900</v>
      </c>
      <c r="EF176" t="s">
        <v>424</v>
      </c>
      <c r="EG176" t="s">
        <v>461</v>
      </c>
      <c r="EH176" t="s">
        <v>4678</v>
      </c>
      <c r="EI176" t="s">
        <v>211</v>
      </c>
      <c r="EJ176" t="s">
        <v>4679</v>
      </c>
      <c r="EK176" t="s">
        <v>246</v>
      </c>
      <c r="EL176" t="s">
        <v>3202</v>
      </c>
      <c r="EM176" t="s">
        <v>384</v>
      </c>
      <c r="EN176" t="s">
        <v>1498</v>
      </c>
      <c r="EO176" t="s">
        <v>4680</v>
      </c>
      <c r="EP176" t="s">
        <v>211</v>
      </c>
      <c r="EQ176" t="s">
        <v>4681</v>
      </c>
      <c r="ER176" t="s">
        <v>246</v>
      </c>
      <c r="ES176" t="s">
        <v>4682</v>
      </c>
      <c r="ET176" t="s">
        <v>3202</v>
      </c>
      <c r="EU176" t="s">
        <v>4013</v>
      </c>
      <c r="EV176" t="s">
        <v>4683</v>
      </c>
      <c r="EW176" t="s">
        <v>4684</v>
      </c>
      <c r="EX176" t="s">
        <v>4685</v>
      </c>
      <c r="EY176" t="s">
        <v>246</v>
      </c>
      <c r="EZ176" t="s">
        <v>4686</v>
      </c>
      <c r="FA176" t="s">
        <v>4687</v>
      </c>
      <c r="FB176" t="s">
        <v>2054</v>
      </c>
    </row>
    <row r="177" spans="1:158">
      <c r="A177" t="s">
        <v>471</v>
      </c>
      <c r="B177" t="s">
        <v>211</v>
      </c>
      <c r="C177" t="s">
        <v>472</v>
      </c>
      <c r="D177" t="s">
        <v>473</v>
      </c>
      <c r="E177" t="s">
        <v>4688</v>
      </c>
      <c r="F177" t="s">
        <v>4689</v>
      </c>
      <c r="G177">
        <v>7204788896</v>
      </c>
      <c r="H177" t="s">
        <v>164</v>
      </c>
      <c r="I177" t="s">
        <v>4690</v>
      </c>
      <c r="J177" t="s">
        <v>166</v>
      </c>
      <c r="K177" t="s">
        <v>4691</v>
      </c>
      <c r="L177" t="s">
        <v>4692</v>
      </c>
      <c r="M177" t="s">
        <v>4693</v>
      </c>
      <c r="N177" t="s">
        <v>170</v>
      </c>
      <c r="AI177" t="s">
        <v>4694</v>
      </c>
      <c r="AJ177" t="s">
        <v>4695</v>
      </c>
      <c r="AK177" t="s">
        <v>4696</v>
      </c>
      <c r="AL177">
        <v>78.24</v>
      </c>
      <c r="AN177">
        <v>2007</v>
      </c>
      <c r="AO177" t="s">
        <v>170</v>
      </c>
      <c r="AV177" t="s">
        <v>174</v>
      </c>
      <c r="AW177" t="s">
        <v>1827</v>
      </c>
      <c r="AX177" t="s">
        <v>1393</v>
      </c>
      <c r="AY177" t="s">
        <v>486</v>
      </c>
      <c r="AZ177">
        <v>86.8</v>
      </c>
      <c r="BB177">
        <v>2010</v>
      </c>
      <c r="BC177" t="s">
        <v>174</v>
      </c>
      <c r="BD177" t="s">
        <v>4697</v>
      </c>
      <c r="BE177" t="s">
        <v>4698</v>
      </c>
      <c r="BF177" t="s">
        <v>4699</v>
      </c>
      <c r="BG177">
        <v>79.94</v>
      </c>
      <c r="BI177">
        <v>2013</v>
      </c>
      <c r="BJ177">
        <v>1</v>
      </c>
      <c r="BL177">
        <v>9</v>
      </c>
      <c r="BN177" t="s">
        <v>174</v>
      </c>
      <c r="BO177" t="s">
        <v>4697</v>
      </c>
      <c r="BP177" t="s">
        <v>4700</v>
      </c>
      <c r="BQ177" t="s">
        <v>213</v>
      </c>
      <c r="BR177">
        <v>73.62</v>
      </c>
      <c r="BT177">
        <v>2015</v>
      </c>
      <c r="BU177">
        <v>14</v>
      </c>
      <c r="BW177">
        <v>47</v>
      </c>
      <c r="BY177" t="s">
        <v>170</v>
      </c>
      <c r="CF177" t="s">
        <v>174</v>
      </c>
      <c r="CG177" t="s">
        <v>4701</v>
      </c>
      <c r="CH177" t="s">
        <v>4700</v>
      </c>
      <c r="CI177" t="s">
        <v>373</v>
      </c>
      <c r="CK177" t="s">
        <v>170</v>
      </c>
      <c r="CL177" t="s">
        <v>174</v>
      </c>
      <c r="CM177" t="s">
        <v>4702</v>
      </c>
      <c r="CN177" t="s">
        <v>174</v>
      </c>
      <c r="CO177" t="s">
        <v>4703</v>
      </c>
      <c r="CP177" t="s">
        <v>4704</v>
      </c>
      <c r="CQ177" t="s">
        <v>174</v>
      </c>
      <c r="CR177">
        <v>0</v>
      </c>
      <c r="CS177">
        <v>0</v>
      </c>
      <c r="CT177">
        <v>12</v>
      </c>
      <c r="CU177" t="s">
        <v>4705</v>
      </c>
      <c r="CV177" t="s">
        <v>174</v>
      </c>
      <c r="CW177" t="s">
        <v>4706</v>
      </c>
      <c r="CX177" t="s">
        <v>373</v>
      </c>
      <c r="CZ177" t="s">
        <v>170</v>
      </c>
      <c r="DB177" t="s">
        <v>4707</v>
      </c>
      <c r="DC177" t="s">
        <v>4708</v>
      </c>
      <c r="DD177" t="s">
        <v>174</v>
      </c>
      <c r="DE177" t="s">
        <v>4709</v>
      </c>
      <c r="DF177" t="s">
        <v>174</v>
      </c>
      <c r="DG177" t="s">
        <v>4710</v>
      </c>
      <c r="DH177" t="s">
        <v>4711</v>
      </c>
      <c r="DI177" t="s">
        <v>4712</v>
      </c>
      <c r="DJ177" t="s">
        <v>4713</v>
      </c>
      <c r="DK177">
        <v>9</v>
      </c>
      <c r="DL177" t="s">
        <v>174</v>
      </c>
      <c r="DM177" t="s">
        <v>4714</v>
      </c>
      <c r="DN177" t="s">
        <v>174</v>
      </c>
      <c r="DO177" t="s">
        <v>4715</v>
      </c>
      <c r="DP177" t="s">
        <v>4716</v>
      </c>
      <c r="DQ177" t="s">
        <v>202</v>
      </c>
      <c r="DR177" t="str">
        <f>HYPERLINK("https://nconnect.nicmar.ac.in/pdf/286_resume_1771561990.pdf/Y2FyZWVy","View Resume")</f>
        <v>0</v>
      </c>
      <c r="DS177" t="s">
        <v>990</v>
      </c>
      <c r="DT177" t="s">
        <v>4717</v>
      </c>
      <c r="DU177" t="s">
        <v>211</v>
      </c>
      <c r="DV177" t="s">
        <v>4718</v>
      </c>
      <c r="DW177" t="s">
        <v>246</v>
      </c>
      <c r="DX177" t="s">
        <v>1686</v>
      </c>
      <c r="DY177" t="s">
        <v>209</v>
      </c>
      <c r="DZ177" t="s">
        <v>990</v>
      </c>
    </row>
    <row r="178" spans="1:158">
      <c r="A178" t="s">
        <v>1063</v>
      </c>
      <c r="B178" t="s">
        <v>508</v>
      </c>
      <c r="C178" t="s">
        <v>212</v>
      </c>
      <c r="D178" t="s">
        <v>213</v>
      </c>
      <c r="E178" t="s">
        <v>4719</v>
      </c>
      <c r="F178" t="s">
        <v>4720</v>
      </c>
      <c r="G178">
        <v>9644802998</v>
      </c>
      <c r="H178" t="s">
        <v>164</v>
      </c>
      <c r="I178" t="s">
        <v>4721</v>
      </c>
      <c r="J178" t="s">
        <v>166</v>
      </c>
      <c r="K178" t="s">
        <v>658</v>
      </c>
      <c r="L178" t="s">
        <v>4722</v>
      </c>
      <c r="M178" t="s">
        <v>4723</v>
      </c>
      <c r="N178" t="s">
        <v>170</v>
      </c>
      <c r="AI178" t="s">
        <v>4724</v>
      </c>
      <c r="AJ178" t="s">
        <v>4725</v>
      </c>
      <c r="AK178" t="s">
        <v>1255</v>
      </c>
      <c r="AL178">
        <v>80.4</v>
      </c>
      <c r="AN178">
        <v>1996</v>
      </c>
      <c r="AO178" t="s">
        <v>174</v>
      </c>
      <c r="AP178" t="s">
        <v>4724</v>
      </c>
      <c r="AQ178" t="s">
        <v>4725</v>
      </c>
      <c r="AR178" t="s">
        <v>4726</v>
      </c>
      <c r="AS178">
        <v>72.4</v>
      </c>
      <c r="AU178">
        <v>1998</v>
      </c>
      <c r="AV178" t="s">
        <v>170</v>
      </c>
      <c r="BC178" t="s">
        <v>174</v>
      </c>
      <c r="BD178" t="s">
        <v>4727</v>
      </c>
      <c r="BE178" t="s">
        <v>4728</v>
      </c>
      <c r="BF178" t="s">
        <v>486</v>
      </c>
      <c r="BG178">
        <v>72.4</v>
      </c>
      <c r="BI178">
        <v>2002</v>
      </c>
      <c r="BJ178">
        <v>2</v>
      </c>
      <c r="BL178">
        <v>9</v>
      </c>
      <c r="BN178" t="s">
        <v>174</v>
      </c>
      <c r="BO178" t="s">
        <v>4729</v>
      </c>
      <c r="BP178" t="s">
        <v>4730</v>
      </c>
      <c r="BQ178" t="s">
        <v>213</v>
      </c>
      <c r="BR178">
        <v>79.91</v>
      </c>
      <c r="BT178">
        <v>2010</v>
      </c>
      <c r="BU178">
        <v>14</v>
      </c>
      <c r="BW178">
        <v>47</v>
      </c>
      <c r="BY178" t="s">
        <v>170</v>
      </c>
      <c r="CF178" t="s">
        <v>174</v>
      </c>
      <c r="CG178" t="s">
        <v>4731</v>
      </c>
      <c r="CH178" t="s">
        <v>4732</v>
      </c>
      <c r="CI178" t="s">
        <v>193</v>
      </c>
      <c r="CJ178">
        <v>2021</v>
      </c>
      <c r="CL178" t="s">
        <v>174</v>
      </c>
      <c r="CM178" t="s">
        <v>4733</v>
      </c>
      <c r="CN178" t="s">
        <v>174</v>
      </c>
      <c r="CO178" t="s">
        <v>4734</v>
      </c>
      <c r="CP178" t="s">
        <v>4735</v>
      </c>
      <c r="CQ178" t="s">
        <v>174</v>
      </c>
      <c r="CR178">
        <v>3</v>
      </c>
      <c r="CS178">
        <v>28</v>
      </c>
      <c r="CT178">
        <v>8</v>
      </c>
      <c r="CU178" t="s">
        <v>2365</v>
      </c>
      <c r="CV178" t="s">
        <v>170</v>
      </c>
      <c r="CZ178" t="s">
        <v>174</v>
      </c>
      <c r="DA178" t="s">
        <v>4736</v>
      </c>
      <c r="DB178" t="s">
        <v>4737</v>
      </c>
      <c r="DC178" t="s">
        <v>4738</v>
      </c>
      <c r="DD178" t="s">
        <v>170</v>
      </c>
      <c r="DF178" t="s">
        <v>170</v>
      </c>
      <c r="DL178" t="s">
        <v>170</v>
      </c>
      <c r="DN178" t="s">
        <v>174</v>
      </c>
      <c r="DO178" t="s">
        <v>4739</v>
      </c>
      <c r="DP178" t="s">
        <v>4740</v>
      </c>
      <c r="DQ178" t="s">
        <v>202</v>
      </c>
      <c r="DR178" t="str">
        <f>HYPERLINK("https://nconnect.nicmar.ac.in/pdf/287_resume_1771562732.pdf/Y2FyZWVy","View Resume")</f>
        <v>0</v>
      </c>
      <c r="DS178" t="s">
        <v>4741</v>
      </c>
      <c r="DT178" t="s">
        <v>4742</v>
      </c>
      <c r="DU178" t="s">
        <v>508</v>
      </c>
      <c r="DV178" t="s">
        <v>3388</v>
      </c>
      <c r="DW178" t="s">
        <v>246</v>
      </c>
      <c r="DX178" t="s">
        <v>996</v>
      </c>
      <c r="DY178" t="s">
        <v>209</v>
      </c>
      <c r="DZ178" t="s">
        <v>2054</v>
      </c>
      <c r="EA178" t="s">
        <v>4743</v>
      </c>
      <c r="EB178" t="s">
        <v>4744</v>
      </c>
      <c r="EC178" t="s">
        <v>4745</v>
      </c>
      <c r="ED178" t="s">
        <v>246</v>
      </c>
      <c r="EE178" t="s">
        <v>4746</v>
      </c>
      <c r="EF178" t="s">
        <v>996</v>
      </c>
      <c r="EG178" t="s">
        <v>2598</v>
      </c>
      <c r="EH178" t="s">
        <v>4747</v>
      </c>
      <c r="EI178" t="s">
        <v>4748</v>
      </c>
      <c r="EJ178" t="s">
        <v>4749</v>
      </c>
      <c r="EK178" t="s">
        <v>246</v>
      </c>
      <c r="EL178" t="s">
        <v>1022</v>
      </c>
      <c r="EM178" t="s">
        <v>334</v>
      </c>
      <c r="EN178" t="s">
        <v>1031</v>
      </c>
      <c r="EO178" t="s">
        <v>4750</v>
      </c>
      <c r="EP178" t="s">
        <v>508</v>
      </c>
      <c r="EQ178" t="s">
        <v>643</v>
      </c>
      <c r="ER178" t="s">
        <v>246</v>
      </c>
      <c r="ES178" t="s">
        <v>1198</v>
      </c>
      <c r="ET178" t="s">
        <v>4751</v>
      </c>
      <c r="EU178" t="s">
        <v>349</v>
      </c>
      <c r="EV178" t="s">
        <v>4752</v>
      </c>
      <c r="EW178" t="s">
        <v>4753</v>
      </c>
      <c r="EX178" t="s">
        <v>4754</v>
      </c>
      <c r="EY178" t="s">
        <v>207</v>
      </c>
      <c r="EZ178" t="s">
        <v>4755</v>
      </c>
      <c r="FA178" t="s">
        <v>3754</v>
      </c>
      <c r="FB178" t="s">
        <v>4210</v>
      </c>
    </row>
    <row r="179" spans="1:158">
      <c r="A179" t="s">
        <v>826</v>
      </c>
      <c r="B179" t="s">
        <v>211</v>
      </c>
      <c r="C179" t="s">
        <v>267</v>
      </c>
      <c r="D179" t="s">
        <v>827</v>
      </c>
      <c r="E179" t="s">
        <v>4756</v>
      </c>
      <c r="F179" t="s">
        <v>4757</v>
      </c>
      <c r="G179">
        <v>9021467941</v>
      </c>
      <c r="H179" t="s">
        <v>164</v>
      </c>
      <c r="I179" t="s">
        <v>4758</v>
      </c>
      <c r="J179" t="s">
        <v>166</v>
      </c>
      <c r="K179" t="s">
        <v>218</v>
      </c>
      <c r="L179" t="s">
        <v>4759</v>
      </c>
      <c r="M179" t="s">
        <v>4760</v>
      </c>
      <c r="N179" t="s">
        <v>170</v>
      </c>
      <c r="AI179" t="s">
        <v>4761</v>
      </c>
      <c r="AJ179" t="s">
        <v>4762</v>
      </c>
      <c r="AK179" t="s">
        <v>4763</v>
      </c>
      <c r="AL179">
        <v>87</v>
      </c>
      <c r="AN179">
        <v>2004</v>
      </c>
      <c r="AO179" t="s">
        <v>174</v>
      </c>
      <c r="AP179" t="s">
        <v>4764</v>
      </c>
      <c r="AQ179" t="s">
        <v>4762</v>
      </c>
      <c r="AR179" t="s">
        <v>4765</v>
      </c>
      <c r="AS179">
        <v>75</v>
      </c>
      <c r="AU179">
        <v>2006</v>
      </c>
      <c r="AV179" t="s">
        <v>170</v>
      </c>
      <c r="BC179" t="s">
        <v>174</v>
      </c>
      <c r="BD179" t="s">
        <v>4116</v>
      </c>
      <c r="BE179" t="s">
        <v>4766</v>
      </c>
      <c r="BF179" t="s">
        <v>400</v>
      </c>
      <c r="BG179">
        <v>63</v>
      </c>
      <c r="BI179">
        <v>2010</v>
      </c>
      <c r="BJ179">
        <v>19</v>
      </c>
      <c r="BK179" t="s">
        <v>4767</v>
      </c>
      <c r="BL179">
        <v>54</v>
      </c>
      <c r="BN179" t="s">
        <v>170</v>
      </c>
      <c r="BY179" t="s">
        <v>170</v>
      </c>
      <c r="CF179" t="s">
        <v>170</v>
      </c>
      <c r="CL179" t="s">
        <v>174</v>
      </c>
      <c r="CM179" t="s">
        <v>4768</v>
      </c>
      <c r="CN179" t="s">
        <v>174</v>
      </c>
      <c r="CO179" t="s">
        <v>4769</v>
      </c>
      <c r="CP179" t="s">
        <v>4770</v>
      </c>
      <c r="CQ179" t="s">
        <v>170</v>
      </c>
      <c r="CV179" t="s">
        <v>170</v>
      </c>
      <c r="CZ179" t="s">
        <v>170</v>
      </c>
      <c r="DB179" t="s">
        <v>4771</v>
      </c>
      <c r="DC179" t="s">
        <v>326</v>
      </c>
      <c r="DD179" t="s">
        <v>174</v>
      </c>
      <c r="DE179" t="s">
        <v>4772</v>
      </c>
      <c r="DF179" t="s">
        <v>170</v>
      </c>
      <c r="DL179" t="s">
        <v>174</v>
      </c>
      <c r="DM179" t="s">
        <v>4773</v>
      </c>
      <c r="DN179" t="s">
        <v>174</v>
      </c>
      <c r="DO179" t="s">
        <v>4774</v>
      </c>
      <c r="DP179" t="s">
        <v>4775</v>
      </c>
      <c r="DQ179" t="s">
        <v>202</v>
      </c>
      <c r="DR179" t="str">
        <f>HYPERLINK("https://nconnect.nicmar.ac.in/pdf/298_resume_1771564557.pdf/Y2FyZWVy","View Resume")</f>
        <v>0</v>
      </c>
      <c r="DS179" t="s">
        <v>4776</v>
      </c>
      <c r="DT179" t="s">
        <v>4777</v>
      </c>
      <c r="DU179" t="s">
        <v>4778</v>
      </c>
      <c r="DV179" t="s">
        <v>819</v>
      </c>
      <c r="DW179" t="s">
        <v>207</v>
      </c>
      <c r="DX179" t="s">
        <v>4779</v>
      </c>
      <c r="DY179" t="s">
        <v>649</v>
      </c>
      <c r="DZ179" t="s">
        <v>4776</v>
      </c>
    </row>
    <row r="180" spans="1:158">
      <c r="A180" t="s">
        <v>356</v>
      </c>
      <c r="B180" t="s">
        <v>211</v>
      </c>
      <c r="C180" t="s">
        <v>267</v>
      </c>
      <c r="D180" t="s">
        <v>357</v>
      </c>
      <c r="E180" t="s">
        <v>4780</v>
      </c>
      <c r="F180" t="s">
        <v>4781</v>
      </c>
      <c r="G180">
        <v>8454971645</v>
      </c>
      <c r="H180" t="s">
        <v>271</v>
      </c>
      <c r="I180" t="s">
        <v>4782</v>
      </c>
      <c r="J180" t="s">
        <v>217</v>
      </c>
      <c r="K180" t="s">
        <v>1995</v>
      </c>
      <c r="L180" t="s">
        <v>4783</v>
      </c>
      <c r="M180" t="s">
        <v>4784</v>
      </c>
      <c r="N180" t="s">
        <v>170</v>
      </c>
      <c r="AI180" t="s">
        <v>4785</v>
      </c>
      <c r="AJ180" t="s">
        <v>4786</v>
      </c>
      <c r="AK180" t="s">
        <v>4787</v>
      </c>
      <c r="AL180">
        <v>71</v>
      </c>
      <c r="AN180">
        <v>2018</v>
      </c>
      <c r="AO180" t="s">
        <v>174</v>
      </c>
      <c r="AP180" t="s">
        <v>4788</v>
      </c>
      <c r="AQ180" t="s">
        <v>4786</v>
      </c>
      <c r="AR180" t="s">
        <v>4789</v>
      </c>
      <c r="AS180">
        <v>71.2</v>
      </c>
      <c r="AU180">
        <v>2020</v>
      </c>
      <c r="AV180" t="s">
        <v>170</v>
      </c>
      <c r="BC180" t="s">
        <v>174</v>
      </c>
      <c r="BD180" t="s">
        <v>1441</v>
      </c>
      <c r="BE180" t="s">
        <v>4790</v>
      </c>
      <c r="BF180" t="s">
        <v>4791</v>
      </c>
      <c r="BG180">
        <v>80</v>
      </c>
      <c r="BI180">
        <v>2023</v>
      </c>
      <c r="BJ180">
        <v>9</v>
      </c>
      <c r="BL180">
        <v>53</v>
      </c>
      <c r="BM180" t="s">
        <v>4792</v>
      </c>
      <c r="BN180" t="s">
        <v>174</v>
      </c>
      <c r="BO180" t="s">
        <v>1441</v>
      </c>
      <c r="BP180" t="s">
        <v>4786</v>
      </c>
      <c r="BQ180" t="s">
        <v>4793</v>
      </c>
      <c r="BR180">
        <v>82</v>
      </c>
      <c r="BT180">
        <v>2025</v>
      </c>
      <c r="BU180">
        <v>31</v>
      </c>
      <c r="BV180" t="s">
        <v>4794</v>
      </c>
      <c r="BW180">
        <v>24</v>
      </c>
      <c r="BY180" t="s">
        <v>170</v>
      </c>
      <c r="CF180" t="s">
        <v>170</v>
      </c>
      <c r="CL180" t="s">
        <v>174</v>
      </c>
      <c r="CM180" t="s">
        <v>4795</v>
      </c>
      <c r="CN180" t="s">
        <v>174</v>
      </c>
      <c r="CO180" t="s">
        <v>4796</v>
      </c>
      <c r="CP180" t="s">
        <v>4797</v>
      </c>
      <c r="CQ180" t="s">
        <v>170</v>
      </c>
      <c r="CV180" t="s">
        <v>170</v>
      </c>
      <c r="CZ180" t="s">
        <v>170</v>
      </c>
      <c r="DB180" t="s">
        <v>378</v>
      </c>
      <c r="DC180" t="s">
        <v>326</v>
      </c>
      <c r="DD180" t="s">
        <v>170</v>
      </c>
      <c r="DF180" t="s">
        <v>170</v>
      </c>
      <c r="DL180" t="s">
        <v>170</v>
      </c>
      <c r="DN180" t="s">
        <v>170</v>
      </c>
      <c r="DP180" t="s">
        <v>4798</v>
      </c>
      <c r="DQ180" t="s">
        <v>202</v>
      </c>
      <c r="DR180" t="str">
        <f>HYPERLINK("https://nconnect.nicmar.ac.in/pdf/99_resume_1771565711.pdf/Y2FyZWVy","View Resume")</f>
        <v>0</v>
      </c>
      <c r="DS180" t="s">
        <v>990</v>
      </c>
      <c r="DT180" t="s">
        <v>4799</v>
      </c>
      <c r="DU180" t="s">
        <v>4800</v>
      </c>
      <c r="DV180" t="s">
        <v>4801</v>
      </c>
      <c r="DW180" t="s">
        <v>207</v>
      </c>
      <c r="DX180" t="s">
        <v>1686</v>
      </c>
      <c r="DY180" t="s">
        <v>209</v>
      </c>
      <c r="DZ180" t="s">
        <v>990</v>
      </c>
    </row>
    <row r="181" spans="1:158">
      <c r="A181" t="s">
        <v>1872</v>
      </c>
      <c r="B181" t="s">
        <v>508</v>
      </c>
      <c r="C181" t="s">
        <v>160</v>
      </c>
      <c r="D181" t="s">
        <v>1873</v>
      </c>
      <c r="E181" t="s">
        <v>4802</v>
      </c>
      <c r="F181" t="s">
        <v>4803</v>
      </c>
      <c r="G181">
        <v>9400077230</v>
      </c>
      <c r="H181" t="s">
        <v>164</v>
      </c>
      <c r="I181" t="s">
        <v>4804</v>
      </c>
      <c r="J181" t="s">
        <v>166</v>
      </c>
      <c r="K181" t="s">
        <v>4805</v>
      </c>
      <c r="L181" t="s">
        <v>4806</v>
      </c>
      <c r="M181" t="s">
        <v>4807</v>
      </c>
      <c r="N181" t="s">
        <v>170</v>
      </c>
      <c r="AI181" t="s">
        <v>4808</v>
      </c>
      <c r="AJ181" t="s">
        <v>4809</v>
      </c>
      <c r="AK181" t="s">
        <v>4810</v>
      </c>
      <c r="AL181">
        <v>85</v>
      </c>
      <c r="AN181">
        <v>2005</v>
      </c>
      <c r="AO181" t="s">
        <v>174</v>
      </c>
      <c r="AP181" t="s">
        <v>4811</v>
      </c>
      <c r="AQ181" t="s">
        <v>4809</v>
      </c>
      <c r="AR181" t="s">
        <v>4812</v>
      </c>
      <c r="AS181">
        <v>75</v>
      </c>
      <c r="AU181">
        <v>2007</v>
      </c>
      <c r="AV181" t="s">
        <v>174</v>
      </c>
      <c r="AW181" t="s">
        <v>4813</v>
      </c>
      <c r="AX181" t="s">
        <v>4814</v>
      </c>
      <c r="AY181" t="s">
        <v>4815</v>
      </c>
      <c r="AZ181">
        <v>75</v>
      </c>
      <c r="BB181">
        <v>2010</v>
      </c>
      <c r="BC181" t="s">
        <v>174</v>
      </c>
      <c r="BD181" t="s">
        <v>4816</v>
      </c>
      <c r="BE181" t="s">
        <v>4817</v>
      </c>
      <c r="BF181" t="s">
        <v>4818</v>
      </c>
      <c r="BG181">
        <v>65</v>
      </c>
      <c r="BI181">
        <v>2015</v>
      </c>
      <c r="BJ181">
        <v>8</v>
      </c>
      <c r="BL181">
        <v>2</v>
      </c>
      <c r="BN181" t="s">
        <v>174</v>
      </c>
      <c r="BO181" t="s">
        <v>1487</v>
      </c>
      <c r="BP181" t="s">
        <v>4819</v>
      </c>
      <c r="BQ181" t="s">
        <v>4818</v>
      </c>
      <c r="BR181">
        <v>75</v>
      </c>
      <c r="BT181">
        <v>2018</v>
      </c>
      <c r="BU181">
        <v>31</v>
      </c>
      <c r="BW181">
        <v>2</v>
      </c>
      <c r="BY181" t="s">
        <v>170</v>
      </c>
      <c r="CF181" t="s">
        <v>174</v>
      </c>
      <c r="CG181" t="s">
        <v>4820</v>
      </c>
      <c r="CH181" t="s">
        <v>1267</v>
      </c>
      <c r="CI181" t="s">
        <v>193</v>
      </c>
      <c r="CJ181">
        <v>2025</v>
      </c>
      <c r="CL181" t="s">
        <v>174</v>
      </c>
      <c r="CM181" t="s">
        <v>4821</v>
      </c>
      <c r="CN181" t="s">
        <v>174</v>
      </c>
      <c r="CO181" t="s">
        <v>4822</v>
      </c>
      <c r="CP181" t="s">
        <v>4810</v>
      </c>
      <c r="CQ181" t="s">
        <v>174</v>
      </c>
      <c r="CR181">
        <v>1</v>
      </c>
      <c r="CS181">
        <v>0</v>
      </c>
      <c r="CT181">
        <v>7</v>
      </c>
      <c r="CV181" t="s">
        <v>170</v>
      </c>
      <c r="CZ181" t="s">
        <v>170</v>
      </c>
      <c r="DC181" t="s">
        <v>412</v>
      </c>
      <c r="DD181" t="s">
        <v>174</v>
      </c>
      <c r="DE181" t="s">
        <v>4823</v>
      </c>
      <c r="DF181" t="s">
        <v>170</v>
      </c>
      <c r="DL181" t="s">
        <v>174</v>
      </c>
      <c r="DM181" t="s">
        <v>4824</v>
      </c>
      <c r="DN181" t="s">
        <v>174</v>
      </c>
      <c r="DO181" t="s">
        <v>4825</v>
      </c>
      <c r="DP181" t="s">
        <v>4826</v>
      </c>
      <c r="DQ181" t="str">
        <f>HYPERLINK("https://nconnect.nicmar.ac.in/storage/profile/6997eb76d2c45.png","Download")</f>
        <v>0</v>
      </c>
      <c r="DR181" t="str">
        <f>HYPERLINK("https://nconnect.nicmar.ac.in/pdf/301_resume_1771565857.pdf/Y2FyZWVy","View Resume")</f>
        <v>0</v>
      </c>
      <c r="DS181" t="s">
        <v>855</v>
      </c>
      <c r="DT181" t="s">
        <v>4827</v>
      </c>
      <c r="DU181" t="s">
        <v>2087</v>
      </c>
      <c r="DV181" t="s">
        <v>1497</v>
      </c>
      <c r="DW181" t="s">
        <v>246</v>
      </c>
      <c r="DX181" t="s">
        <v>989</v>
      </c>
      <c r="DY181" t="s">
        <v>4828</v>
      </c>
      <c r="DZ181" t="s">
        <v>2927</v>
      </c>
      <c r="EA181" t="s">
        <v>4829</v>
      </c>
      <c r="EB181" t="s">
        <v>2087</v>
      </c>
      <c r="EC181" t="s">
        <v>1497</v>
      </c>
      <c r="ED181" t="s">
        <v>246</v>
      </c>
      <c r="EE181" t="s">
        <v>251</v>
      </c>
      <c r="EF181" t="s">
        <v>4830</v>
      </c>
      <c r="EG181" t="s">
        <v>461</v>
      </c>
      <c r="EH181" t="s">
        <v>1267</v>
      </c>
      <c r="EI181" t="s">
        <v>2087</v>
      </c>
      <c r="EJ181" t="s">
        <v>2820</v>
      </c>
      <c r="EK181" t="s">
        <v>246</v>
      </c>
      <c r="EL181" t="s">
        <v>1983</v>
      </c>
      <c r="EM181" t="s">
        <v>209</v>
      </c>
      <c r="EN181" t="s">
        <v>1216</v>
      </c>
      <c r="EO181" t="s">
        <v>4831</v>
      </c>
      <c r="EP181" t="s">
        <v>2087</v>
      </c>
      <c r="EQ181" t="s">
        <v>4832</v>
      </c>
      <c r="ER181" t="s">
        <v>246</v>
      </c>
      <c r="ES181" t="s">
        <v>2523</v>
      </c>
      <c r="ET181" t="s">
        <v>2026</v>
      </c>
      <c r="EU181" t="s">
        <v>470</v>
      </c>
      <c r="EV181" t="s">
        <v>4833</v>
      </c>
      <c r="EW181" t="s">
        <v>4834</v>
      </c>
      <c r="EX181" t="s">
        <v>1497</v>
      </c>
      <c r="EY181" t="s">
        <v>207</v>
      </c>
      <c r="EZ181" t="s">
        <v>1136</v>
      </c>
      <c r="FA181" t="s">
        <v>2523</v>
      </c>
      <c r="FB181" t="s">
        <v>430</v>
      </c>
    </row>
    <row r="182" spans="1:158">
      <c r="A182" t="s">
        <v>1779</v>
      </c>
      <c r="B182" t="s">
        <v>159</v>
      </c>
      <c r="C182" t="s">
        <v>160</v>
      </c>
      <c r="D182" t="s">
        <v>1780</v>
      </c>
      <c r="E182" t="s">
        <v>4835</v>
      </c>
      <c r="F182" t="s">
        <v>4836</v>
      </c>
      <c r="G182">
        <v>8888999119</v>
      </c>
      <c r="H182" t="s">
        <v>271</v>
      </c>
      <c r="I182" t="s">
        <v>4837</v>
      </c>
      <c r="J182" t="s">
        <v>166</v>
      </c>
      <c r="K182" t="s">
        <v>361</v>
      </c>
      <c r="L182" t="s">
        <v>4838</v>
      </c>
      <c r="M182" t="s">
        <v>4839</v>
      </c>
      <c r="N182" t="s">
        <v>170</v>
      </c>
      <c r="AI182" t="s">
        <v>4840</v>
      </c>
      <c r="AJ182" t="s">
        <v>3878</v>
      </c>
      <c r="AK182" t="s">
        <v>4841</v>
      </c>
      <c r="AL182">
        <v>82.3</v>
      </c>
      <c r="AN182">
        <v>2008</v>
      </c>
      <c r="AO182" t="s">
        <v>174</v>
      </c>
      <c r="AP182" t="s">
        <v>4842</v>
      </c>
      <c r="AQ182" t="s">
        <v>4843</v>
      </c>
      <c r="AR182" t="s">
        <v>4844</v>
      </c>
      <c r="AS182">
        <v>68.3</v>
      </c>
      <c r="AU182">
        <v>2010</v>
      </c>
      <c r="AV182" t="s">
        <v>170</v>
      </c>
      <c r="BC182" t="s">
        <v>174</v>
      </c>
      <c r="BD182" t="s">
        <v>3882</v>
      </c>
      <c r="BE182" t="s">
        <v>4845</v>
      </c>
      <c r="BF182" t="s">
        <v>1794</v>
      </c>
      <c r="BG182">
        <v>68.15</v>
      </c>
      <c r="BI182">
        <v>2015</v>
      </c>
      <c r="BJ182">
        <v>8</v>
      </c>
      <c r="BL182">
        <v>2</v>
      </c>
      <c r="BN182" t="s">
        <v>174</v>
      </c>
      <c r="BO182" t="s">
        <v>4846</v>
      </c>
      <c r="BP182" t="s">
        <v>4846</v>
      </c>
      <c r="BQ182" t="s">
        <v>1780</v>
      </c>
      <c r="BR182">
        <v>62</v>
      </c>
      <c r="BT182">
        <v>2018</v>
      </c>
      <c r="BU182">
        <v>31</v>
      </c>
      <c r="BV182" t="s">
        <v>4847</v>
      </c>
      <c r="BW182">
        <v>2</v>
      </c>
      <c r="BY182" t="s">
        <v>170</v>
      </c>
      <c r="CF182" t="s">
        <v>170</v>
      </c>
      <c r="CL182" t="s">
        <v>170</v>
      </c>
      <c r="CN182" t="s">
        <v>170</v>
      </c>
      <c r="CP182" t="s">
        <v>4848</v>
      </c>
      <c r="CQ182" t="s">
        <v>174</v>
      </c>
      <c r="CR182">
        <v>0</v>
      </c>
      <c r="CS182">
        <v>0</v>
      </c>
      <c r="CT182">
        <v>2</v>
      </c>
      <c r="CU182" t="s">
        <v>4849</v>
      </c>
      <c r="CV182" t="s">
        <v>170</v>
      </c>
      <c r="CZ182" t="s">
        <v>170</v>
      </c>
      <c r="DB182" t="s">
        <v>4850</v>
      </c>
      <c r="DC182" t="s">
        <v>4851</v>
      </c>
      <c r="DD182" t="s">
        <v>174</v>
      </c>
      <c r="DE182" t="s">
        <v>4852</v>
      </c>
      <c r="DF182" t="s">
        <v>174</v>
      </c>
      <c r="DG182" t="s">
        <v>4853</v>
      </c>
      <c r="DH182" t="s">
        <v>1163</v>
      </c>
      <c r="DI182" t="s">
        <v>4854</v>
      </c>
      <c r="DJ182" t="s">
        <v>4855</v>
      </c>
      <c r="DK182">
        <v>8</v>
      </c>
      <c r="DL182" t="s">
        <v>170</v>
      </c>
      <c r="DN182" t="s">
        <v>170</v>
      </c>
      <c r="DP182" t="s">
        <v>4856</v>
      </c>
      <c r="DQ182" t="s">
        <v>202</v>
      </c>
      <c r="DR182" t="str">
        <f>HYPERLINK("https://nconnect.nicmar.ac.in/pdf/309_resume_1771568857.pdf/Y2FyZWVy","View Resume")</f>
        <v>0</v>
      </c>
      <c r="DS182" t="s">
        <v>1216</v>
      </c>
      <c r="DT182" t="s">
        <v>4857</v>
      </c>
      <c r="DU182" t="s">
        <v>211</v>
      </c>
      <c r="DV182" t="s">
        <v>819</v>
      </c>
      <c r="DW182" t="s">
        <v>246</v>
      </c>
      <c r="DX182" t="s">
        <v>1983</v>
      </c>
      <c r="DY182" t="s">
        <v>209</v>
      </c>
      <c r="DZ182" t="s">
        <v>1216</v>
      </c>
    </row>
    <row r="183" spans="1:158">
      <c r="A183" t="s">
        <v>210</v>
      </c>
      <c r="B183" t="s">
        <v>211</v>
      </c>
      <c r="C183" t="s">
        <v>212</v>
      </c>
      <c r="D183" t="s">
        <v>213</v>
      </c>
      <c r="E183" t="s">
        <v>4858</v>
      </c>
      <c r="F183" t="s">
        <v>4859</v>
      </c>
      <c r="G183">
        <v>9970161759</v>
      </c>
      <c r="H183" t="s">
        <v>164</v>
      </c>
      <c r="I183" t="s">
        <v>4860</v>
      </c>
      <c r="J183" t="s">
        <v>166</v>
      </c>
      <c r="K183" t="s">
        <v>4193</v>
      </c>
      <c r="L183" t="s">
        <v>4861</v>
      </c>
      <c r="M183" t="s">
        <v>4862</v>
      </c>
      <c r="N183" t="s">
        <v>170</v>
      </c>
      <c r="AI183" t="s">
        <v>4863</v>
      </c>
      <c r="AJ183" t="s">
        <v>4864</v>
      </c>
      <c r="AK183" t="s">
        <v>4865</v>
      </c>
      <c r="AL183">
        <v>82.76</v>
      </c>
      <c r="AN183">
        <v>2007</v>
      </c>
      <c r="AO183" t="s">
        <v>174</v>
      </c>
      <c r="AP183" t="s">
        <v>4866</v>
      </c>
      <c r="AQ183" t="s">
        <v>4864</v>
      </c>
      <c r="AR183" t="s">
        <v>4867</v>
      </c>
      <c r="AS183">
        <v>63.5</v>
      </c>
      <c r="AU183">
        <v>2009</v>
      </c>
      <c r="AV183" t="s">
        <v>170</v>
      </c>
      <c r="BC183" t="s">
        <v>174</v>
      </c>
      <c r="BD183" t="s">
        <v>4868</v>
      </c>
      <c r="BE183" t="s">
        <v>4869</v>
      </c>
      <c r="BF183" t="s">
        <v>4870</v>
      </c>
      <c r="BG183">
        <v>72.23</v>
      </c>
      <c r="BI183">
        <v>2013</v>
      </c>
      <c r="BJ183">
        <v>2</v>
      </c>
      <c r="BL183">
        <v>9</v>
      </c>
      <c r="BN183" t="s">
        <v>174</v>
      </c>
      <c r="BO183" t="s">
        <v>4871</v>
      </c>
      <c r="BP183" t="s">
        <v>4872</v>
      </c>
      <c r="BQ183" t="s">
        <v>4873</v>
      </c>
      <c r="BR183">
        <v>71.43</v>
      </c>
      <c r="BT183">
        <v>2016</v>
      </c>
      <c r="BU183">
        <v>31</v>
      </c>
      <c r="BV183" t="s">
        <v>4874</v>
      </c>
      <c r="BW183">
        <v>47</v>
      </c>
      <c r="BY183" t="s">
        <v>170</v>
      </c>
      <c r="CF183" t="s">
        <v>174</v>
      </c>
      <c r="CG183" t="s">
        <v>4875</v>
      </c>
      <c r="CH183" t="s">
        <v>3569</v>
      </c>
      <c r="CI183" t="s">
        <v>373</v>
      </c>
      <c r="CK183" t="s">
        <v>170</v>
      </c>
      <c r="CL183" t="s">
        <v>170</v>
      </c>
      <c r="CN183" t="s">
        <v>174</v>
      </c>
      <c r="CO183" t="s">
        <v>4876</v>
      </c>
      <c r="CP183" t="s">
        <v>4877</v>
      </c>
      <c r="CQ183" t="s">
        <v>174</v>
      </c>
      <c r="CR183">
        <v>1</v>
      </c>
      <c r="CS183" t="s">
        <v>4878</v>
      </c>
      <c r="CT183" t="s">
        <v>677</v>
      </c>
      <c r="CU183" t="s">
        <v>4879</v>
      </c>
      <c r="CV183" t="s">
        <v>170</v>
      </c>
      <c r="CZ183" t="s">
        <v>170</v>
      </c>
      <c r="DB183" t="s">
        <v>933</v>
      </c>
      <c r="DC183" t="s">
        <v>4880</v>
      </c>
      <c r="DD183" t="s">
        <v>170</v>
      </c>
      <c r="DF183" t="s">
        <v>170</v>
      </c>
      <c r="DL183" t="s">
        <v>170</v>
      </c>
      <c r="DN183" t="s">
        <v>170</v>
      </c>
      <c r="DP183" t="s">
        <v>4881</v>
      </c>
      <c r="DQ183" t="str">
        <f>HYPERLINK("https://nconnect.nicmar.ac.in/storage/profile/6998008ad819c.png","Download")</f>
        <v>0</v>
      </c>
      <c r="DR183" t="str">
        <f>HYPERLINK("https://nconnect.nicmar.ac.in/pdf/306_resume_1771568739.pdf/Y2FyZWVy","View Resume")</f>
        <v>0</v>
      </c>
      <c r="DS183" t="s">
        <v>2695</v>
      </c>
      <c r="DT183" t="s">
        <v>4882</v>
      </c>
      <c r="DU183" t="s">
        <v>211</v>
      </c>
      <c r="DV183" t="s">
        <v>2129</v>
      </c>
      <c r="DW183" t="s">
        <v>246</v>
      </c>
      <c r="DX183" t="s">
        <v>953</v>
      </c>
      <c r="DY183" t="s">
        <v>1722</v>
      </c>
      <c r="DZ183" t="s">
        <v>265</v>
      </c>
      <c r="EA183" t="s">
        <v>4883</v>
      </c>
      <c r="EB183" t="s">
        <v>211</v>
      </c>
      <c r="EC183" t="s">
        <v>2129</v>
      </c>
      <c r="ED183" t="s">
        <v>246</v>
      </c>
      <c r="EE183" t="s">
        <v>574</v>
      </c>
      <c r="EF183" t="s">
        <v>2981</v>
      </c>
      <c r="EG183" t="s">
        <v>1027</v>
      </c>
      <c r="EH183" t="s">
        <v>4884</v>
      </c>
      <c r="EI183" t="s">
        <v>211</v>
      </c>
      <c r="EJ183" t="s">
        <v>2129</v>
      </c>
      <c r="EK183" t="s">
        <v>246</v>
      </c>
      <c r="EL183" t="s">
        <v>2319</v>
      </c>
      <c r="EM183" t="s">
        <v>1396</v>
      </c>
      <c r="EN183" t="s">
        <v>945</v>
      </c>
    </row>
    <row r="184" spans="1:158">
      <c r="A184" t="s">
        <v>266</v>
      </c>
      <c r="B184" t="s">
        <v>211</v>
      </c>
      <c r="C184" t="s">
        <v>267</v>
      </c>
      <c r="D184" t="s">
        <v>268</v>
      </c>
      <c r="E184" t="s">
        <v>4885</v>
      </c>
      <c r="F184" t="s">
        <v>4886</v>
      </c>
      <c r="G184">
        <v>8437065412</v>
      </c>
      <c r="H184" t="s">
        <v>164</v>
      </c>
      <c r="I184" t="s">
        <v>4887</v>
      </c>
      <c r="J184" t="s">
        <v>166</v>
      </c>
      <c r="K184" t="s">
        <v>798</v>
      </c>
      <c r="L184" t="s">
        <v>4888</v>
      </c>
      <c r="M184" t="s">
        <v>4889</v>
      </c>
      <c r="N184" t="s">
        <v>170</v>
      </c>
      <c r="AI184" t="s">
        <v>3948</v>
      </c>
      <c r="AJ184" t="s">
        <v>4890</v>
      </c>
      <c r="AK184" t="s">
        <v>4891</v>
      </c>
      <c r="AL184">
        <v>81.6</v>
      </c>
      <c r="AN184">
        <v>2009</v>
      </c>
      <c r="AO184" t="s">
        <v>174</v>
      </c>
      <c r="AP184" t="s">
        <v>4892</v>
      </c>
      <c r="AQ184" t="s">
        <v>4893</v>
      </c>
      <c r="AR184" t="s">
        <v>4894</v>
      </c>
      <c r="AS184">
        <v>86.8</v>
      </c>
      <c r="AU184">
        <v>2011</v>
      </c>
      <c r="AV184" t="s">
        <v>170</v>
      </c>
      <c r="BC184" t="s">
        <v>174</v>
      </c>
      <c r="BD184" t="s">
        <v>1740</v>
      </c>
      <c r="BE184" t="s">
        <v>3626</v>
      </c>
      <c r="BF184" t="s">
        <v>4895</v>
      </c>
      <c r="BG184">
        <v>80.64</v>
      </c>
      <c r="BH184">
        <v>8.96</v>
      </c>
      <c r="BI184">
        <v>2016</v>
      </c>
      <c r="BJ184">
        <v>19</v>
      </c>
      <c r="BK184" t="s">
        <v>4896</v>
      </c>
      <c r="BL184">
        <v>34</v>
      </c>
      <c r="BN184" t="s">
        <v>174</v>
      </c>
      <c r="BO184" t="s">
        <v>1740</v>
      </c>
      <c r="BP184" t="s">
        <v>3626</v>
      </c>
      <c r="BQ184" t="s">
        <v>4897</v>
      </c>
      <c r="BR184">
        <v>80.64</v>
      </c>
      <c r="BS184">
        <v>8.96</v>
      </c>
      <c r="BT184">
        <v>2016</v>
      </c>
      <c r="BU184">
        <v>31</v>
      </c>
      <c r="BV184" t="s">
        <v>4898</v>
      </c>
      <c r="BW184">
        <v>34</v>
      </c>
      <c r="BY184" t="s">
        <v>170</v>
      </c>
      <c r="CF184" t="s">
        <v>174</v>
      </c>
      <c r="CG184" t="s">
        <v>2231</v>
      </c>
      <c r="CH184" t="s">
        <v>4899</v>
      </c>
      <c r="CI184" t="s">
        <v>193</v>
      </c>
      <c r="CJ184">
        <v>2024</v>
      </c>
      <c r="CL184" t="s">
        <v>170</v>
      </c>
      <c r="CN184" t="s">
        <v>174</v>
      </c>
      <c r="CO184" t="s">
        <v>4900</v>
      </c>
      <c r="CP184" t="s">
        <v>4901</v>
      </c>
      <c r="CQ184" t="s">
        <v>174</v>
      </c>
      <c r="CR184">
        <v>4</v>
      </c>
      <c r="CS184">
        <v>0</v>
      </c>
      <c r="CU184" t="s">
        <v>4902</v>
      </c>
      <c r="CV184" t="s">
        <v>170</v>
      </c>
      <c r="CZ184" t="s">
        <v>170</v>
      </c>
      <c r="DB184" t="s">
        <v>4903</v>
      </c>
      <c r="DC184" t="s">
        <v>4904</v>
      </c>
      <c r="DD184" t="s">
        <v>174</v>
      </c>
      <c r="DE184" t="s">
        <v>4905</v>
      </c>
      <c r="DF184" t="s">
        <v>170</v>
      </c>
      <c r="DL184" t="s">
        <v>174</v>
      </c>
      <c r="DM184" t="s">
        <v>4906</v>
      </c>
      <c r="DN184" t="s">
        <v>174</v>
      </c>
      <c r="DO184" t="s">
        <v>4907</v>
      </c>
      <c r="DP184" t="s">
        <v>4908</v>
      </c>
      <c r="DQ184" t="str">
        <f>HYPERLINK("https://nconnect.nicmar.ac.in/storage/profile/6997e863a30c3.png","Download")</f>
        <v>0</v>
      </c>
      <c r="DR184" t="str">
        <f>HYPERLINK("https://nconnect.nicmar.ac.in/pdf/300_resume_1771569730.pdf/Y2FyZWVy","View Resume")</f>
        <v>0</v>
      </c>
      <c r="DS184" t="s">
        <v>1683</v>
      </c>
      <c r="DT184" t="s">
        <v>4909</v>
      </c>
      <c r="DU184" t="s">
        <v>211</v>
      </c>
      <c r="DV184" t="s">
        <v>819</v>
      </c>
      <c r="DW184" t="s">
        <v>246</v>
      </c>
      <c r="DX184" t="s">
        <v>984</v>
      </c>
      <c r="DY184" t="s">
        <v>209</v>
      </c>
      <c r="DZ184" t="s">
        <v>1683</v>
      </c>
    </row>
    <row r="185" spans="1:158">
      <c r="A185" t="s">
        <v>587</v>
      </c>
      <c r="B185" t="s">
        <v>159</v>
      </c>
      <c r="C185" t="s">
        <v>267</v>
      </c>
      <c r="D185" t="s">
        <v>357</v>
      </c>
      <c r="E185" t="s">
        <v>4910</v>
      </c>
      <c r="F185" t="s">
        <v>4911</v>
      </c>
      <c r="G185">
        <v>7385604069</v>
      </c>
      <c r="H185" t="s">
        <v>271</v>
      </c>
      <c r="I185" t="s">
        <v>4912</v>
      </c>
      <c r="J185" t="s">
        <v>166</v>
      </c>
      <c r="K185" t="s">
        <v>4913</v>
      </c>
      <c r="L185" t="s">
        <v>4914</v>
      </c>
      <c r="M185" t="s">
        <v>4915</v>
      </c>
      <c r="N185" t="s">
        <v>170</v>
      </c>
      <c r="AI185" t="s">
        <v>4916</v>
      </c>
      <c r="AJ185" t="s">
        <v>4917</v>
      </c>
      <c r="AK185" t="s">
        <v>4918</v>
      </c>
      <c r="AL185">
        <v>75.57</v>
      </c>
      <c r="AN185">
        <v>2000</v>
      </c>
      <c r="AO185" t="s">
        <v>174</v>
      </c>
      <c r="AP185" t="s">
        <v>4919</v>
      </c>
      <c r="AQ185" t="s">
        <v>4920</v>
      </c>
      <c r="AR185" t="s">
        <v>3321</v>
      </c>
      <c r="AS185">
        <v>65.5</v>
      </c>
      <c r="AU185">
        <v>2002</v>
      </c>
      <c r="AV185" t="s">
        <v>170</v>
      </c>
      <c r="BC185" t="s">
        <v>174</v>
      </c>
      <c r="BD185" t="s">
        <v>4921</v>
      </c>
      <c r="BE185" t="s">
        <v>4922</v>
      </c>
      <c r="BF185" t="s">
        <v>4923</v>
      </c>
      <c r="BG185">
        <v>77</v>
      </c>
      <c r="BI185">
        <v>2006</v>
      </c>
      <c r="BJ185">
        <v>19</v>
      </c>
      <c r="BK185" t="s">
        <v>4924</v>
      </c>
      <c r="BL185">
        <v>53</v>
      </c>
      <c r="BM185" t="s">
        <v>4923</v>
      </c>
      <c r="BN185" t="s">
        <v>174</v>
      </c>
      <c r="BO185" t="s">
        <v>4925</v>
      </c>
      <c r="BP185" t="s">
        <v>4926</v>
      </c>
      <c r="BQ185" t="s">
        <v>4927</v>
      </c>
      <c r="BR185">
        <v>68</v>
      </c>
      <c r="BT185">
        <v>2009</v>
      </c>
      <c r="BU185">
        <v>31</v>
      </c>
      <c r="BV185" t="s">
        <v>4928</v>
      </c>
      <c r="BW185">
        <v>53</v>
      </c>
      <c r="BX185" t="s">
        <v>4929</v>
      </c>
      <c r="BY185" t="s">
        <v>174</v>
      </c>
      <c r="BZ185" t="s">
        <v>4930</v>
      </c>
      <c r="CA185" t="s">
        <v>4926</v>
      </c>
      <c r="CB185" t="s">
        <v>405</v>
      </c>
      <c r="CC185">
        <v>64</v>
      </c>
      <c r="CE185">
        <v>2010</v>
      </c>
      <c r="CF185" t="s">
        <v>174</v>
      </c>
      <c r="CG185" t="s">
        <v>405</v>
      </c>
      <c r="CH185" t="s">
        <v>4931</v>
      </c>
      <c r="CI185" t="s">
        <v>193</v>
      </c>
      <c r="CJ185">
        <v>2016</v>
      </c>
      <c r="CL185" t="s">
        <v>174</v>
      </c>
      <c r="CN185" t="s">
        <v>174</v>
      </c>
      <c r="CO185" t="s">
        <v>4932</v>
      </c>
      <c r="CP185" t="s">
        <v>4933</v>
      </c>
      <c r="CQ185" t="s">
        <v>174</v>
      </c>
      <c r="CR185">
        <v>4</v>
      </c>
      <c r="CS185">
        <v>19</v>
      </c>
      <c r="CV185" t="s">
        <v>170</v>
      </c>
      <c r="CZ185" t="s">
        <v>174</v>
      </c>
      <c r="DA185" t="s">
        <v>4934</v>
      </c>
      <c r="DB185" t="s">
        <v>4935</v>
      </c>
      <c r="DC185" t="s">
        <v>4936</v>
      </c>
      <c r="DD185" t="s">
        <v>174</v>
      </c>
      <c r="DE185" t="s">
        <v>4937</v>
      </c>
      <c r="DF185" t="s">
        <v>170</v>
      </c>
      <c r="DL185" t="s">
        <v>170</v>
      </c>
      <c r="DN185" t="s">
        <v>170</v>
      </c>
      <c r="DP185" t="s">
        <v>4938</v>
      </c>
      <c r="DQ185" t="str">
        <f>HYPERLINK("https://nconnect.nicmar.ac.in/storage/profile/6997eb06cf5e8.png","Download")</f>
        <v>0</v>
      </c>
      <c r="DR185" t="str">
        <f>HYPERLINK("https://nconnect.nicmar.ac.in/pdf/303_resume_1771569777.pdf/Y2FyZWVy","View Resume")</f>
        <v>0</v>
      </c>
      <c r="DS185" t="s">
        <v>4939</v>
      </c>
      <c r="DT185" t="s">
        <v>4940</v>
      </c>
      <c r="DU185" t="s">
        <v>2685</v>
      </c>
      <c r="DV185" t="s">
        <v>819</v>
      </c>
      <c r="DW185" t="s">
        <v>246</v>
      </c>
      <c r="DX185" t="s">
        <v>4369</v>
      </c>
      <c r="DY185" t="s">
        <v>209</v>
      </c>
      <c r="DZ185" t="s">
        <v>4939</v>
      </c>
    </row>
    <row r="186" spans="1:158">
      <c r="A186" t="s">
        <v>507</v>
      </c>
      <c r="B186" t="s">
        <v>508</v>
      </c>
      <c r="C186" t="s">
        <v>267</v>
      </c>
      <c r="D186" t="s">
        <v>509</v>
      </c>
      <c r="E186" t="s">
        <v>4941</v>
      </c>
      <c r="F186" t="s">
        <v>4942</v>
      </c>
      <c r="G186">
        <v>9011067318</v>
      </c>
      <c r="H186" t="s">
        <v>164</v>
      </c>
      <c r="I186" t="s">
        <v>4943</v>
      </c>
      <c r="J186" t="s">
        <v>166</v>
      </c>
      <c r="K186" t="s">
        <v>4944</v>
      </c>
      <c r="L186" t="s">
        <v>4945</v>
      </c>
      <c r="M186" t="s">
        <v>4946</v>
      </c>
      <c r="N186" t="s">
        <v>170</v>
      </c>
      <c r="AI186" t="s">
        <v>4947</v>
      </c>
      <c r="AJ186" t="s">
        <v>4948</v>
      </c>
      <c r="AK186" t="s">
        <v>4949</v>
      </c>
      <c r="AL186">
        <v>37</v>
      </c>
      <c r="AN186">
        <v>1996</v>
      </c>
      <c r="AO186" t="s">
        <v>174</v>
      </c>
      <c r="AP186" t="s">
        <v>4947</v>
      </c>
      <c r="AQ186" t="s">
        <v>4948</v>
      </c>
      <c r="AR186" t="s">
        <v>4950</v>
      </c>
      <c r="AS186">
        <v>61</v>
      </c>
      <c r="AU186">
        <v>2000</v>
      </c>
      <c r="AV186" t="s">
        <v>170</v>
      </c>
      <c r="BC186" t="s">
        <v>174</v>
      </c>
      <c r="BD186" t="s">
        <v>3799</v>
      </c>
      <c r="BE186" t="s">
        <v>4951</v>
      </c>
      <c r="BF186" t="s">
        <v>4952</v>
      </c>
      <c r="BG186">
        <v>47</v>
      </c>
      <c r="BI186">
        <v>2003</v>
      </c>
      <c r="BJ186">
        <v>19</v>
      </c>
      <c r="BL186">
        <v>52</v>
      </c>
      <c r="BN186" t="s">
        <v>174</v>
      </c>
      <c r="BO186" t="s">
        <v>4953</v>
      </c>
      <c r="BP186" t="s">
        <v>4953</v>
      </c>
      <c r="BQ186" t="s">
        <v>4954</v>
      </c>
      <c r="BR186">
        <v>67</v>
      </c>
      <c r="BT186">
        <v>2005</v>
      </c>
      <c r="BU186">
        <v>31</v>
      </c>
      <c r="BV186" t="s">
        <v>3298</v>
      </c>
      <c r="BW186">
        <v>53</v>
      </c>
      <c r="BX186" t="s">
        <v>4955</v>
      </c>
      <c r="BY186" t="s">
        <v>174</v>
      </c>
      <c r="BZ186" t="s">
        <v>4956</v>
      </c>
      <c r="CA186" t="s">
        <v>4957</v>
      </c>
      <c r="CB186" t="s">
        <v>4958</v>
      </c>
      <c r="CC186">
        <v>60</v>
      </c>
      <c r="CE186">
        <v>2007</v>
      </c>
      <c r="CF186" t="s">
        <v>174</v>
      </c>
      <c r="CG186" t="s">
        <v>2359</v>
      </c>
      <c r="CH186" t="s">
        <v>4959</v>
      </c>
      <c r="CI186" t="s">
        <v>193</v>
      </c>
      <c r="CJ186">
        <v>2016</v>
      </c>
      <c r="CL186" t="s">
        <v>170</v>
      </c>
      <c r="CN186" t="s">
        <v>174</v>
      </c>
      <c r="CO186" t="s">
        <v>4960</v>
      </c>
      <c r="CP186" t="s">
        <v>4961</v>
      </c>
      <c r="CQ186" t="s">
        <v>174</v>
      </c>
      <c r="CR186">
        <v>1</v>
      </c>
      <c r="CS186">
        <v>3</v>
      </c>
      <c r="CT186">
        <v>12</v>
      </c>
      <c r="CU186" t="s">
        <v>4962</v>
      </c>
      <c r="CV186" t="s">
        <v>170</v>
      </c>
      <c r="CZ186" t="s">
        <v>174</v>
      </c>
      <c r="DA186" t="s">
        <v>4963</v>
      </c>
      <c r="DC186" t="s">
        <v>4964</v>
      </c>
      <c r="DD186" t="s">
        <v>174</v>
      </c>
      <c r="DE186" t="s">
        <v>4965</v>
      </c>
      <c r="DF186" t="s">
        <v>170</v>
      </c>
      <c r="DL186" t="s">
        <v>170</v>
      </c>
      <c r="DN186" t="s">
        <v>174</v>
      </c>
      <c r="DO186" t="s">
        <v>4966</v>
      </c>
      <c r="DP186" t="s">
        <v>4967</v>
      </c>
      <c r="DQ186" t="s">
        <v>202</v>
      </c>
      <c r="DR186" t="str">
        <f>HYPERLINK("https://nconnect.nicmar.ac.in/pdf/304_resume_1771570136.pdf/Y2FyZWVy","View Resume")</f>
        <v>0</v>
      </c>
      <c r="DS186" t="s">
        <v>4968</v>
      </c>
      <c r="DT186" t="s">
        <v>4969</v>
      </c>
      <c r="DU186" t="s">
        <v>4970</v>
      </c>
      <c r="DV186" t="s">
        <v>819</v>
      </c>
      <c r="DW186" t="s">
        <v>246</v>
      </c>
      <c r="DX186" t="s">
        <v>2206</v>
      </c>
      <c r="DY186" t="s">
        <v>209</v>
      </c>
      <c r="DZ186" t="s">
        <v>4971</v>
      </c>
      <c r="EA186" t="s">
        <v>4972</v>
      </c>
      <c r="EB186" t="s">
        <v>2761</v>
      </c>
      <c r="EC186" t="s">
        <v>819</v>
      </c>
      <c r="ED186" t="s">
        <v>207</v>
      </c>
      <c r="EE186" t="s">
        <v>3754</v>
      </c>
      <c r="EF186" t="s">
        <v>2206</v>
      </c>
      <c r="EG186" t="s">
        <v>3195</v>
      </c>
      <c r="EH186" t="s">
        <v>4973</v>
      </c>
      <c r="EI186" t="s">
        <v>4974</v>
      </c>
      <c r="EJ186" t="s">
        <v>819</v>
      </c>
      <c r="EK186" t="s">
        <v>207</v>
      </c>
      <c r="EL186" t="s">
        <v>4975</v>
      </c>
      <c r="EM186" t="s">
        <v>3754</v>
      </c>
      <c r="EN186" t="s">
        <v>575</v>
      </c>
    </row>
    <row r="187" spans="1:158">
      <c r="A187" t="s">
        <v>471</v>
      </c>
      <c r="B187" t="s">
        <v>211</v>
      </c>
      <c r="C187" t="s">
        <v>472</v>
      </c>
      <c r="D187" t="s">
        <v>473</v>
      </c>
      <c r="E187" t="s">
        <v>4976</v>
      </c>
      <c r="F187" t="s">
        <v>4977</v>
      </c>
      <c r="G187">
        <v>9921239269</v>
      </c>
      <c r="H187" t="s">
        <v>164</v>
      </c>
      <c r="I187" t="s">
        <v>4978</v>
      </c>
      <c r="J187" t="s">
        <v>166</v>
      </c>
      <c r="K187" t="s">
        <v>2378</v>
      </c>
      <c r="L187" t="s">
        <v>4979</v>
      </c>
      <c r="M187" t="s">
        <v>4980</v>
      </c>
      <c r="N187" t="s">
        <v>174</v>
      </c>
      <c r="O187" t="s">
        <v>4981</v>
      </c>
      <c r="P187" t="s">
        <v>4982</v>
      </c>
      <c r="AI187" t="s">
        <v>4983</v>
      </c>
      <c r="AJ187" t="s">
        <v>4984</v>
      </c>
      <c r="AK187" t="s">
        <v>4985</v>
      </c>
      <c r="AL187">
        <v>70.26</v>
      </c>
      <c r="AN187">
        <v>2003</v>
      </c>
      <c r="AO187" t="s">
        <v>170</v>
      </c>
      <c r="AV187" t="s">
        <v>174</v>
      </c>
      <c r="AW187" t="s">
        <v>486</v>
      </c>
      <c r="AX187" t="s">
        <v>4986</v>
      </c>
      <c r="AY187" t="s">
        <v>486</v>
      </c>
      <c r="AZ187">
        <v>75.85</v>
      </c>
      <c r="BB187">
        <v>2006</v>
      </c>
      <c r="BC187" t="s">
        <v>174</v>
      </c>
      <c r="BD187" t="s">
        <v>4116</v>
      </c>
      <c r="BE187" t="s">
        <v>4987</v>
      </c>
      <c r="BF187" t="s">
        <v>486</v>
      </c>
      <c r="BG187">
        <v>73.93</v>
      </c>
      <c r="BI187">
        <v>2009</v>
      </c>
      <c r="BJ187">
        <v>2</v>
      </c>
      <c r="BL187">
        <v>9</v>
      </c>
      <c r="BN187" t="s">
        <v>174</v>
      </c>
      <c r="BO187" t="s">
        <v>4116</v>
      </c>
      <c r="BP187" t="s">
        <v>4987</v>
      </c>
      <c r="BQ187" t="s">
        <v>3978</v>
      </c>
      <c r="BR187">
        <v>8.53</v>
      </c>
      <c r="BS187">
        <v>8.53</v>
      </c>
      <c r="BT187">
        <v>2013</v>
      </c>
      <c r="BU187">
        <v>12</v>
      </c>
      <c r="BW187">
        <v>9</v>
      </c>
      <c r="BY187" t="s">
        <v>170</v>
      </c>
      <c r="CF187" t="s">
        <v>174</v>
      </c>
      <c r="CG187" t="s">
        <v>486</v>
      </c>
      <c r="CH187" t="s">
        <v>4988</v>
      </c>
      <c r="CI187" t="s">
        <v>193</v>
      </c>
      <c r="CJ187">
        <v>2024</v>
      </c>
      <c r="CL187" t="s">
        <v>170</v>
      </c>
      <c r="CN187" t="s">
        <v>174</v>
      </c>
      <c r="CO187" t="s">
        <v>4989</v>
      </c>
      <c r="CP187" t="s">
        <v>4990</v>
      </c>
      <c r="CQ187" t="s">
        <v>174</v>
      </c>
      <c r="CR187" t="s">
        <v>678</v>
      </c>
      <c r="CS187" t="s">
        <v>677</v>
      </c>
      <c r="CU187" t="s">
        <v>4991</v>
      </c>
      <c r="CV187" t="s">
        <v>170</v>
      </c>
      <c r="CW187" t="s">
        <v>4992</v>
      </c>
      <c r="CX187" t="s">
        <v>193</v>
      </c>
      <c r="CY187">
        <v>2024</v>
      </c>
      <c r="CZ187" t="s">
        <v>170</v>
      </c>
      <c r="DB187" t="s">
        <v>4993</v>
      </c>
      <c r="DC187" t="s">
        <v>4994</v>
      </c>
      <c r="DD187" t="s">
        <v>174</v>
      </c>
      <c r="DE187" t="s">
        <v>4995</v>
      </c>
      <c r="DF187" t="s">
        <v>174</v>
      </c>
      <c r="DG187">
        <v>10</v>
      </c>
      <c r="DH187" t="s">
        <v>4996</v>
      </c>
      <c r="DI187" t="s">
        <v>679</v>
      </c>
      <c r="DJ187" t="s">
        <v>378</v>
      </c>
      <c r="DK187">
        <v>8</v>
      </c>
      <c r="DL187" t="s">
        <v>174</v>
      </c>
      <c r="DM187" t="s">
        <v>4997</v>
      </c>
      <c r="DN187" t="s">
        <v>170</v>
      </c>
      <c r="DP187" t="s">
        <v>4998</v>
      </c>
      <c r="DQ187" t="s">
        <v>202</v>
      </c>
      <c r="DR187" t="str">
        <f>HYPERLINK("https://nconnect.nicmar.ac.in/pdf/319_resume_1771570705.pdf/Y2FyZWVy","View Resume")</f>
        <v>0</v>
      </c>
      <c r="DS187" t="s">
        <v>4999</v>
      </c>
      <c r="DT187" t="s">
        <v>5000</v>
      </c>
      <c r="DU187" t="s">
        <v>5001</v>
      </c>
      <c r="DV187" t="s">
        <v>819</v>
      </c>
      <c r="DW187" t="s">
        <v>207</v>
      </c>
      <c r="DX187" t="s">
        <v>5002</v>
      </c>
      <c r="DY187" t="s">
        <v>2198</v>
      </c>
      <c r="DZ187" t="s">
        <v>420</v>
      </c>
      <c r="EA187" t="s">
        <v>5003</v>
      </c>
      <c r="EB187" t="s">
        <v>211</v>
      </c>
      <c r="EC187" t="s">
        <v>819</v>
      </c>
      <c r="ED187" t="s">
        <v>246</v>
      </c>
      <c r="EE187" t="s">
        <v>2198</v>
      </c>
      <c r="EF187" t="s">
        <v>209</v>
      </c>
      <c r="EG187" t="s">
        <v>5004</v>
      </c>
    </row>
    <row r="188" spans="1:158">
      <c r="A188" t="s">
        <v>585</v>
      </c>
      <c r="B188" t="s">
        <v>211</v>
      </c>
      <c r="C188" t="s">
        <v>472</v>
      </c>
      <c r="D188" t="s">
        <v>586</v>
      </c>
      <c r="E188" t="s">
        <v>4976</v>
      </c>
      <c r="F188" t="s">
        <v>4977</v>
      </c>
      <c r="G188">
        <v>9921239269</v>
      </c>
      <c r="H188" t="s">
        <v>164</v>
      </c>
      <c r="I188" t="s">
        <v>4978</v>
      </c>
      <c r="J188" t="s">
        <v>166</v>
      </c>
      <c r="K188" t="s">
        <v>2378</v>
      </c>
      <c r="L188" t="s">
        <v>4979</v>
      </c>
      <c r="M188" t="s">
        <v>4980</v>
      </c>
      <c r="N188" t="s">
        <v>174</v>
      </c>
      <c r="O188" t="s">
        <v>4981</v>
      </c>
      <c r="P188" t="s">
        <v>4982</v>
      </c>
      <c r="AI188" t="s">
        <v>4983</v>
      </c>
      <c r="AJ188" t="s">
        <v>4984</v>
      </c>
      <c r="AK188" t="s">
        <v>4985</v>
      </c>
      <c r="AL188">
        <v>70.26</v>
      </c>
      <c r="AN188">
        <v>2003</v>
      </c>
      <c r="AO188" t="s">
        <v>170</v>
      </c>
      <c r="AV188" t="s">
        <v>174</v>
      </c>
      <c r="AW188" t="s">
        <v>486</v>
      </c>
      <c r="AX188" t="s">
        <v>4986</v>
      </c>
      <c r="AY188" t="s">
        <v>486</v>
      </c>
      <c r="AZ188">
        <v>75.85</v>
      </c>
      <c r="BB188">
        <v>2006</v>
      </c>
      <c r="BC188" t="s">
        <v>174</v>
      </c>
      <c r="BD188" t="s">
        <v>4116</v>
      </c>
      <c r="BE188" t="s">
        <v>4987</v>
      </c>
      <c r="BF188" t="s">
        <v>486</v>
      </c>
      <c r="BG188">
        <v>73.93</v>
      </c>
      <c r="BI188">
        <v>2009</v>
      </c>
      <c r="BJ188">
        <v>2</v>
      </c>
      <c r="BL188">
        <v>9</v>
      </c>
      <c r="BN188" t="s">
        <v>174</v>
      </c>
      <c r="BO188" t="s">
        <v>4116</v>
      </c>
      <c r="BP188" t="s">
        <v>4987</v>
      </c>
      <c r="BQ188" t="s">
        <v>3978</v>
      </c>
      <c r="BR188">
        <v>8.53</v>
      </c>
      <c r="BS188">
        <v>8.53</v>
      </c>
      <c r="BT188">
        <v>2013</v>
      </c>
      <c r="BU188">
        <v>12</v>
      </c>
      <c r="BW188">
        <v>9</v>
      </c>
      <c r="BY188" t="s">
        <v>170</v>
      </c>
      <c r="CF188" t="s">
        <v>174</v>
      </c>
      <c r="CG188" t="s">
        <v>486</v>
      </c>
      <c r="CH188" t="s">
        <v>4988</v>
      </c>
      <c r="CI188" t="s">
        <v>193</v>
      </c>
      <c r="CJ188">
        <v>2024</v>
      </c>
      <c r="CL188" t="s">
        <v>170</v>
      </c>
      <c r="CN188" t="s">
        <v>174</v>
      </c>
      <c r="CO188" t="s">
        <v>4989</v>
      </c>
      <c r="CP188" t="s">
        <v>4990</v>
      </c>
      <c r="CQ188" t="s">
        <v>174</v>
      </c>
      <c r="CR188" t="s">
        <v>678</v>
      </c>
      <c r="CS188" t="s">
        <v>677</v>
      </c>
      <c r="CU188" t="s">
        <v>4991</v>
      </c>
      <c r="CV188" t="s">
        <v>170</v>
      </c>
      <c r="CW188" t="s">
        <v>4992</v>
      </c>
      <c r="CX188" t="s">
        <v>193</v>
      </c>
      <c r="CY188">
        <v>2024</v>
      </c>
      <c r="CZ188" t="s">
        <v>170</v>
      </c>
      <c r="DB188" t="s">
        <v>4993</v>
      </c>
      <c r="DC188" t="s">
        <v>4994</v>
      </c>
      <c r="DD188" t="s">
        <v>174</v>
      </c>
      <c r="DE188" t="s">
        <v>4995</v>
      </c>
      <c r="DF188" t="s">
        <v>174</v>
      </c>
      <c r="DG188">
        <v>10</v>
      </c>
      <c r="DH188" t="s">
        <v>4996</v>
      </c>
      <c r="DI188" t="s">
        <v>679</v>
      </c>
      <c r="DJ188" t="s">
        <v>378</v>
      </c>
      <c r="DK188">
        <v>8</v>
      </c>
      <c r="DL188" t="s">
        <v>174</v>
      </c>
      <c r="DM188" t="s">
        <v>4997</v>
      </c>
      <c r="DN188" t="s">
        <v>170</v>
      </c>
      <c r="DP188" t="s">
        <v>5005</v>
      </c>
      <c r="DQ188" t="s">
        <v>202</v>
      </c>
      <c r="DR188" t="str">
        <f>HYPERLINK("https://nconnect.nicmar.ac.in/pdf/319_resume_1771570705.pdf/Y2FyZWVy","View Resume")</f>
        <v>0</v>
      </c>
      <c r="DS188" t="s">
        <v>4999</v>
      </c>
      <c r="DT188" t="s">
        <v>5000</v>
      </c>
      <c r="DU188" t="s">
        <v>5001</v>
      </c>
      <c r="DV188" t="s">
        <v>819</v>
      </c>
      <c r="DW188" t="s">
        <v>207</v>
      </c>
      <c r="DX188" t="s">
        <v>5002</v>
      </c>
      <c r="DY188" t="s">
        <v>2198</v>
      </c>
      <c r="DZ188" t="s">
        <v>420</v>
      </c>
      <c r="EA188" t="s">
        <v>5003</v>
      </c>
      <c r="EB188" t="s">
        <v>211</v>
      </c>
      <c r="EC188" t="s">
        <v>819</v>
      </c>
      <c r="ED188" t="s">
        <v>246</v>
      </c>
      <c r="EE188" t="s">
        <v>2198</v>
      </c>
      <c r="EF188" t="s">
        <v>209</v>
      </c>
      <c r="EG188" t="s">
        <v>5004</v>
      </c>
    </row>
    <row r="189" spans="1:158">
      <c r="A189" t="s">
        <v>210</v>
      </c>
      <c r="B189" t="s">
        <v>211</v>
      </c>
      <c r="C189" t="s">
        <v>212</v>
      </c>
      <c r="D189" t="s">
        <v>213</v>
      </c>
      <c r="E189" t="s">
        <v>4976</v>
      </c>
      <c r="F189" t="s">
        <v>4977</v>
      </c>
      <c r="G189">
        <v>9921239269</v>
      </c>
      <c r="H189" t="s">
        <v>164</v>
      </c>
      <c r="I189" t="s">
        <v>4978</v>
      </c>
      <c r="J189" t="s">
        <v>166</v>
      </c>
      <c r="K189" t="s">
        <v>2378</v>
      </c>
      <c r="L189" t="s">
        <v>4979</v>
      </c>
      <c r="M189" t="s">
        <v>4980</v>
      </c>
      <c r="N189" t="s">
        <v>174</v>
      </c>
      <c r="O189" t="s">
        <v>4981</v>
      </c>
      <c r="P189" t="s">
        <v>4982</v>
      </c>
      <c r="AI189" t="s">
        <v>4983</v>
      </c>
      <c r="AJ189" t="s">
        <v>4984</v>
      </c>
      <c r="AK189" t="s">
        <v>4985</v>
      </c>
      <c r="AL189">
        <v>70.26</v>
      </c>
      <c r="AN189">
        <v>2003</v>
      </c>
      <c r="AO189" t="s">
        <v>170</v>
      </c>
      <c r="AV189" t="s">
        <v>174</v>
      </c>
      <c r="AW189" t="s">
        <v>486</v>
      </c>
      <c r="AX189" t="s">
        <v>4986</v>
      </c>
      <c r="AY189" t="s">
        <v>486</v>
      </c>
      <c r="AZ189">
        <v>75.85</v>
      </c>
      <c r="BB189">
        <v>2006</v>
      </c>
      <c r="BC189" t="s">
        <v>174</v>
      </c>
      <c r="BD189" t="s">
        <v>4116</v>
      </c>
      <c r="BE189" t="s">
        <v>4987</v>
      </c>
      <c r="BF189" t="s">
        <v>486</v>
      </c>
      <c r="BG189">
        <v>73.93</v>
      </c>
      <c r="BI189">
        <v>2009</v>
      </c>
      <c r="BJ189">
        <v>2</v>
      </c>
      <c r="BL189">
        <v>9</v>
      </c>
      <c r="BN189" t="s">
        <v>174</v>
      </c>
      <c r="BO189" t="s">
        <v>4116</v>
      </c>
      <c r="BP189" t="s">
        <v>4987</v>
      </c>
      <c r="BQ189" t="s">
        <v>3978</v>
      </c>
      <c r="BR189">
        <v>8.53</v>
      </c>
      <c r="BS189">
        <v>8.53</v>
      </c>
      <c r="BT189">
        <v>2013</v>
      </c>
      <c r="BU189">
        <v>12</v>
      </c>
      <c r="BW189">
        <v>9</v>
      </c>
      <c r="BY189" t="s">
        <v>170</v>
      </c>
      <c r="CF189" t="s">
        <v>174</v>
      </c>
      <c r="CG189" t="s">
        <v>486</v>
      </c>
      <c r="CH189" t="s">
        <v>4988</v>
      </c>
      <c r="CI189" t="s">
        <v>193</v>
      </c>
      <c r="CJ189">
        <v>2024</v>
      </c>
      <c r="CL189" t="s">
        <v>170</v>
      </c>
      <c r="CN189" t="s">
        <v>174</v>
      </c>
      <c r="CO189" t="s">
        <v>4989</v>
      </c>
      <c r="CP189" t="s">
        <v>4990</v>
      </c>
      <c r="CQ189" t="s">
        <v>174</v>
      </c>
      <c r="CR189" t="s">
        <v>678</v>
      </c>
      <c r="CS189" t="s">
        <v>677</v>
      </c>
      <c r="CU189" t="s">
        <v>4991</v>
      </c>
      <c r="CV189" t="s">
        <v>170</v>
      </c>
      <c r="CW189" t="s">
        <v>4992</v>
      </c>
      <c r="CX189" t="s">
        <v>193</v>
      </c>
      <c r="CY189">
        <v>2024</v>
      </c>
      <c r="CZ189" t="s">
        <v>170</v>
      </c>
      <c r="DB189" t="s">
        <v>4993</v>
      </c>
      <c r="DC189" t="s">
        <v>4994</v>
      </c>
      <c r="DD189" t="s">
        <v>174</v>
      </c>
      <c r="DE189" t="s">
        <v>4995</v>
      </c>
      <c r="DF189" t="s">
        <v>174</v>
      </c>
      <c r="DG189">
        <v>10</v>
      </c>
      <c r="DH189" t="s">
        <v>4996</v>
      </c>
      <c r="DI189" t="s">
        <v>679</v>
      </c>
      <c r="DJ189" t="s">
        <v>378</v>
      </c>
      <c r="DK189">
        <v>8</v>
      </c>
      <c r="DL189" t="s">
        <v>174</v>
      </c>
      <c r="DM189" t="s">
        <v>4997</v>
      </c>
      <c r="DN189" t="s">
        <v>170</v>
      </c>
      <c r="DP189" t="s">
        <v>5005</v>
      </c>
      <c r="DQ189" t="s">
        <v>202</v>
      </c>
      <c r="DR189" t="str">
        <f>HYPERLINK("https://nconnect.nicmar.ac.in/pdf/319_resume_1771570705.pdf/Y2FyZWVy","View Resume")</f>
        <v>0</v>
      </c>
      <c r="DS189" t="s">
        <v>4999</v>
      </c>
      <c r="DT189" t="s">
        <v>5000</v>
      </c>
      <c r="DU189" t="s">
        <v>5001</v>
      </c>
      <c r="DV189" t="s">
        <v>819</v>
      </c>
      <c r="DW189" t="s">
        <v>207</v>
      </c>
      <c r="DX189" t="s">
        <v>5002</v>
      </c>
      <c r="DY189" t="s">
        <v>2198</v>
      </c>
      <c r="DZ189" t="s">
        <v>420</v>
      </c>
      <c r="EA189" t="s">
        <v>5003</v>
      </c>
      <c r="EB189" t="s">
        <v>211</v>
      </c>
      <c r="EC189" t="s">
        <v>819</v>
      </c>
      <c r="ED189" t="s">
        <v>246</v>
      </c>
      <c r="EE189" t="s">
        <v>2198</v>
      </c>
      <c r="EF189" t="s">
        <v>209</v>
      </c>
      <c r="EG189" t="s">
        <v>5004</v>
      </c>
    </row>
    <row r="190" spans="1:158">
      <c r="A190" t="s">
        <v>1471</v>
      </c>
      <c r="B190" t="s">
        <v>508</v>
      </c>
      <c r="C190" t="s">
        <v>212</v>
      </c>
      <c r="D190" t="s">
        <v>1472</v>
      </c>
      <c r="E190" t="s">
        <v>4976</v>
      </c>
      <c r="F190" t="s">
        <v>4977</v>
      </c>
      <c r="G190">
        <v>9921239269</v>
      </c>
      <c r="H190" t="s">
        <v>164</v>
      </c>
      <c r="I190" t="s">
        <v>4978</v>
      </c>
      <c r="J190" t="s">
        <v>166</v>
      </c>
      <c r="K190" t="s">
        <v>2378</v>
      </c>
      <c r="L190" t="s">
        <v>4979</v>
      </c>
      <c r="M190" t="s">
        <v>4980</v>
      </c>
      <c r="N190" t="s">
        <v>174</v>
      </c>
      <c r="O190" t="s">
        <v>4981</v>
      </c>
      <c r="P190" t="s">
        <v>4982</v>
      </c>
      <c r="AI190" t="s">
        <v>4983</v>
      </c>
      <c r="AJ190" t="s">
        <v>4984</v>
      </c>
      <c r="AK190" t="s">
        <v>4985</v>
      </c>
      <c r="AL190">
        <v>70.26</v>
      </c>
      <c r="AN190">
        <v>2003</v>
      </c>
      <c r="AO190" t="s">
        <v>170</v>
      </c>
      <c r="AV190" t="s">
        <v>174</v>
      </c>
      <c r="AW190" t="s">
        <v>486</v>
      </c>
      <c r="AX190" t="s">
        <v>4986</v>
      </c>
      <c r="AY190" t="s">
        <v>486</v>
      </c>
      <c r="AZ190">
        <v>75.85</v>
      </c>
      <c r="BB190">
        <v>2006</v>
      </c>
      <c r="BC190" t="s">
        <v>174</v>
      </c>
      <c r="BD190" t="s">
        <v>4116</v>
      </c>
      <c r="BE190" t="s">
        <v>4987</v>
      </c>
      <c r="BF190" t="s">
        <v>486</v>
      </c>
      <c r="BG190">
        <v>73.93</v>
      </c>
      <c r="BI190">
        <v>2009</v>
      </c>
      <c r="BJ190">
        <v>2</v>
      </c>
      <c r="BL190">
        <v>9</v>
      </c>
      <c r="BN190" t="s">
        <v>174</v>
      </c>
      <c r="BO190" t="s">
        <v>4116</v>
      </c>
      <c r="BP190" t="s">
        <v>4987</v>
      </c>
      <c r="BQ190" t="s">
        <v>3978</v>
      </c>
      <c r="BR190">
        <v>8.53</v>
      </c>
      <c r="BS190">
        <v>8.53</v>
      </c>
      <c r="BT190">
        <v>2013</v>
      </c>
      <c r="BU190">
        <v>12</v>
      </c>
      <c r="BW190">
        <v>9</v>
      </c>
      <c r="BY190" t="s">
        <v>170</v>
      </c>
      <c r="CF190" t="s">
        <v>174</v>
      </c>
      <c r="CG190" t="s">
        <v>486</v>
      </c>
      <c r="CH190" t="s">
        <v>4988</v>
      </c>
      <c r="CI190" t="s">
        <v>193</v>
      </c>
      <c r="CJ190">
        <v>2024</v>
      </c>
      <c r="CL190" t="s">
        <v>170</v>
      </c>
      <c r="CN190" t="s">
        <v>174</v>
      </c>
      <c r="CO190" t="s">
        <v>4989</v>
      </c>
      <c r="CP190" t="s">
        <v>4990</v>
      </c>
      <c r="CQ190" t="s">
        <v>174</v>
      </c>
      <c r="CR190" t="s">
        <v>678</v>
      </c>
      <c r="CS190" t="s">
        <v>677</v>
      </c>
      <c r="CU190" t="s">
        <v>4991</v>
      </c>
      <c r="CV190" t="s">
        <v>170</v>
      </c>
      <c r="CW190" t="s">
        <v>4992</v>
      </c>
      <c r="CX190" t="s">
        <v>193</v>
      </c>
      <c r="CY190">
        <v>2024</v>
      </c>
      <c r="CZ190" t="s">
        <v>170</v>
      </c>
      <c r="DB190" t="s">
        <v>4993</v>
      </c>
      <c r="DC190" t="s">
        <v>4994</v>
      </c>
      <c r="DD190" t="s">
        <v>174</v>
      </c>
      <c r="DE190" t="s">
        <v>4995</v>
      </c>
      <c r="DF190" t="s">
        <v>174</v>
      </c>
      <c r="DG190">
        <v>10</v>
      </c>
      <c r="DH190" t="s">
        <v>4996</v>
      </c>
      <c r="DI190" t="s">
        <v>679</v>
      </c>
      <c r="DJ190" t="s">
        <v>378</v>
      </c>
      <c r="DK190">
        <v>8</v>
      </c>
      <c r="DL190" t="s">
        <v>174</v>
      </c>
      <c r="DM190" t="s">
        <v>4997</v>
      </c>
      <c r="DN190" t="s">
        <v>170</v>
      </c>
      <c r="DP190" t="s">
        <v>5006</v>
      </c>
      <c r="DQ190" t="s">
        <v>202</v>
      </c>
      <c r="DR190" t="str">
        <f>HYPERLINK("https://nconnect.nicmar.ac.in/pdf/319_resume_1771570705.pdf/Y2FyZWVy","View Resume")</f>
        <v>0</v>
      </c>
      <c r="DS190" t="s">
        <v>4999</v>
      </c>
      <c r="DT190" t="s">
        <v>5000</v>
      </c>
      <c r="DU190" t="s">
        <v>5001</v>
      </c>
      <c r="DV190" t="s">
        <v>819</v>
      </c>
      <c r="DW190" t="s">
        <v>207</v>
      </c>
      <c r="DX190" t="s">
        <v>5002</v>
      </c>
      <c r="DY190" t="s">
        <v>2198</v>
      </c>
      <c r="DZ190" t="s">
        <v>420</v>
      </c>
      <c r="EA190" t="s">
        <v>5003</v>
      </c>
      <c r="EB190" t="s">
        <v>211</v>
      </c>
      <c r="EC190" t="s">
        <v>819</v>
      </c>
      <c r="ED190" t="s">
        <v>246</v>
      </c>
      <c r="EE190" t="s">
        <v>2198</v>
      </c>
      <c r="EF190" t="s">
        <v>209</v>
      </c>
      <c r="EG190" t="s">
        <v>5004</v>
      </c>
    </row>
    <row r="191" spans="1:158">
      <c r="A191" t="s">
        <v>1471</v>
      </c>
      <c r="B191" t="s">
        <v>508</v>
      </c>
      <c r="C191" t="s">
        <v>212</v>
      </c>
      <c r="D191" t="s">
        <v>1472</v>
      </c>
      <c r="E191" t="s">
        <v>5007</v>
      </c>
      <c r="F191" t="s">
        <v>5008</v>
      </c>
      <c r="G191">
        <v>9422417577</v>
      </c>
      <c r="H191" t="s">
        <v>164</v>
      </c>
      <c r="I191" t="s">
        <v>5009</v>
      </c>
      <c r="J191" t="s">
        <v>166</v>
      </c>
      <c r="K191" t="s">
        <v>798</v>
      </c>
      <c r="L191" t="s">
        <v>5010</v>
      </c>
      <c r="M191" t="s">
        <v>5011</v>
      </c>
      <c r="N191" t="s">
        <v>170</v>
      </c>
      <c r="AI191" t="s">
        <v>5012</v>
      </c>
      <c r="AJ191" t="s">
        <v>5013</v>
      </c>
      <c r="AK191" t="s">
        <v>443</v>
      </c>
      <c r="AL191">
        <v>79.8</v>
      </c>
      <c r="AN191">
        <v>1999</v>
      </c>
      <c r="AO191" t="s">
        <v>174</v>
      </c>
      <c r="AP191" t="s">
        <v>5014</v>
      </c>
      <c r="AQ191" t="s">
        <v>5015</v>
      </c>
      <c r="AR191" t="s">
        <v>439</v>
      </c>
      <c r="AS191">
        <v>76.5</v>
      </c>
      <c r="AU191">
        <v>2001</v>
      </c>
      <c r="AV191" t="s">
        <v>170</v>
      </c>
      <c r="BC191" t="s">
        <v>174</v>
      </c>
      <c r="BD191" t="s">
        <v>3882</v>
      </c>
      <c r="BE191" t="s">
        <v>5016</v>
      </c>
      <c r="BF191" t="s">
        <v>486</v>
      </c>
      <c r="BG191">
        <v>62.5</v>
      </c>
      <c r="BI191">
        <v>2005</v>
      </c>
      <c r="BJ191">
        <v>2</v>
      </c>
      <c r="BL191">
        <v>9</v>
      </c>
      <c r="BN191" t="s">
        <v>174</v>
      </c>
      <c r="BO191" t="s">
        <v>1909</v>
      </c>
      <c r="BP191" t="s">
        <v>567</v>
      </c>
      <c r="BQ191" t="s">
        <v>5017</v>
      </c>
      <c r="BR191">
        <v>82</v>
      </c>
      <c r="BS191">
        <v>8.7</v>
      </c>
      <c r="BT191">
        <v>2009</v>
      </c>
      <c r="BU191">
        <v>12</v>
      </c>
      <c r="BW191">
        <v>15</v>
      </c>
      <c r="BY191" t="s">
        <v>170</v>
      </c>
      <c r="CF191" t="s">
        <v>174</v>
      </c>
      <c r="CG191" t="s">
        <v>5018</v>
      </c>
      <c r="CH191" t="s">
        <v>567</v>
      </c>
      <c r="CI191" t="s">
        <v>193</v>
      </c>
      <c r="CJ191">
        <v>2021</v>
      </c>
      <c r="CL191" t="s">
        <v>174</v>
      </c>
      <c r="CM191" t="s">
        <v>5019</v>
      </c>
      <c r="CN191" t="s">
        <v>174</v>
      </c>
      <c r="CO191" t="s">
        <v>5020</v>
      </c>
      <c r="CP191" t="s">
        <v>5021</v>
      </c>
      <c r="CQ191" t="s">
        <v>170</v>
      </c>
      <c r="CU191" t="s">
        <v>5022</v>
      </c>
      <c r="CV191" t="s">
        <v>174</v>
      </c>
      <c r="CW191" t="s">
        <v>5023</v>
      </c>
      <c r="CX191" t="s">
        <v>373</v>
      </c>
      <c r="CZ191" t="s">
        <v>170</v>
      </c>
      <c r="DB191" t="s">
        <v>5024</v>
      </c>
      <c r="DC191" t="s">
        <v>2677</v>
      </c>
      <c r="DD191" t="s">
        <v>174</v>
      </c>
      <c r="DE191" t="s">
        <v>5025</v>
      </c>
      <c r="DF191" t="s">
        <v>174</v>
      </c>
      <c r="DG191" t="s">
        <v>5026</v>
      </c>
      <c r="DH191" t="s">
        <v>5027</v>
      </c>
      <c r="DI191" t="s">
        <v>5028</v>
      </c>
      <c r="DJ191" t="s">
        <v>5029</v>
      </c>
      <c r="DK191">
        <v>9</v>
      </c>
      <c r="DL191" t="s">
        <v>174</v>
      </c>
      <c r="DM191" t="s">
        <v>5030</v>
      </c>
      <c r="DN191" t="s">
        <v>174</v>
      </c>
      <c r="DO191" t="s">
        <v>5031</v>
      </c>
      <c r="DP191" t="s">
        <v>5032</v>
      </c>
      <c r="DQ191" t="str">
        <f>HYPERLINK("https://nconnect.nicmar.ac.in/storage/profile/6997fb5982e64.png","Download")</f>
        <v>0</v>
      </c>
      <c r="DR191" t="str">
        <f>HYPERLINK("https://nconnect.nicmar.ac.in/pdf/318_resume_1771570948.pdf/Y2FyZWVy","View Resume")</f>
        <v>0</v>
      </c>
      <c r="DS191" t="s">
        <v>5033</v>
      </c>
      <c r="DT191" t="s">
        <v>5034</v>
      </c>
      <c r="DU191" t="s">
        <v>508</v>
      </c>
      <c r="DV191" t="s">
        <v>5015</v>
      </c>
      <c r="DW191" t="s">
        <v>246</v>
      </c>
      <c r="DX191" t="s">
        <v>2135</v>
      </c>
      <c r="DY191" t="s">
        <v>209</v>
      </c>
      <c r="DZ191" t="s">
        <v>5035</v>
      </c>
      <c r="EA191" t="s">
        <v>5036</v>
      </c>
      <c r="EB191" t="s">
        <v>5037</v>
      </c>
      <c r="EC191" t="s">
        <v>819</v>
      </c>
      <c r="ED191" t="s">
        <v>207</v>
      </c>
      <c r="EE191" t="s">
        <v>4599</v>
      </c>
      <c r="EF191" t="s">
        <v>5038</v>
      </c>
      <c r="EG191" t="s">
        <v>2927</v>
      </c>
      <c r="EH191" t="s">
        <v>5039</v>
      </c>
      <c r="EI191" t="s">
        <v>5040</v>
      </c>
      <c r="EJ191" t="s">
        <v>819</v>
      </c>
      <c r="EK191" t="s">
        <v>207</v>
      </c>
      <c r="EL191" t="s">
        <v>2207</v>
      </c>
      <c r="EM191" t="s">
        <v>5041</v>
      </c>
      <c r="EN191" t="s">
        <v>502</v>
      </c>
    </row>
    <row r="192" spans="1:158">
      <c r="A192" t="s">
        <v>1063</v>
      </c>
      <c r="B192" t="s">
        <v>508</v>
      </c>
      <c r="C192" t="s">
        <v>212</v>
      </c>
      <c r="D192" t="s">
        <v>213</v>
      </c>
      <c r="E192" t="s">
        <v>5042</v>
      </c>
      <c r="F192" t="s">
        <v>5043</v>
      </c>
      <c r="G192">
        <v>9444471194</v>
      </c>
      <c r="H192" t="s">
        <v>164</v>
      </c>
      <c r="I192" t="s">
        <v>5044</v>
      </c>
      <c r="J192" t="s">
        <v>166</v>
      </c>
      <c r="K192" t="s">
        <v>5045</v>
      </c>
      <c r="L192" t="s">
        <v>5046</v>
      </c>
      <c r="M192" t="s">
        <v>5047</v>
      </c>
      <c r="N192" t="s">
        <v>170</v>
      </c>
      <c r="AI192" t="s">
        <v>5048</v>
      </c>
      <c r="AJ192" t="s">
        <v>5049</v>
      </c>
      <c r="AK192" t="s">
        <v>5050</v>
      </c>
      <c r="AL192">
        <v>68</v>
      </c>
      <c r="AN192">
        <v>1999</v>
      </c>
      <c r="AO192" t="s">
        <v>174</v>
      </c>
      <c r="AP192" t="s">
        <v>5051</v>
      </c>
      <c r="AQ192" t="s">
        <v>5052</v>
      </c>
      <c r="AR192" t="s">
        <v>5053</v>
      </c>
      <c r="AS192">
        <v>74</v>
      </c>
      <c r="AU192">
        <v>2001</v>
      </c>
      <c r="AV192" t="s">
        <v>170</v>
      </c>
      <c r="BC192" t="s">
        <v>174</v>
      </c>
      <c r="BD192" t="s">
        <v>5054</v>
      </c>
      <c r="BE192" t="s">
        <v>5055</v>
      </c>
      <c r="BF192" t="s">
        <v>229</v>
      </c>
      <c r="BG192">
        <v>70</v>
      </c>
      <c r="BI192">
        <v>2006</v>
      </c>
      <c r="BJ192">
        <v>2</v>
      </c>
      <c r="BL192">
        <v>9</v>
      </c>
      <c r="BN192" t="s">
        <v>174</v>
      </c>
      <c r="BO192" t="s">
        <v>5056</v>
      </c>
      <c r="BP192" t="s">
        <v>5056</v>
      </c>
      <c r="BQ192" t="s">
        <v>5057</v>
      </c>
      <c r="BR192">
        <v>67.1</v>
      </c>
      <c r="BS192">
        <v>6.71</v>
      </c>
      <c r="BT192">
        <v>2009</v>
      </c>
      <c r="BU192">
        <v>31</v>
      </c>
      <c r="BV192" t="s">
        <v>5058</v>
      </c>
      <c r="BW192">
        <v>53</v>
      </c>
      <c r="BX192" t="s">
        <v>5059</v>
      </c>
      <c r="BY192" t="s">
        <v>170</v>
      </c>
      <c r="CF192" t="s">
        <v>174</v>
      </c>
      <c r="CG192" t="s">
        <v>5060</v>
      </c>
      <c r="CH192" t="s">
        <v>5061</v>
      </c>
      <c r="CI192" t="s">
        <v>193</v>
      </c>
      <c r="CJ192">
        <v>2018</v>
      </c>
      <c r="CL192" t="s">
        <v>170</v>
      </c>
      <c r="CN192" t="s">
        <v>174</v>
      </c>
      <c r="CO192" t="s">
        <v>5062</v>
      </c>
      <c r="CP192" t="s">
        <v>5063</v>
      </c>
      <c r="CQ192" t="s">
        <v>174</v>
      </c>
      <c r="CR192">
        <v>3</v>
      </c>
      <c r="CS192">
        <v>12</v>
      </c>
      <c r="CU192" t="s">
        <v>5064</v>
      </c>
      <c r="CV192" t="s">
        <v>174</v>
      </c>
      <c r="CW192" t="s">
        <v>5065</v>
      </c>
      <c r="CX192" t="s">
        <v>193</v>
      </c>
      <c r="CY192">
        <v>2021</v>
      </c>
      <c r="CZ192" t="s">
        <v>170</v>
      </c>
      <c r="DB192" t="s">
        <v>5066</v>
      </c>
      <c r="DC192" t="s">
        <v>5067</v>
      </c>
      <c r="DD192" t="s">
        <v>174</v>
      </c>
      <c r="DE192" t="s">
        <v>5068</v>
      </c>
      <c r="DF192" t="s">
        <v>174</v>
      </c>
      <c r="DG192" t="s">
        <v>678</v>
      </c>
      <c r="DH192" t="s">
        <v>170</v>
      </c>
      <c r="DI192" t="s">
        <v>170</v>
      </c>
      <c r="DJ192" t="s">
        <v>170</v>
      </c>
      <c r="DK192">
        <v>8</v>
      </c>
      <c r="DL192" t="s">
        <v>170</v>
      </c>
      <c r="DN192" t="s">
        <v>170</v>
      </c>
      <c r="DP192" t="s">
        <v>5032</v>
      </c>
      <c r="DQ192" t="str">
        <f>HYPERLINK("https://nconnect.nicmar.ac.in/storage/profile/699807cf33e44.png","Download")</f>
        <v>0</v>
      </c>
      <c r="DR192" t="str">
        <f>HYPERLINK("https://nconnect.nicmar.ac.in/pdf/293_resume_1771571043.pdf/Y2FyZWVy","View Resume")</f>
        <v>0</v>
      </c>
      <c r="DS192" t="s">
        <v>5069</v>
      </c>
      <c r="DT192" t="s">
        <v>5070</v>
      </c>
      <c r="DU192" t="s">
        <v>2685</v>
      </c>
      <c r="DV192" t="s">
        <v>5071</v>
      </c>
      <c r="DW192" t="s">
        <v>246</v>
      </c>
      <c r="DX192" t="s">
        <v>2374</v>
      </c>
      <c r="DY192" t="s">
        <v>209</v>
      </c>
      <c r="DZ192" t="s">
        <v>2132</v>
      </c>
      <c r="EA192" t="s">
        <v>5072</v>
      </c>
      <c r="EB192" t="s">
        <v>255</v>
      </c>
      <c r="EC192" t="s">
        <v>5071</v>
      </c>
      <c r="ED192" t="s">
        <v>246</v>
      </c>
      <c r="EE192" t="s">
        <v>1025</v>
      </c>
      <c r="EF192" t="s">
        <v>2374</v>
      </c>
      <c r="EG192" t="s">
        <v>1495</v>
      </c>
    </row>
    <row r="193" spans="1:158">
      <c r="A193" t="s">
        <v>794</v>
      </c>
      <c r="B193" t="s">
        <v>211</v>
      </c>
      <c r="C193" t="s">
        <v>267</v>
      </c>
      <c r="D193" t="s">
        <v>509</v>
      </c>
      <c r="E193" t="s">
        <v>5073</v>
      </c>
      <c r="F193" t="s">
        <v>5074</v>
      </c>
      <c r="G193">
        <v>8329764547</v>
      </c>
      <c r="H193" t="s">
        <v>271</v>
      </c>
      <c r="I193" t="s">
        <v>5075</v>
      </c>
      <c r="J193" t="s">
        <v>166</v>
      </c>
      <c r="K193" t="s">
        <v>5076</v>
      </c>
      <c r="L193" t="s">
        <v>5077</v>
      </c>
      <c r="M193" t="s">
        <v>5078</v>
      </c>
      <c r="N193" t="s">
        <v>170</v>
      </c>
      <c r="AI193" t="s">
        <v>5079</v>
      </c>
      <c r="AJ193" t="s">
        <v>549</v>
      </c>
      <c r="AK193" t="s">
        <v>1515</v>
      </c>
      <c r="AL193">
        <v>60</v>
      </c>
      <c r="AN193">
        <v>2001</v>
      </c>
      <c r="AO193" t="s">
        <v>170</v>
      </c>
      <c r="AV193" t="s">
        <v>170</v>
      </c>
      <c r="BC193" t="s">
        <v>170</v>
      </c>
      <c r="BK193" t="s">
        <v>2334</v>
      </c>
      <c r="BM193" t="s">
        <v>5080</v>
      </c>
      <c r="BN193" t="s">
        <v>174</v>
      </c>
      <c r="BO193" t="s">
        <v>5081</v>
      </c>
      <c r="BP193" t="s">
        <v>5082</v>
      </c>
      <c r="BQ193" t="s">
        <v>5083</v>
      </c>
      <c r="BR193">
        <v>68</v>
      </c>
      <c r="BT193">
        <v>2008</v>
      </c>
      <c r="BU193">
        <v>31</v>
      </c>
      <c r="BV193" t="s">
        <v>5084</v>
      </c>
      <c r="BW193">
        <v>23</v>
      </c>
      <c r="BY193" t="s">
        <v>170</v>
      </c>
      <c r="CF193" t="s">
        <v>174</v>
      </c>
      <c r="CG193" t="s">
        <v>5085</v>
      </c>
      <c r="CH193" t="s">
        <v>5086</v>
      </c>
      <c r="CI193" t="s">
        <v>193</v>
      </c>
      <c r="CJ193">
        <v>2025</v>
      </c>
      <c r="CL193" t="s">
        <v>174</v>
      </c>
      <c r="CM193" t="s">
        <v>5087</v>
      </c>
      <c r="CN193" t="s">
        <v>174</v>
      </c>
      <c r="CO193" t="s">
        <v>5088</v>
      </c>
      <c r="CP193" t="s">
        <v>5089</v>
      </c>
      <c r="CQ193" t="s">
        <v>174</v>
      </c>
      <c r="CR193" t="s">
        <v>2453</v>
      </c>
      <c r="CS193" t="s">
        <v>3272</v>
      </c>
      <c r="CT193">
        <v>6</v>
      </c>
      <c r="CU193" t="s">
        <v>5090</v>
      </c>
      <c r="CV193" t="s">
        <v>170</v>
      </c>
      <c r="CZ193" t="s">
        <v>170</v>
      </c>
      <c r="DB193" t="s">
        <v>5091</v>
      </c>
      <c r="DC193" t="s">
        <v>5092</v>
      </c>
      <c r="DD193" t="s">
        <v>174</v>
      </c>
      <c r="DE193" t="s">
        <v>5093</v>
      </c>
      <c r="DF193" t="s">
        <v>174</v>
      </c>
      <c r="DG193" t="s">
        <v>5094</v>
      </c>
      <c r="DH193" t="s">
        <v>378</v>
      </c>
      <c r="DI193" t="s">
        <v>5095</v>
      </c>
      <c r="DJ193" t="s">
        <v>378</v>
      </c>
      <c r="DK193">
        <v>10</v>
      </c>
      <c r="DL193" t="s">
        <v>174</v>
      </c>
      <c r="DM193" t="s">
        <v>5096</v>
      </c>
      <c r="DN193" t="s">
        <v>170</v>
      </c>
      <c r="DP193" t="s">
        <v>5097</v>
      </c>
      <c r="DQ193" t="s">
        <v>202</v>
      </c>
      <c r="DR193" t="str">
        <f>HYPERLINK("https://nconnect.nicmar.ac.in/pdf/320_resume_1771571510.pdf/Y2FyZWVy","View Resume")</f>
        <v>0</v>
      </c>
      <c r="DS193" t="s">
        <v>898</v>
      </c>
      <c r="DT193" t="s">
        <v>5098</v>
      </c>
      <c r="DU193" t="s">
        <v>5099</v>
      </c>
      <c r="DV193" t="s">
        <v>5100</v>
      </c>
      <c r="DW193" t="s">
        <v>246</v>
      </c>
      <c r="DX193" t="s">
        <v>423</v>
      </c>
      <c r="DY193" t="s">
        <v>209</v>
      </c>
      <c r="DZ193" t="s">
        <v>898</v>
      </c>
    </row>
    <row r="194" spans="1:158">
      <c r="A194" t="s">
        <v>210</v>
      </c>
      <c r="B194" t="s">
        <v>211</v>
      </c>
      <c r="C194" t="s">
        <v>212</v>
      </c>
      <c r="D194" t="s">
        <v>213</v>
      </c>
      <c r="E194" t="s">
        <v>5101</v>
      </c>
      <c r="F194" t="s">
        <v>5102</v>
      </c>
      <c r="G194">
        <v>7667869704</v>
      </c>
      <c r="H194" t="s">
        <v>164</v>
      </c>
      <c r="I194" t="s">
        <v>5103</v>
      </c>
      <c r="J194" t="s">
        <v>217</v>
      </c>
      <c r="K194" t="s">
        <v>798</v>
      </c>
      <c r="L194" t="s">
        <v>5104</v>
      </c>
      <c r="M194" t="s">
        <v>5105</v>
      </c>
      <c r="N194" t="s">
        <v>170</v>
      </c>
      <c r="AI194" t="s">
        <v>5106</v>
      </c>
      <c r="AJ194" t="s">
        <v>352</v>
      </c>
      <c r="AK194" t="s">
        <v>5107</v>
      </c>
      <c r="AL194">
        <v>64.6</v>
      </c>
      <c r="AM194">
        <v>6.8</v>
      </c>
      <c r="AN194">
        <v>2011</v>
      </c>
      <c r="AO194" t="s">
        <v>174</v>
      </c>
      <c r="AP194" t="s">
        <v>5108</v>
      </c>
      <c r="AQ194" t="s">
        <v>352</v>
      </c>
      <c r="AR194" t="s">
        <v>5109</v>
      </c>
      <c r="AS194">
        <v>73.6</v>
      </c>
      <c r="AU194">
        <v>2013</v>
      </c>
      <c r="AV194" t="s">
        <v>170</v>
      </c>
      <c r="BC194" t="s">
        <v>174</v>
      </c>
      <c r="BD194" t="s">
        <v>5110</v>
      </c>
      <c r="BE194" t="s">
        <v>980</v>
      </c>
      <c r="BF194" t="s">
        <v>486</v>
      </c>
      <c r="BG194">
        <v>85.3</v>
      </c>
      <c r="BH194">
        <v>8.53</v>
      </c>
      <c r="BI194">
        <v>2018</v>
      </c>
      <c r="BJ194">
        <v>1</v>
      </c>
      <c r="BL194">
        <v>9</v>
      </c>
      <c r="BN194" t="s">
        <v>174</v>
      </c>
      <c r="BO194" t="s">
        <v>5111</v>
      </c>
      <c r="BP194" t="s">
        <v>352</v>
      </c>
      <c r="BQ194" t="s">
        <v>213</v>
      </c>
      <c r="BR194">
        <v>86.9</v>
      </c>
      <c r="BS194">
        <v>8.69</v>
      </c>
      <c r="BT194">
        <v>2020</v>
      </c>
      <c r="BU194">
        <v>14</v>
      </c>
      <c r="BW194">
        <v>47</v>
      </c>
      <c r="BY194" t="s">
        <v>170</v>
      </c>
      <c r="CF194" t="s">
        <v>174</v>
      </c>
      <c r="CG194" t="s">
        <v>5112</v>
      </c>
      <c r="CH194" t="s">
        <v>5111</v>
      </c>
      <c r="CI194" t="s">
        <v>193</v>
      </c>
      <c r="CJ194">
        <v>2023</v>
      </c>
      <c r="CL194" t="s">
        <v>170</v>
      </c>
      <c r="CN194" t="s">
        <v>174</v>
      </c>
      <c r="CO194" t="s">
        <v>5113</v>
      </c>
      <c r="CP194" t="s">
        <v>5114</v>
      </c>
      <c r="CQ194" t="s">
        <v>174</v>
      </c>
      <c r="CR194" t="s">
        <v>5115</v>
      </c>
      <c r="CS194" t="s">
        <v>5116</v>
      </c>
      <c r="CU194" t="s">
        <v>5117</v>
      </c>
      <c r="CV194" t="s">
        <v>170</v>
      </c>
      <c r="CZ194" t="s">
        <v>170</v>
      </c>
      <c r="DC194" t="s">
        <v>5118</v>
      </c>
      <c r="DD194" t="s">
        <v>170</v>
      </c>
      <c r="DF194" t="s">
        <v>170</v>
      </c>
      <c r="DL194" t="s">
        <v>170</v>
      </c>
      <c r="DN194" t="s">
        <v>170</v>
      </c>
      <c r="DP194" t="s">
        <v>5119</v>
      </c>
      <c r="DQ194" t="s">
        <v>202</v>
      </c>
      <c r="DR194" t="str">
        <f>HYPERLINK("https://nconnect.nicmar.ac.in/pdf/327_resume_1771572719.pdf/Y2FyZWVy","View Resume")</f>
        <v>0</v>
      </c>
      <c r="DS194" t="s">
        <v>292</v>
      </c>
    </row>
    <row r="195" spans="1:158">
      <c r="A195" t="s">
        <v>293</v>
      </c>
      <c r="B195" t="s">
        <v>211</v>
      </c>
      <c r="C195" t="s">
        <v>212</v>
      </c>
      <c r="D195" t="s">
        <v>294</v>
      </c>
      <c r="E195" t="s">
        <v>5120</v>
      </c>
      <c r="F195" t="s">
        <v>5121</v>
      </c>
      <c r="G195">
        <v>9411916462</v>
      </c>
      <c r="H195" t="s">
        <v>271</v>
      </c>
      <c r="I195" t="s">
        <v>5122</v>
      </c>
      <c r="J195" t="s">
        <v>166</v>
      </c>
      <c r="K195" t="s">
        <v>798</v>
      </c>
      <c r="L195" t="s">
        <v>5123</v>
      </c>
      <c r="M195" t="s">
        <v>5124</v>
      </c>
      <c r="N195" t="s">
        <v>170</v>
      </c>
      <c r="AI195" t="s">
        <v>5125</v>
      </c>
      <c r="AJ195" t="s">
        <v>5126</v>
      </c>
      <c r="AK195" t="s">
        <v>5127</v>
      </c>
      <c r="AL195">
        <v>63.66</v>
      </c>
      <c r="AN195">
        <v>1991</v>
      </c>
      <c r="AO195" t="s">
        <v>174</v>
      </c>
      <c r="AP195" t="s">
        <v>5125</v>
      </c>
      <c r="AQ195" t="s">
        <v>5126</v>
      </c>
      <c r="AR195" t="s">
        <v>5128</v>
      </c>
      <c r="AS195">
        <v>51</v>
      </c>
      <c r="AU195">
        <v>1993</v>
      </c>
      <c r="AV195" t="s">
        <v>170</v>
      </c>
      <c r="BC195" t="s">
        <v>174</v>
      </c>
      <c r="BD195" t="s">
        <v>5129</v>
      </c>
      <c r="BE195" t="s">
        <v>5130</v>
      </c>
      <c r="BF195" t="s">
        <v>5131</v>
      </c>
      <c r="BG195">
        <v>59.62</v>
      </c>
      <c r="BI195">
        <v>1996</v>
      </c>
      <c r="BJ195">
        <v>19</v>
      </c>
      <c r="BK195" t="s">
        <v>5132</v>
      </c>
      <c r="BL195">
        <v>53</v>
      </c>
      <c r="BM195" t="s">
        <v>443</v>
      </c>
      <c r="BN195" t="s">
        <v>174</v>
      </c>
      <c r="BO195" t="s">
        <v>5129</v>
      </c>
      <c r="BP195" t="s">
        <v>5133</v>
      </c>
      <c r="BQ195" t="s">
        <v>5134</v>
      </c>
      <c r="BR195">
        <v>74.6</v>
      </c>
      <c r="BT195">
        <v>1998</v>
      </c>
      <c r="BU195">
        <v>31</v>
      </c>
      <c r="BV195" t="s">
        <v>5135</v>
      </c>
      <c r="BW195">
        <v>53</v>
      </c>
      <c r="BX195" t="s">
        <v>5136</v>
      </c>
      <c r="BY195" t="s">
        <v>170</v>
      </c>
      <c r="CF195" t="s">
        <v>174</v>
      </c>
      <c r="CG195" t="s">
        <v>5137</v>
      </c>
      <c r="CH195" t="s">
        <v>5138</v>
      </c>
      <c r="CI195" t="s">
        <v>193</v>
      </c>
      <c r="CJ195">
        <v>2006</v>
      </c>
      <c r="CL195" t="s">
        <v>174</v>
      </c>
      <c r="CM195" t="s">
        <v>2627</v>
      </c>
      <c r="CN195" t="s">
        <v>174</v>
      </c>
      <c r="CO195" t="s">
        <v>5139</v>
      </c>
      <c r="CP195" t="s">
        <v>5140</v>
      </c>
      <c r="CQ195" t="s">
        <v>174</v>
      </c>
      <c r="CR195">
        <v>5</v>
      </c>
      <c r="CS195">
        <v>12</v>
      </c>
      <c r="CT195">
        <v>47</v>
      </c>
      <c r="CU195" t="s">
        <v>5141</v>
      </c>
      <c r="CV195" t="s">
        <v>170</v>
      </c>
      <c r="CZ195" t="s">
        <v>174</v>
      </c>
      <c r="DA195" t="s">
        <v>5142</v>
      </c>
      <c r="DB195" t="s">
        <v>5143</v>
      </c>
      <c r="DC195" t="s">
        <v>5144</v>
      </c>
      <c r="DD195" t="s">
        <v>174</v>
      </c>
      <c r="DE195" t="s">
        <v>5145</v>
      </c>
      <c r="DF195" t="s">
        <v>170</v>
      </c>
      <c r="DL195" t="s">
        <v>174</v>
      </c>
      <c r="DM195" t="s">
        <v>5146</v>
      </c>
      <c r="DN195" t="s">
        <v>170</v>
      </c>
      <c r="DP195" t="s">
        <v>5147</v>
      </c>
      <c r="DQ195" t="s">
        <v>202</v>
      </c>
      <c r="DR195" t="str">
        <f>HYPERLINK("https://nconnect.nicmar.ac.in/pdf/314_resume_1771572868.pdf/Y2FyZWVy","View Resume")</f>
        <v>0</v>
      </c>
      <c r="DS195" t="s">
        <v>5148</v>
      </c>
      <c r="DT195" t="s">
        <v>2246</v>
      </c>
      <c r="DU195" t="s">
        <v>508</v>
      </c>
      <c r="DV195" t="s">
        <v>819</v>
      </c>
      <c r="DW195" t="s">
        <v>246</v>
      </c>
      <c r="DX195" t="s">
        <v>506</v>
      </c>
      <c r="DY195" t="s">
        <v>209</v>
      </c>
      <c r="DZ195" t="s">
        <v>692</v>
      </c>
      <c r="EA195" t="s">
        <v>5149</v>
      </c>
      <c r="EB195" t="s">
        <v>508</v>
      </c>
      <c r="EC195" t="s">
        <v>5150</v>
      </c>
      <c r="ED195" t="s">
        <v>246</v>
      </c>
      <c r="EE195" t="s">
        <v>5151</v>
      </c>
      <c r="EF195" t="s">
        <v>2858</v>
      </c>
      <c r="EG195" t="s">
        <v>3444</v>
      </c>
      <c r="EH195" t="s">
        <v>5129</v>
      </c>
      <c r="EI195" t="s">
        <v>351</v>
      </c>
      <c r="EJ195" t="s">
        <v>5152</v>
      </c>
      <c r="EK195" t="s">
        <v>246</v>
      </c>
      <c r="EL195" t="s">
        <v>5153</v>
      </c>
      <c r="EM195" t="s">
        <v>5151</v>
      </c>
      <c r="EN195" t="s">
        <v>817</v>
      </c>
    </row>
    <row r="196" spans="1:158">
      <c r="A196" t="s">
        <v>356</v>
      </c>
      <c r="B196" t="s">
        <v>211</v>
      </c>
      <c r="C196" t="s">
        <v>267</v>
      </c>
      <c r="D196" t="s">
        <v>357</v>
      </c>
      <c r="E196" t="s">
        <v>5154</v>
      </c>
      <c r="F196" t="s">
        <v>5155</v>
      </c>
      <c r="G196">
        <v>9763235691</v>
      </c>
      <c r="H196" t="s">
        <v>164</v>
      </c>
      <c r="I196" t="s">
        <v>5156</v>
      </c>
      <c r="J196" t="s">
        <v>217</v>
      </c>
      <c r="K196" t="s">
        <v>2378</v>
      </c>
      <c r="L196" t="s">
        <v>5157</v>
      </c>
      <c r="M196" t="s">
        <v>5158</v>
      </c>
      <c r="N196" t="s">
        <v>170</v>
      </c>
      <c r="AI196" t="s">
        <v>5159</v>
      </c>
      <c r="AJ196" t="s">
        <v>5160</v>
      </c>
      <c r="AK196" t="s">
        <v>5161</v>
      </c>
      <c r="AL196">
        <v>88.8</v>
      </c>
      <c r="AN196">
        <v>2005</v>
      </c>
      <c r="AO196" t="s">
        <v>174</v>
      </c>
      <c r="AP196" t="s">
        <v>5159</v>
      </c>
      <c r="AQ196" t="s">
        <v>5162</v>
      </c>
      <c r="AR196" t="s">
        <v>5163</v>
      </c>
      <c r="AS196">
        <v>65.5</v>
      </c>
      <c r="AU196">
        <v>2007</v>
      </c>
      <c r="AV196" t="s">
        <v>170</v>
      </c>
      <c r="AW196" t="s">
        <v>5164</v>
      </c>
      <c r="AX196" t="s">
        <v>2875</v>
      </c>
      <c r="AY196" t="s">
        <v>5165</v>
      </c>
      <c r="BC196" t="s">
        <v>174</v>
      </c>
      <c r="BD196" t="s">
        <v>5166</v>
      </c>
      <c r="BE196" t="s">
        <v>5167</v>
      </c>
      <c r="BF196" t="s">
        <v>5168</v>
      </c>
      <c r="BG196">
        <v>58.33</v>
      </c>
      <c r="BI196">
        <v>2008</v>
      </c>
      <c r="BJ196">
        <v>19</v>
      </c>
      <c r="BK196" t="s">
        <v>1364</v>
      </c>
      <c r="BL196">
        <v>17</v>
      </c>
      <c r="BN196" t="s">
        <v>174</v>
      </c>
      <c r="BO196" t="s">
        <v>4931</v>
      </c>
      <c r="BP196" t="s">
        <v>5169</v>
      </c>
      <c r="BQ196" t="s">
        <v>5170</v>
      </c>
      <c r="BR196">
        <v>63.31</v>
      </c>
      <c r="BT196">
        <v>2013</v>
      </c>
      <c r="BU196">
        <v>31</v>
      </c>
      <c r="BV196" t="s">
        <v>3022</v>
      </c>
      <c r="BW196">
        <v>17</v>
      </c>
      <c r="BY196" t="s">
        <v>174</v>
      </c>
      <c r="BZ196" t="s">
        <v>4931</v>
      </c>
      <c r="CA196" t="s">
        <v>3244</v>
      </c>
      <c r="CB196" t="s">
        <v>5171</v>
      </c>
      <c r="CC196">
        <v>78</v>
      </c>
      <c r="CD196">
        <v>7.8</v>
      </c>
      <c r="CE196">
        <v>2026</v>
      </c>
      <c r="CF196" t="s">
        <v>170</v>
      </c>
      <c r="CL196" t="s">
        <v>174</v>
      </c>
      <c r="CM196" t="s">
        <v>5172</v>
      </c>
      <c r="CN196" t="s">
        <v>170</v>
      </c>
      <c r="CP196" t="s">
        <v>5173</v>
      </c>
      <c r="CQ196" t="s">
        <v>170</v>
      </c>
      <c r="CV196" t="s">
        <v>170</v>
      </c>
      <c r="CZ196" t="s">
        <v>170</v>
      </c>
      <c r="DB196" t="s">
        <v>1704</v>
      </c>
      <c r="DC196" t="s">
        <v>5174</v>
      </c>
      <c r="DD196" t="s">
        <v>174</v>
      </c>
      <c r="DE196" t="s">
        <v>5175</v>
      </c>
      <c r="DF196" t="s">
        <v>170</v>
      </c>
      <c r="DL196" t="s">
        <v>170</v>
      </c>
      <c r="DN196" t="s">
        <v>170</v>
      </c>
      <c r="DP196" t="s">
        <v>5176</v>
      </c>
      <c r="DQ196" t="s">
        <v>202</v>
      </c>
      <c r="DR196" t="str">
        <f>HYPERLINK("https://nconnect.nicmar.ac.in/pdf/324_resume_1772368526.pdf/Y2FyZWVy","View Resume")</f>
        <v>0</v>
      </c>
      <c r="DS196" t="s">
        <v>5069</v>
      </c>
      <c r="DT196" t="s">
        <v>5177</v>
      </c>
      <c r="DU196" t="s">
        <v>1283</v>
      </c>
      <c r="DV196" t="s">
        <v>819</v>
      </c>
      <c r="DW196" t="s">
        <v>246</v>
      </c>
      <c r="DX196" t="s">
        <v>570</v>
      </c>
      <c r="DY196" t="s">
        <v>209</v>
      </c>
      <c r="DZ196" t="s">
        <v>5178</v>
      </c>
      <c r="EA196" t="s">
        <v>5179</v>
      </c>
      <c r="EB196" t="s">
        <v>5180</v>
      </c>
      <c r="EC196" t="s">
        <v>569</v>
      </c>
      <c r="ED196" t="s">
        <v>246</v>
      </c>
      <c r="EE196" t="s">
        <v>5181</v>
      </c>
      <c r="EF196" t="s">
        <v>1585</v>
      </c>
      <c r="EG196" t="s">
        <v>906</v>
      </c>
      <c r="EH196" t="s">
        <v>5182</v>
      </c>
      <c r="EI196" t="s">
        <v>1283</v>
      </c>
      <c r="EJ196" t="s">
        <v>4439</v>
      </c>
      <c r="EK196" t="s">
        <v>246</v>
      </c>
      <c r="EL196" t="s">
        <v>1025</v>
      </c>
      <c r="EM196" t="s">
        <v>3866</v>
      </c>
      <c r="EN196" t="s">
        <v>420</v>
      </c>
      <c r="EO196" t="s">
        <v>5183</v>
      </c>
      <c r="EP196" t="s">
        <v>5184</v>
      </c>
      <c r="EQ196" t="s">
        <v>5185</v>
      </c>
      <c r="ER196" t="s">
        <v>207</v>
      </c>
      <c r="ES196" t="s">
        <v>1023</v>
      </c>
      <c r="ET196" t="s">
        <v>5186</v>
      </c>
      <c r="EU196" t="s">
        <v>292</v>
      </c>
      <c r="EV196" t="s">
        <v>5187</v>
      </c>
      <c r="EW196" t="s">
        <v>5188</v>
      </c>
      <c r="EX196" t="s">
        <v>569</v>
      </c>
      <c r="EY196" t="s">
        <v>207</v>
      </c>
      <c r="EZ196" t="s">
        <v>4682</v>
      </c>
      <c r="FA196" t="s">
        <v>4440</v>
      </c>
      <c r="FB196" t="s">
        <v>380</v>
      </c>
    </row>
    <row r="197" spans="1:158">
      <c r="A197" t="s">
        <v>210</v>
      </c>
      <c r="B197" t="s">
        <v>211</v>
      </c>
      <c r="C197" t="s">
        <v>212</v>
      </c>
      <c r="D197" t="s">
        <v>213</v>
      </c>
      <c r="E197" t="s">
        <v>5189</v>
      </c>
      <c r="F197" t="s">
        <v>5190</v>
      </c>
      <c r="G197">
        <v>7057210311</v>
      </c>
      <c r="H197" t="s">
        <v>164</v>
      </c>
      <c r="I197" t="s">
        <v>5191</v>
      </c>
      <c r="J197" t="s">
        <v>217</v>
      </c>
      <c r="K197" t="s">
        <v>2378</v>
      </c>
      <c r="L197" t="s">
        <v>5192</v>
      </c>
      <c r="M197" t="s">
        <v>5193</v>
      </c>
      <c r="N197" t="s">
        <v>170</v>
      </c>
      <c r="AI197" t="s">
        <v>5194</v>
      </c>
      <c r="AJ197" t="s">
        <v>5195</v>
      </c>
      <c r="AK197" t="s">
        <v>5196</v>
      </c>
      <c r="AL197">
        <v>85.2</v>
      </c>
      <c r="AN197">
        <v>2015</v>
      </c>
      <c r="AO197" t="s">
        <v>170</v>
      </c>
      <c r="AV197" t="s">
        <v>174</v>
      </c>
      <c r="AW197" t="s">
        <v>5197</v>
      </c>
      <c r="AX197" t="s">
        <v>5198</v>
      </c>
      <c r="AY197" t="s">
        <v>486</v>
      </c>
      <c r="AZ197">
        <v>80.48</v>
      </c>
      <c r="BB197">
        <v>2018</v>
      </c>
      <c r="BC197" t="s">
        <v>174</v>
      </c>
      <c r="BD197" t="s">
        <v>441</v>
      </c>
      <c r="BE197" t="s">
        <v>5199</v>
      </c>
      <c r="BF197" t="s">
        <v>486</v>
      </c>
      <c r="BG197">
        <v>79.56</v>
      </c>
      <c r="BH197">
        <v>8.94</v>
      </c>
      <c r="BI197">
        <v>2021</v>
      </c>
      <c r="BJ197">
        <v>1</v>
      </c>
      <c r="BL197">
        <v>9</v>
      </c>
      <c r="BN197" t="s">
        <v>174</v>
      </c>
      <c r="BO197" t="s">
        <v>441</v>
      </c>
      <c r="BP197" t="s">
        <v>5199</v>
      </c>
      <c r="BQ197" t="s">
        <v>213</v>
      </c>
      <c r="BR197">
        <v>74.31</v>
      </c>
      <c r="BS197">
        <v>8.35</v>
      </c>
      <c r="BT197">
        <v>2023</v>
      </c>
      <c r="BU197">
        <v>14</v>
      </c>
      <c r="BW197">
        <v>47</v>
      </c>
      <c r="BY197" t="s">
        <v>170</v>
      </c>
      <c r="CF197" t="s">
        <v>170</v>
      </c>
      <c r="CJ197">
        <v>2027</v>
      </c>
      <c r="CL197" t="s">
        <v>170</v>
      </c>
      <c r="CN197" t="s">
        <v>170</v>
      </c>
      <c r="CP197" t="s">
        <v>5200</v>
      </c>
      <c r="CQ197" t="s">
        <v>170</v>
      </c>
      <c r="CV197" t="s">
        <v>170</v>
      </c>
      <c r="CZ197" t="s">
        <v>170</v>
      </c>
      <c r="DB197" t="s">
        <v>5201</v>
      </c>
      <c r="DC197" t="s">
        <v>5202</v>
      </c>
      <c r="DD197" t="s">
        <v>174</v>
      </c>
      <c r="DE197" t="s">
        <v>5203</v>
      </c>
      <c r="DF197" t="s">
        <v>170</v>
      </c>
      <c r="DL197" t="s">
        <v>170</v>
      </c>
      <c r="DN197" t="s">
        <v>170</v>
      </c>
      <c r="DP197" t="s">
        <v>5204</v>
      </c>
      <c r="DQ197" t="s">
        <v>202</v>
      </c>
      <c r="DR197" t="str">
        <f>HYPERLINK("https://nconnect.nicmar.ac.in/pdf/333_resume_1771573951.pdf/Y2FyZWVy","View Resume")</f>
        <v>0</v>
      </c>
      <c r="DS197" t="s">
        <v>650</v>
      </c>
      <c r="DT197" t="s">
        <v>5205</v>
      </c>
      <c r="DU197" t="s">
        <v>5206</v>
      </c>
      <c r="DV197" t="s">
        <v>5207</v>
      </c>
      <c r="DW197" t="s">
        <v>246</v>
      </c>
      <c r="DX197" t="s">
        <v>2529</v>
      </c>
      <c r="DY197" t="s">
        <v>209</v>
      </c>
      <c r="DZ197" t="s">
        <v>906</v>
      </c>
      <c r="EA197" t="s">
        <v>5208</v>
      </c>
      <c r="EB197" t="s">
        <v>573</v>
      </c>
      <c r="EC197" t="s">
        <v>3988</v>
      </c>
      <c r="ED197" t="s">
        <v>246</v>
      </c>
      <c r="EE197" t="s">
        <v>1030</v>
      </c>
      <c r="EF197" t="s">
        <v>2758</v>
      </c>
      <c r="EG197" t="s">
        <v>380</v>
      </c>
      <c r="EH197" t="s">
        <v>5208</v>
      </c>
      <c r="EI197" t="s">
        <v>5209</v>
      </c>
      <c r="EJ197" t="s">
        <v>3988</v>
      </c>
      <c r="EK197" t="s">
        <v>246</v>
      </c>
      <c r="EL197" t="s">
        <v>1719</v>
      </c>
      <c r="EM197" t="s">
        <v>2374</v>
      </c>
      <c r="EN197" t="s">
        <v>575</v>
      </c>
    </row>
    <row r="198" spans="1:158">
      <c r="A198" t="s">
        <v>1137</v>
      </c>
      <c r="B198" t="s">
        <v>211</v>
      </c>
      <c r="C198" t="s">
        <v>1138</v>
      </c>
      <c r="D198" t="s">
        <v>1139</v>
      </c>
      <c r="E198" t="s">
        <v>5210</v>
      </c>
      <c r="F198" t="s">
        <v>5211</v>
      </c>
      <c r="G198">
        <v>7987842163</v>
      </c>
      <c r="H198" t="s">
        <v>271</v>
      </c>
      <c r="I198" t="s">
        <v>5212</v>
      </c>
      <c r="J198" t="s">
        <v>166</v>
      </c>
      <c r="K198" t="s">
        <v>5213</v>
      </c>
      <c r="L198" t="s">
        <v>5214</v>
      </c>
      <c r="M198" t="s">
        <v>5215</v>
      </c>
      <c r="N198" t="s">
        <v>170</v>
      </c>
      <c r="AI198" t="s">
        <v>5216</v>
      </c>
      <c r="AJ198" t="s">
        <v>5217</v>
      </c>
      <c r="AK198" t="s">
        <v>5218</v>
      </c>
      <c r="AL198">
        <v>76</v>
      </c>
      <c r="AM198">
        <v>8</v>
      </c>
      <c r="AN198">
        <v>2014</v>
      </c>
      <c r="AO198" t="s">
        <v>174</v>
      </c>
      <c r="AP198" t="s">
        <v>5216</v>
      </c>
      <c r="AQ198" t="s">
        <v>5217</v>
      </c>
      <c r="AR198" t="s">
        <v>5219</v>
      </c>
      <c r="AS198">
        <v>65.6</v>
      </c>
      <c r="AU198">
        <v>2016</v>
      </c>
      <c r="AV198" t="s">
        <v>170</v>
      </c>
      <c r="BC198" t="s">
        <v>174</v>
      </c>
      <c r="BD198" t="s">
        <v>5220</v>
      </c>
      <c r="BE198" t="s">
        <v>5221</v>
      </c>
      <c r="BF198" t="s">
        <v>5222</v>
      </c>
      <c r="BG198">
        <v>75.8</v>
      </c>
      <c r="BH198">
        <v>7.58</v>
      </c>
      <c r="BI198">
        <v>2021</v>
      </c>
      <c r="BJ198">
        <v>8</v>
      </c>
      <c r="BL198">
        <v>2</v>
      </c>
      <c r="BN198" t="s">
        <v>174</v>
      </c>
      <c r="BO198" t="s">
        <v>5220</v>
      </c>
      <c r="BP198" t="s">
        <v>5221</v>
      </c>
      <c r="BQ198" t="s">
        <v>5223</v>
      </c>
      <c r="BR198">
        <v>72.1</v>
      </c>
      <c r="BS198">
        <v>7.21</v>
      </c>
      <c r="BT198">
        <v>2023</v>
      </c>
      <c r="BU198">
        <v>24</v>
      </c>
      <c r="BW198">
        <v>53</v>
      </c>
      <c r="BX198" t="s">
        <v>5224</v>
      </c>
      <c r="BY198" t="s">
        <v>174</v>
      </c>
      <c r="BZ198" t="s">
        <v>5225</v>
      </c>
      <c r="CA198" t="s">
        <v>5226</v>
      </c>
      <c r="CB198" t="s">
        <v>5227</v>
      </c>
      <c r="CC198">
        <v>62.21</v>
      </c>
      <c r="CE198">
        <v>2023</v>
      </c>
      <c r="CF198" t="s">
        <v>174</v>
      </c>
      <c r="CG198" t="s">
        <v>5228</v>
      </c>
      <c r="CH198" t="s">
        <v>5229</v>
      </c>
      <c r="CI198" t="s">
        <v>373</v>
      </c>
      <c r="CK198" t="s">
        <v>170</v>
      </c>
      <c r="CL198" t="s">
        <v>174</v>
      </c>
      <c r="CM198" t="s">
        <v>5230</v>
      </c>
      <c r="CN198" t="s">
        <v>174</v>
      </c>
      <c r="CO198" t="s">
        <v>5231</v>
      </c>
      <c r="CP198" t="s">
        <v>5232</v>
      </c>
      <c r="CQ198" t="s">
        <v>174</v>
      </c>
      <c r="CR198">
        <v>0</v>
      </c>
      <c r="CS198">
        <v>0</v>
      </c>
      <c r="CT198">
        <v>6</v>
      </c>
      <c r="CU198" t="s">
        <v>5233</v>
      </c>
      <c r="CV198" t="s">
        <v>170</v>
      </c>
      <c r="CZ198" t="s">
        <v>170</v>
      </c>
      <c r="DB198" t="s">
        <v>5234</v>
      </c>
      <c r="DC198" t="s">
        <v>5235</v>
      </c>
      <c r="DD198" t="s">
        <v>174</v>
      </c>
      <c r="DE198" t="s">
        <v>5236</v>
      </c>
      <c r="DF198" t="s">
        <v>174</v>
      </c>
      <c r="DG198" t="s">
        <v>5237</v>
      </c>
      <c r="DH198" t="s">
        <v>5238</v>
      </c>
      <c r="DI198" t="s">
        <v>5239</v>
      </c>
      <c r="DJ198" t="s">
        <v>5240</v>
      </c>
      <c r="DK198">
        <v>8</v>
      </c>
      <c r="DL198" t="s">
        <v>174</v>
      </c>
      <c r="DM198" t="s">
        <v>5241</v>
      </c>
      <c r="DN198" t="s">
        <v>170</v>
      </c>
      <c r="DP198" t="s">
        <v>5242</v>
      </c>
      <c r="DQ198" t="str">
        <f>HYPERLINK("https://nconnect.nicmar.ac.in/storage/profile/6997f9caf3d3a.png","Download")</f>
        <v>0</v>
      </c>
      <c r="DR198" t="str">
        <f>HYPERLINK("https://nconnect.nicmar.ac.in/pdf/315_resume_1771574683.pdf/Y2FyZWVy","View Resume")</f>
        <v>0</v>
      </c>
      <c r="DS198" t="s">
        <v>1805</v>
      </c>
      <c r="DT198" t="s">
        <v>467</v>
      </c>
      <c r="DU198" t="s">
        <v>211</v>
      </c>
      <c r="DV198" t="s">
        <v>1002</v>
      </c>
      <c r="DW198" t="s">
        <v>246</v>
      </c>
      <c r="DX198" t="s">
        <v>419</v>
      </c>
      <c r="DY198" t="s">
        <v>209</v>
      </c>
      <c r="DZ198" t="s">
        <v>420</v>
      </c>
      <c r="EA198" t="s">
        <v>5243</v>
      </c>
      <c r="EB198" t="s">
        <v>5244</v>
      </c>
      <c r="EC198" t="s">
        <v>2892</v>
      </c>
      <c r="ED198" t="s">
        <v>207</v>
      </c>
      <c r="EE198" t="s">
        <v>984</v>
      </c>
      <c r="EF198" t="s">
        <v>424</v>
      </c>
      <c r="EG198" t="s">
        <v>248</v>
      </c>
      <c r="EH198" t="s">
        <v>5245</v>
      </c>
      <c r="EI198" t="s">
        <v>5246</v>
      </c>
      <c r="EJ198" t="s">
        <v>5247</v>
      </c>
      <c r="EK198" t="s">
        <v>207</v>
      </c>
      <c r="EL198" t="s">
        <v>1386</v>
      </c>
      <c r="EM198" t="s">
        <v>506</v>
      </c>
      <c r="EN198" t="s">
        <v>949</v>
      </c>
      <c r="EO198" t="s">
        <v>5248</v>
      </c>
      <c r="EP198" t="s">
        <v>5249</v>
      </c>
      <c r="EQ198" t="s">
        <v>5247</v>
      </c>
      <c r="ER198" t="s">
        <v>207</v>
      </c>
      <c r="ES198" t="s">
        <v>423</v>
      </c>
      <c r="ET198" t="s">
        <v>1322</v>
      </c>
      <c r="EU198" t="s">
        <v>265</v>
      </c>
      <c r="EV198" t="s">
        <v>5250</v>
      </c>
      <c r="EW198" t="s">
        <v>5251</v>
      </c>
      <c r="EX198" t="s">
        <v>5252</v>
      </c>
      <c r="EY198" t="s">
        <v>207</v>
      </c>
      <c r="EZ198" t="s">
        <v>2858</v>
      </c>
      <c r="FA198" t="s">
        <v>2854</v>
      </c>
      <c r="FB198" t="s">
        <v>470</v>
      </c>
    </row>
    <row r="199" spans="1:158">
      <c r="A199" t="s">
        <v>1348</v>
      </c>
      <c r="B199" t="s">
        <v>211</v>
      </c>
      <c r="C199" t="s">
        <v>267</v>
      </c>
      <c r="D199" t="s">
        <v>1349</v>
      </c>
      <c r="E199" t="s">
        <v>5253</v>
      </c>
      <c r="F199" t="s">
        <v>5254</v>
      </c>
      <c r="G199">
        <v>8239786882</v>
      </c>
      <c r="H199" t="s">
        <v>164</v>
      </c>
      <c r="I199" t="s">
        <v>5255</v>
      </c>
      <c r="J199" t="s">
        <v>217</v>
      </c>
      <c r="K199" t="s">
        <v>218</v>
      </c>
      <c r="L199" t="s">
        <v>5256</v>
      </c>
      <c r="M199" t="s">
        <v>5257</v>
      </c>
      <c r="N199" t="s">
        <v>170</v>
      </c>
      <c r="AI199" t="s">
        <v>5258</v>
      </c>
      <c r="AJ199" t="s">
        <v>5259</v>
      </c>
      <c r="AK199" t="s">
        <v>5260</v>
      </c>
      <c r="AL199">
        <v>93.1</v>
      </c>
      <c r="AM199">
        <v>9.8</v>
      </c>
      <c r="AN199">
        <v>2014</v>
      </c>
      <c r="AO199" t="s">
        <v>174</v>
      </c>
      <c r="AP199" t="s">
        <v>5258</v>
      </c>
      <c r="AQ199" t="s">
        <v>5259</v>
      </c>
      <c r="AR199" t="s">
        <v>5261</v>
      </c>
      <c r="AS199">
        <v>91</v>
      </c>
      <c r="AU199">
        <v>2016</v>
      </c>
      <c r="AV199" t="s">
        <v>170</v>
      </c>
      <c r="BC199" t="s">
        <v>174</v>
      </c>
      <c r="BD199" t="s">
        <v>5262</v>
      </c>
      <c r="BE199" t="s">
        <v>5263</v>
      </c>
      <c r="BF199" t="s">
        <v>5264</v>
      </c>
      <c r="BG199">
        <v>70.11</v>
      </c>
      <c r="BI199">
        <v>2019</v>
      </c>
      <c r="BJ199">
        <v>19</v>
      </c>
      <c r="BK199" t="s">
        <v>5265</v>
      </c>
      <c r="BL199">
        <v>17</v>
      </c>
      <c r="BN199" t="s">
        <v>174</v>
      </c>
      <c r="BO199" t="s">
        <v>5266</v>
      </c>
      <c r="BP199" t="s">
        <v>5266</v>
      </c>
      <c r="BQ199" t="s">
        <v>5267</v>
      </c>
      <c r="BR199">
        <v>83</v>
      </c>
      <c r="BS199">
        <v>8.8</v>
      </c>
      <c r="BT199">
        <v>2021</v>
      </c>
      <c r="BU199">
        <v>31</v>
      </c>
      <c r="BV199" t="s">
        <v>3022</v>
      </c>
      <c r="BW199">
        <v>53</v>
      </c>
      <c r="BX199" t="s">
        <v>5268</v>
      </c>
      <c r="BY199" t="s">
        <v>170</v>
      </c>
      <c r="CF199" t="s">
        <v>174</v>
      </c>
      <c r="CG199" t="s">
        <v>5269</v>
      </c>
      <c r="CH199" t="s">
        <v>5270</v>
      </c>
      <c r="CI199" t="s">
        <v>373</v>
      </c>
      <c r="CK199" t="s">
        <v>174</v>
      </c>
      <c r="CL199" t="s">
        <v>174</v>
      </c>
      <c r="CM199" t="s">
        <v>5271</v>
      </c>
      <c r="CN199" t="s">
        <v>174</v>
      </c>
      <c r="CO199" t="s">
        <v>5272</v>
      </c>
      <c r="CP199" t="s">
        <v>722</v>
      </c>
      <c r="CQ199" t="s">
        <v>174</v>
      </c>
      <c r="CR199">
        <v>0</v>
      </c>
      <c r="CS199">
        <v>2</v>
      </c>
      <c r="CT199">
        <v>12</v>
      </c>
      <c r="CU199" t="s">
        <v>5273</v>
      </c>
      <c r="CV199" t="s">
        <v>174</v>
      </c>
      <c r="CW199" t="s">
        <v>5274</v>
      </c>
      <c r="CX199" t="s">
        <v>373</v>
      </c>
      <c r="CZ199" t="s">
        <v>170</v>
      </c>
      <c r="DC199" t="s">
        <v>5275</v>
      </c>
      <c r="DD199" t="s">
        <v>174</v>
      </c>
      <c r="DE199" t="s">
        <v>5276</v>
      </c>
      <c r="DF199" t="s">
        <v>174</v>
      </c>
      <c r="DG199">
        <v>2</v>
      </c>
      <c r="DH199">
        <v>1</v>
      </c>
      <c r="DI199">
        <v>7</v>
      </c>
      <c r="DJ199">
        <v>0</v>
      </c>
      <c r="DK199">
        <v>8</v>
      </c>
      <c r="DL199" t="s">
        <v>174</v>
      </c>
      <c r="DM199" t="s">
        <v>5277</v>
      </c>
      <c r="DN199" t="s">
        <v>170</v>
      </c>
      <c r="DP199" t="s">
        <v>5278</v>
      </c>
      <c r="DQ199" t="str">
        <f>HYPERLINK("https://nconnect.nicmar.ac.in/storage/profile/699c787c3508c.png","Download")</f>
        <v>0</v>
      </c>
      <c r="DR199" t="str">
        <f>HYPERLINK("https://nconnect.nicmar.ac.in/pdf/335_resume_1771575103.pdf/Y2FyZWVy","View Resume")</f>
        <v>0</v>
      </c>
      <c r="DS199" t="s">
        <v>2245</v>
      </c>
      <c r="DT199" t="s">
        <v>5270</v>
      </c>
      <c r="DU199" t="s">
        <v>952</v>
      </c>
      <c r="DV199" t="s">
        <v>1214</v>
      </c>
      <c r="DW199" t="s">
        <v>246</v>
      </c>
      <c r="DX199" t="s">
        <v>951</v>
      </c>
      <c r="DY199" t="s">
        <v>209</v>
      </c>
      <c r="DZ199" t="s">
        <v>2245</v>
      </c>
    </row>
    <row r="200" spans="1:158">
      <c r="A200" t="s">
        <v>1137</v>
      </c>
      <c r="B200" t="s">
        <v>211</v>
      </c>
      <c r="C200" t="s">
        <v>1138</v>
      </c>
      <c r="D200" t="s">
        <v>1139</v>
      </c>
      <c r="E200" t="s">
        <v>5279</v>
      </c>
      <c r="F200" t="s">
        <v>5280</v>
      </c>
      <c r="G200">
        <v>9705147026</v>
      </c>
      <c r="H200" t="s">
        <v>164</v>
      </c>
      <c r="I200" t="s">
        <v>5281</v>
      </c>
      <c r="J200" t="s">
        <v>217</v>
      </c>
      <c r="K200" t="s">
        <v>5282</v>
      </c>
      <c r="L200" t="s">
        <v>5283</v>
      </c>
      <c r="M200" t="s">
        <v>5284</v>
      </c>
      <c r="N200" t="s">
        <v>170</v>
      </c>
      <c r="AI200" t="s">
        <v>5285</v>
      </c>
      <c r="AJ200" t="s">
        <v>5286</v>
      </c>
      <c r="AK200" t="s">
        <v>5287</v>
      </c>
      <c r="AL200">
        <v>95</v>
      </c>
      <c r="AM200">
        <v>9.5</v>
      </c>
      <c r="AN200">
        <v>2015</v>
      </c>
      <c r="AO200" t="s">
        <v>174</v>
      </c>
      <c r="AP200" t="s">
        <v>5288</v>
      </c>
      <c r="AQ200" t="s">
        <v>5289</v>
      </c>
      <c r="AR200" t="s">
        <v>1701</v>
      </c>
      <c r="AS200">
        <v>95.6</v>
      </c>
      <c r="AT200">
        <v>9.56</v>
      </c>
      <c r="AU200">
        <v>2017</v>
      </c>
      <c r="AV200" t="s">
        <v>170</v>
      </c>
      <c r="BC200" t="s">
        <v>174</v>
      </c>
      <c r="BD200" t="s">
        <v>5290</v>
      </c>
      <c r="BE200" t="s">
        <v>5290</v>
      </c>
      <c r="BF200" t="s">
        <v>5291</v>
      </c>
      <c r="BG200">
        <v>71.5</v>
      </c>
      <c r="BH200">
        <v>7.15</v>
      </c>
      <c r="BI200">
        <v>2021</v>
      </c>
      <c r="BJ200">
        <v>10</v>
      </c>
      <c r="BL200">
        <v>35</v>
      </c>
      <c r="BN200" t="s">
        <v>174</v>
      </c>
      <c r="BO200" t="s">
        <v>5290</v>
      </c>
      <c r="BP200" t="s">
        <v>5290</v>
      </c>
      <c r="BQ200" t="s">
        <v>5292</v>
      </c>
      <c r="BR200">
        <v>88.8</v>
      </c>
      <c r="BS200">
        <v>8.8</v>
      </c>
      <c r="BT200">
        <v>2023</v>
      </c>
      <c r="BU200">
        <v>24</v>
      </c>
      <c r="BW200">
        <v>35</v>
      </c>
      <c r="BY200" t="s">
        <v>170</v>
      </c>
      <c r="CF200" t="s">
        <v>170</v>
      </c>
      <c r="CL200" t="s">
        <v>174</v>
      </c>
      <c r="CM200" t="s">
        <v>5293</v>
      </c>
      <c r="CN200" t="s">
        <v>174</v>
      </c>
      <c r="CO200" t="s">
        <v>5294</v>
      </c>
      <c r="CP200" t="s">
        <v>5295</v>
      </c>
      <c r="CQ200" t="s">
        <v>170</v>
      </c>
      <c r="CU200" t="s">
        <v>410</v>
      </c>
      <c r="CV200" t="s">
        <v>170</v>
      </c>
      <c r="CZ200" t="s">
        <v>170</v>
      </c>
      <c r="DB200" t="s">
        <v>5296</v>
      </c>
      <c r="DC200" t="s">
        <v>5297</v>
      </c>
      <c r="DD200" t="s">
        <v>170</v>
      </c>
      <c r="DF200" t="s">
        <v>170</v>
      </c>
      <c r="DL200" t="s">
        <v>170</v>
      </c>
      <c r="DN200" t="s">
        <v>170</v>
      </c>
      <c r="DP200" t="s">
        <v>5298</v>
      </c>
      <c r="DQ200" t="s">
        <v>202</v>
      </c>
      <c r="DR200" t="str">
        <f>HYPERLINK("https://nconnect.nicmar.ac.in/pdf/342_resume_1771576868.pdf/Y2FyZWVy","View Resume")</f>
        <v>0</v>
      </c>
      <c r="DS200" t="s">
        <v>865</v>
      </c>
      <c r="DT200" t="s">
        <v>5299</v>
      </c>
      <c r="DU200" t="s">
        <v>5300</v>
      </c>
      <c r="DV200" t="s">
        <v>5301</v>
      </c>
      <c r="DW200" t="s">
        <v>207</v>
      </c>
      <c r="DX200" t="s">
        <v>419</v>
      </c>
      <c r="DY200" t="s">
        <v>1199</v>
      </c>
      <c r="DZ200" t="s">
        <v>865</v>
      </c>
    </row>
    <row r="201" spans="1:158">
      <c r="A201" t="s">
        <v>5302</v>
      </c>
      <c r="B201" t="s">
        <v>508</v>
      </c>
      <c r="C201" t="s">
        <v>160</v>
      </c>
      <c r="D201" t="s">
        <v>5303</v>
      </c>
      <c r="E201" t="s">
        <v>5279</v>
      </c>
      <c r="F201" t="s">
        <v>5280</v>
      </c>
      <c r="G201">
        <v>9705147026</v>
      </c>
      <c r="H201" t="s">
        <v>164</v>
      </c>
      <c r="I201" t="s">
        <v>5281</v>
      </c>
      <c r="J201" t="s">
        <v>217</v>
      </c>
      <c r="K201" t="s">
        <v>5282</v>
      </c>
      <c r="L201" t="s">
        <v>5283</v>
      </c>
      <c r="M201" t="s">
        <v>5284</v>
      </c>
      <c r="N201" t="s">
        <v>170</v>
      </c>
      <c r="AI201" t="s">
        <v>5285</v>
      </c>
      <c r="AJ201" t="s">
        <v>5286</v>
      </c>
      <c r="AK201" t="s">
        <v>5287</v>
      </c>
      <c r="AL201">
        <v>95</v>
      </c>
      <c r="AM201">
        <v>9.5</v>
      </c>
      <c r="AN201">
        <v>2015</v>
      </c>
      <c r="AO201" t="s">
        <v>174</v>
      </c>
      <c r="AP201" t="s">
        <v>5288</v>
      </c>
      <c r="AQ201" t="s">
        <v>5289</v>
      </c>
      <c r="AR201" t="s">
        <v>1701</v>
      </c>
      <c r="AS201">
        <v>95.6</v>
      </c>
      <c r="AT201">
        <v>9.56</v>
      </c>
      <c r="AU201">
        <v>2017</v>
      </c>
      <c r="AV201" t="s">
        <v>170</v>
      </c>
      <c r="BC201" t="s">
        <v>174</v>
      </c>
      <c r="BD201" t="s">
        <v>5290</v>
      </c>
      <c r="BE201" t="s">
        <v>5290</v>
      </c>
      <c r="BF201" t="s">
        <v>5291</v>
      </c>
      <c r="BG201">
        <v>71.5</v>
      </c>
      <c r="BH201">
        <v>7.15</v>
      </c>
      <c r="BI201">
        <v>2021</v>
      </c>
      <c r="BJ201">
        <v>10</v>
      </c>
      <c r="BL201">
        <v>35</v>
      </c>
      <c r="BN201" t="s">
        <v>174</v>
      </c>
      <c r="BO201" t="s">
        <v>5290</v>
      </c>
      <c r="BP201" t="s">
        <v>5290</v>
      </c>
      <c r="BQ201" t="s">
        <v>5292</v>
      </c>
      <c r="BR201">
        <v>88.8</v>
      </c>
      <c r="BS201">
        <v>8.8</v>
      </c>
      <c r="BT201">
        <v>2023</v>
      </c>
      <c r="BU201">
        <v>24</v>
      </c>
      <c r="BW201">
        <v>35</v>
      </c>
      <c r="BY201" t="s">
        <v>170</v>
      </c>
      <c r="CF201" t="s">
        <v>170</v>
      </c>
      <c r="CL201" t="s">
        <v>174</v>
      </c>
      <c r="CM201" t="s">
        <v>5293</v>
      </c>
      <c r="CN201" t="s">
        <v>174</v>
      </c>
      <c r="CO201" t="s">
        <v>5294</v>
      </c>
      <c r="CP201" t="s">
        <v>5295</v>
      </c>
      <c r="CQ201" t="s">
        <v>170</v>
      </c>
      <c r="CU201" t="s">
        <v>410</v>
      </c>
      <c r="CV201" t="s">
        <v>170</v>
      </c>
      <c r="CZ201" t="s">
        <v>170</v>
      </c>
      <c r="DB201" t="s">
        <v>5296</v>
      </c>
      <c r="DC201" t="s">
        <v>5297</v>
      </c>
      <c r="DD201" t="s">
        <v>170</v>
      </c>
      <c r="DF201" t="s">
        <v>170</v>
      </c>
      <c r="DL201" t="s">
        <v>170</v>
      </c>
      <c r="DN201" t="s">
        <v>170</v>
      </c>
      <c r="DP201" t="s">
        <v>5304</v>
      </c>
      <c r="DQ201" t="s">
        <v>202</v>
      </c>
      <c r="DR201" t="str">
        <f>HYPERLINK("https://nconnect.nicmar.ac.in/pdf/342_resume_1771576868.pdf/Y2FyZWVy","View Resume")</f>
        <v>0</v>
      </c>
      <c r="DS201" t="s">
        <v>865</v>
      </c>
      <c r="DT201" t="s">
        <v>5299</v>
      </c>
      <c r="DU201" t="s">
        <v>5300</v>
      </c>
      <c r="DV201" t="s">
        <v>5301</v>
      </c>
      <c r="DW201" t="s">
        <v>207</v>
      </c>
      <c r="DX201" t="s">
        <v>419</v>
      </c>
      <c r="DY201" t="s">
        <v>1199</v>
      </c>
      <c r="DZ201" t="s">
        <v>865</v>
      </c>
    </row>
    <row r="202" spans="1:158">
      <c r="A202" t="s">
        <v>507</v>
      </c>
      <c r="B202" t="s">
        <v>508</v>
      </c>
      <c r="C202" t="s">
        <v>267</v>
      </c>
      <c r="D202" t="s">
        <v>509</v>
      </c>
      <c r="E202" t="s">
        <v>5305</v>
      </c>
      <c r="F202" t="s">
        <v>5306</v>
      </c>
      <c r="G202">
        <v>7621904363</v>
      </c>
      <c r="H202" t="s">
        <v>271</v>
      </c>
      <c r="I202" t="s">
        <v>5307</v>
      </c>
      <c r="J202" t="s">
        <v>166</v>
      </c>
      <c r="K202" t="s">
        <v>5308</v>
      </c>
      <c r="L202" t="s">
        <v>5309</v>
      </c>
      <c r="M202" t="s">
        <v>5310</v>
      </c>
      <c r="N202" t="s">
        <v>170</v>
      </c>
      <c r="AI202" t="s">
        <v>5311</v>
      </c>
      <c r="AJ202" t="s">
        <v>1930</v>
      </c>
      <c r="AK202" t="s">
        <v>5312</v>
      </c>
      <c r="AL202">
        <v>61</v>
      </c>
      <c r="AN202">
        <v>1999</v>
      </c>
      <c r="AO202" t="s">
        <v>174</v>
      </c>
      <c r="AP202" t="s">
        <v>5311</v>
      </c>
      <c r="AQ202" t="s">
        <v>1930</v>
      </c>
      <c r="AR202" t="s">
        <v>5313</v>
      </c>
      <c r="AS202">
        <v>86.4</v>
      </c>
      <c r="AU202">
        <v>2001</v>
      </c>
      <c r="AV202" t="s">
        <v>170</v>
      </c>
      <c r="BC202" t="s">
        <v>174</v>
      </c>
      <c r="BD202" t="s">
        <v>5314</v>
      </c>
      <c r="BE202" t="s">
        <v>5315</v>
      </c>
      <c r="BF202" t="s">
        <v>2351</v>
      </c>
      <c r="BG202">
        <v>59</v>
      </c>
      <c r="BI202">
        <v>2004</v>
      </c>
      <c r="BJ202">
        <v>19</v>
      </c>
      <c r="BK202" t="s">
        <v>5316</v>
      </c>
      <c r="BL202">
        <v>53</v>
      </c>
      <c r="BM202" t="s">
        <v>5317</v>
      </c>
      <c r="BN202" t="s">
        <v>174</v>
      </c>
      <c r="BO202" t="s">
        <v>5314</v>
      </c>
      <c r="BP202" t="s">
        <v>5315</v>
      </c>
      <c r="BQ202" t="s">
        <v>2351</v>
      </c>
      <c r="BR202">
        <v>58</v>
      </c>
      <c r="BT202">
        <v>2006</v>
      </c>
      <c r="BU202">
        <v>31</v>
      </c>
      <c r="BV202" t="s">
        <v>5318</v>
      </c>
      <c r="BW202">
        <v>53</v>
      </c>
      <c r="BX202" t="s">
        <v>5319</v>
      </c>
      <c r="BY202" t="s">
        <v>174</v>
      </c>
      <c r="BZ202" t="s">
        <v>5320</v>
      </c>
      <c r="CA202" t="s">
        <v>5320</v>
      </c>
      <c r="CB202" t="s">
        <v>5321</v>
      </c>
      <c r="CC202">
        <v>56.25</v>
      </c>
      <c r="CE202">
        <v>2008</v>
      </c>
      <c r="CF202" t="s">
        <v>174</v>
      </c>
      <c r="CG202" t="s">
        <v>2351</v>
      </c>
      <c r="CH202" t="s">
        <v>5314</v>
      </c>
      <c r="CI202" t="s">
        <v>193</v>
      </c>
      <c r="CJ202">
        <v>2019</v>
      </c>
      <c r="CL202" t="s">
        <v>174</v>
      </c>
      <c r="CM202" t="s">
        <v>5322</v>
      </c>
      <c r="CN202" t="s">
        <v>174</v>
      </c>
      <c r="CO202" t="s">
        <v>5323</v>
      </c>
      <c r="CP202" t="s">
        <v>5324</v>
      </c>
      <c r="CQ202" t="s">
        <v>174</v>
      </c>
      <c r="CR202">
        <v>0</v>
      </c>
      <c r="CS202">
        <v>0</v>
      </c>
      <c r="CT202">
        <v>7</v>
      </c>
      <c r="CU202" t="s">
        <v>5325</v>
      </c>
      <c r="CV202" t="s">
        <v>170</v>
      </c>
      <c r="CZ202" t="s">
        <v>170</v>
      </c>
      <c r="DB202" t="s">
        <v>5326</v>
      </c>
      <c r="DC202" t="s">
        <v>5327</v>
      </c>
      <c r="DD202" t="s">
        <v>174</v>
      </c>
      <c r="DE202" t="s">
        <v>5328</v>
      </c>
      <c r="DF202" t="s">
        <v>170</v>
      </c>
      <c r="DL202" t="s">
        <v>170</v>
      </c>
      <c r="DN202" t="s">
        <v>170</v>
      </c>
      <c r="DP202" t="s">
        <v>5329</v>
      </c>
      <c r="DQ202" t="s">
        <v>202</v>
      </c>
      <c r="DR202" t="str">
        <f>HYPERLINK("https://nconnect.nicmar.ac.in/pdf/316_resume_1771577271.pdf/Y2FyZWVy","View Resume")</f>
        <v>0</v>
      </c>
      <c r="DS202" t="s">
        <v>344</v>
      </c>
      <c r="DT202" t="s">
        <v>4909</v>
      </c>
      <c r="DU202" t="s">
        <v>5330</v>
      </c>
      <c r="DV202" t="s">
        <v>819</v>
      </c>
      <c r="DW202" t="s">
        <v>246</v>
      </c>
      <c r="DX202" t="s">
        <v>821</v>
      </c>
      <c r="DY202" t="s">
        <v>209</v>
      </c>
      <c r="DZ202" t="s">
        <v>344</v>
      </c>
    </row>
    <row r="203" spans="1:158">
      <c r="A203" t="s">
        <v>266</v>
      </c>
      <c r="B203" t="s">
        <v>211</v>
      </c>
      <c r="C203" t="s">
        <v>267</v>
      </c>
      <c r="D203" t="s">
        <v>268</v>
      </c>
      <c r="E203" t="s">
        <v>5331</v>
      </c>
      <c r="F203" t="s">
        <v>5332</v>
      </c>
      <c r="G203">
        <v>9163772344</v>
      </c>
      <c r="H203" t="s">
        <v>164</v>
      </c>
      <c r="I203" t="s">
        <v>5333</v>
      </c>
      <c r="J203" t="s">
        <v>166</v>
      </c>
      <c r="K203" t="s">
        <v>389</v>
      </c>
      <c r="L203" t="s">
        <v>5334</v>
      </c>
      <c r="M203" t="s">
        <v>5335</v>
      </c>
      <c r="N203" t="s">
        <v>170</v>
      </c>
      <c r="AI203" t="s">
        <v>5336</v>
      </c>
      <c r="AJ203" t="s">
        <v>1930</v>
      </c>
      <c r="AK203" t="s">
        <v>5337</v>
      </c>
      <c r="AL203">
        <v>83.2</v>
      </c>
      <c r="AN203">
        <v>2008</v>
      </c>
      <c r="AO203" t="s">
        <v>174</v>
      </c>
      <c r="AP203" t="s">
        <v>5336</v>
      </c>
      <c r="AQ203" t="s">
        <v>1930</v>
      </c>
      <c r="AR203" t="s">
        <v>5338</v>
      </c>
      <c r="AS203">
        <v>75.6</v>
      </c>
      <c r="AU203">
        <v>2010</v>
      </c>
      <c r="AV203" t="s">
        <v>170</v>
      </c>
      <c r="BC203" t="s">
        <v>174</v>
      </c>
      <c r="BD203" t="s">
        <v>398</v>
      </c>
      <c r="BE203" t="s">
        <v>5339</v>
      </c>
      <c r="BF203" t="s">
        <v>842</v>
      </c>
      <c r="BG203">
        <v>72.7</v>
      </c>
      <c r="BH203">
        <v>8.02</v>
      </c>
      <c r="BI203">
        <v>2014</v>
      </c>
      <c r="BJ203">
        <v>19</v>
      </c>
      <c r="BK203" t="s">
        <v>5340</v>
      </c>
      <c r="BL203">
        <v>53</v>
      </c>
      <c r="BM203" t="s">
        <v>842</v>
      </c>
      <c r="BN203" t="s">
        <v>174</v>
      </c>
      <c r="BO203" t="s">
        <v>5341</v>
      </c>
      <c r="BP203" t="s">
        <v>5342</v>
      </c>
      <c r="BQ203" t="s">
        <v>5343</v>
      </c>
      <c r="BR203">
        <v>83</v>
      </c>
      <c r="BS203">
        <v>9.07</v>
      </c>
      <c r="BT203">
        <v>2016</v>
      </c>
      <c r="BU203">
        <v>31</v>
      </c>
      <c r="BV203" t="s">
        <v>529</v>
      </c>
      <c r="BW203">
        <v>23</v>
      </c>
      <c r="BY203" t="s">
        <v>170</v>
      </c>
      <c r="CF203" t="s">
        <v>170</v>
      </c>
      <c r="CL203" t="s">
        <v>170</v>
      </c>
      <c r="CN203" t="s">
        <v>174</v>
      </c>
      <c r="CO203" t="s">
        <v>5344</v>
      </c>
      <c r="CP203" t="s">
        <v>722</v>
      </c>
      <c r="CQ203" t="s">
        <v>174</v>
      </c>
      <c r="CR203">
        <v>2</v>
      </c>
      <c r="CS203">
        <v>3</v>
      </c>
      <c r="CT203">
        <v>13</v>
      </c>
      <c r="CV203" t="s">
        <v>170</v>
      </c>
      <c r="CZ203" t="s">
        <v>170</v>
      </c>
      <c r="DB203" t="s">
        <v>5345</v>
      </c>
      <c r="DC203" t="s">
        <v>5346</v>
      </c>
      <c r="DD203" t="s">
        <v>174</v>
      </c>
      <c r="DE203" t="s">
        <v>5347</v>
      </c>
      <c r="DF203" t="s">
        <v>174</v>
      </c>
      <c r="DG203">
        <v>11</v>
      </c>
      <c r="DH203">
        <v>4</v>
      </c>
      <c r="DI203">
        <v>1</v>
      </c>
      <c r="DJ203">
        <v>0</v>
      </c>
      <c r="DK203">
        <v>8</v>
      </c>
      <c r="DL203" t="s">
        <v>170</v>
      </c>
      <c r="DN203" t="s">
        <v>170</v>
      </c>
      <c r="DP203" t="s">
        <v>5348</v>
      </c>
      <c r="DQ203" t="s">
        <v>202</v>
      </c>
      <c r="DR203" t="str">
        <f>HYPERLINK("https://nconnect.nicmar.ac.in/pdf/346_resume_1771577745.pdf/Y2FyZWVy","View Resume")</f>
        <v>0</v>
      </c>
      <c r="DS203" t="s">
        <v>430</v>
      </c>
      <c r="DT203" t="s">
        <v>5349</v>
      </c>
      <c r="DU203" t="s">
        <v>211</v>
      </c>
      <c r="DV203" t="s">
        <v>819</v>
      </c>
      <c r="DW203" t="s">
        <v>246</v>
      </c>
      <c r="DX203" t="s">
        <v>2434</v>
      </c>
      <c r="DY203" t="s">
        <v>209</v>
      </c>
      <c r="DZ203" t="s">
        <v>430</v>
      </c>
    </row>
    <row r="204" spans="1:158">
      <c r="A204" t="s">
        <v>582</v>
      </c>
      <c r="B204" t="s">
        <v>211</v>
      </c>
      <c r="C204" t="s">
        <v>472</v>
      </c>
      <c r="D204" t="s">
        <v>583</v>
      </c>
      <c r="E204" t="s">
        <v>5350</v>
      </c>
      <c r="F204" t="s">
        <v>5351</v>
      </c>
      <c r="G204">
        <v>9010915282</v>
      </c>
      <c r="H204" t="s">
        <v>164</v>
      </c>
      <c r="I204" t="s">
        <v>5352</v>
      </c>
      <c r="J204" t="s">
        <v>166</v>
      </c>
      <c r="K204" t="s">
        <v>5353</v>
      </c>
      <c r="L204" t="s">
        <v>5354</v>
      </c>
      <c r="M204" t="s">
        <v>5355</v>
      </c>
      <c r="N204" t="s">
        <v>170</v>
      </c>
      <c r="AI204" t="s">
        <v>5356</v>
      </c>
      <c r="AJ204" t="s">
        <v>5357</v>
      </c>
      <c r="AK204" t="s">
        <v>5358</v>
      </c>
      <c r="AL204">
        <v>61</v>
      </c>
      <c r="AN204">
        <v>2000</v>
      </c>
      <c r="AO204" t="s">
        <v>170</v>
      </c>
      <c r="AV204" t="s">
        <v>174</v>
      </c>
      <c r="AW204" t="s">
        <v>5359</v>
      </c>
      <c r="AX204" t="s">
        <v>5360</v>
      </c>
      <c r="AY204" t="s">
        <v>5361</v>
      </c>
      <c r="AZ204">
        <v>64.67</v>
      </c>
      <c r="BB204">
        <v>2009</v>
      </c>
      <c r="BC204" t="s">
        <v>174</v>
      </c>
      <c r="BD204" t="s">
        <v>5362</v>
      </c>
      <c r="BE204" t="s">
        <v>5363</v>
      </c>
      <c r="BF204" t="s">
        <v>5364</v>
      </c>
      <c r="BG204">
        <v>66.19</v>
      </c>
      <c r="BI204">
        <v>2014</v>
      </c>
      <c r="BJ204">
        <v>1</v>
      </c>
      <c r="BL204">
        <v>9</v>
      </c>
      <c r="BN204" t="s">
        <v>174</v>
      </c>
      <c r="BO204" t="s">
        <v>5362</v>
      </c>
      <c r="BP204" t="s">
        <v>5363</v>
      </c>
      <c r="BQ204" t="s">
        <v>5365</v>
      </c>
      <c r="BR204">
        <v>71</v>
      </c>
      <c r="BT204">
        <v>2016</v>
      </c>
      <c r="BU204">
        <v>14</v>
      </c>
      <c r="BW204">
        <v>47</v>
      </c>
      <c r="BY204" t="s">
        <v>170</v>
      </c>
      <c r="CF204" t="s">
        <v>174</v>
      </c>
      <c r="CG204" t="s">
        <v>229</v>
      </c>
      <c r="CH204" t="s">
        <v>5366</v>
      </c>
      <c r="CI204" t="s">
        <v>193</v>
      </c>
      <c r="CJ204">
        <v>2026</v>
      </c>
      <c r="CL204" t="s">
        <v>170</v>
      </c>
      <c r="CN204" t="s">
        <v>174</v>
      </c>
      <c r="CO204" t="s">
        <v>5367</v>
      </c>
      <c r="CP204" t="s">
        <v>5368</v>
      </c>
      <c r="CQ204" t="s">
        <v>174</v>
      </c>
      <c r="CR204">
        <v>3</v>
      </c>
      <c r="CS204">
        <v>1</v>
      </c>
      <c r="CT204">
        <v>13</v>
      </c>
      <c r="CU204" t="s">
        <v>5369</v>
      </c>
      <c r="CV204" t="s">
        <v>170</v>
      </c>
      <c r="CZ204" t="s">
        <v>170</v>
      </c>
      <c r="DB204" t="s">
        <v>5370</v>
      </c>
      <c r="DC204" t="s">
        <v>5371</v>
      </c>
      <c r="DD204" t="s">
        <v>174</v>
      </c>
      <c r="DE204" t="s">
        <v>5372</v>
      </c>
      <c r="DF204" t="s">
        <v>174</v>
      </c>
      <c r="DG204">
        <v>4</v>
      </c>
      <c r="DH204">
        <v>0</v>
      </c>
      <c r="DI204">
        <v>5</v>
      </c>
      <c r="DJ204">
        <v>12</v>
      </c>
      <c r="DK204">
        <v>8</v>
      </c>
      <c r="DL204" t="s">
        <v>174</v>
      </c>
      <c r="DM204" t="s">
        <v>5373</v>
      </c>
      <c r="DN204" t="s">
        <v>174</v>
      </c>
      <c r="DO204" t="s">
        <v>5374</v>
      </c>
      <c r="DP204" t="s">
        <v>5375</v>
      </c>
      <c r="DQ204" t="str">
        <f>HYPERLINK("https://nconnect.nicmar.ac.in/storage/profile/6998086fc2e16.png","Download")</f>
        <v>0</v>
      </c>
      <c r="DR204" t="str">
        <f>HYPERLINK("https://nconnect.nicmar.ac.in/pdf/339_resume_1771577913.pdf/Y2FyZWVy","View Resume")</f>
        <v>0</v>
      </c>
      <c r="DS204" t="s">
        <v>5376</v>
      </c>
      <c r="DT204" t="s">
        <v>5377</v>
      </c>
      <c r="DU204" t="s">
        <v>5378</v>
      </c>
      <c r="DV204" t="s">
        <v>5379</v>
      </c>
      <c r="DW204" t="s">
        <v>246</v>
      </c>
      <c r="DX204" t="s">
        <v>3459</v>
      </c>
      <c r="DY204" t="s">
        <v>1987</v>
      </c>
      <c r="DZ204" t="s">
        <v>502</v>
      </c>
      <c r="EA204" t="s">
        <v>5380</v>
      </c>
      <c r="EB204" t="s">
        <v>5378</v>
      </c>
      <c r="EC204" t="s">
        <v>5381</v>
      </c>
      <c r="ED204" t="s">
        <v>246</v>
      </c>
      <c r="EE204" t="s">
        <v>3868</v>
      </c>
      <c r="EF204" t="s">
        <v>3459</v>
      </c>
      <c r="EG204" t="s">
        <v>692</v>
      </c>
      <c r="EH204" t="s">
        <v>5382</v>
      </c>
      <c r="EI204" t="s">
        <v>5383</v>
      </c>
      <c r="EJ204" t="s">
        <v>5384</v>
      </c>
      <c r="EK204" t="s">
        <v>207</v>
      </c>
      <c r="EL204" t="s">
        <v>5385</v>
      </c>
      <c r="EM204" t="s">
        <v>2198</v>
      </c>
      <c r="EN204" t="s">
        <v>3195</v>
      </c>
    </row>
    <row r="205" spans="1:158">
      <c r="A205" t="s">
        <v>585</v>
      </c>
      <c r="B205" t="s">
        <v>211</v>
      </c>
      <c r="C205" t="s">
        <v>472</v>
      </c>
      <c r="D205" t="s">
        <v>586</v>
      </c>
      <c r="E205" t="s">
        <v>5386</v>
      </c>
      <c r="F205" t="s">
        <v>5387</v>
      </c>
      <c r="G205">
        <v>9818478573</v>
      </c>
      <c r="H205" t="s">
        <v>164</v>
      </c>
      <c r="I205" t="s">
        <v>5388</v>
      </c>
      <c r="J205" t="s">
        <v>166</v>
      </c>
      <c r="K205" t="s">
        <v>361</v>
      </c>
      <c r="L205" t="s">
        <v>5389</v>
      </c>
      <c r="M205" t="s">
        <v>5390</v>
      </c>
      <c r="N205" t="s">
        <v>170</v>
      </c>
      <c r="AI205" t="s">
        <v>5391</v>
      </c>
      <c r="AJ205" t="s">
        <v>5392</v>
      </c>
      <c r="AK205" t="s">
        <v>5393</v>
      </c>
      <c r="AL205">
        <v>73</v>
      </c>
      <c r="AN205">
        <v>1987</v>
      </c>
      <c r="AO205" t="s">
        <v>174</v>
      </c>
      <c r="AP205" t="s">
        <v>5394</v>
      </c>
      <c r="AQ205" t="s">
        <v>5395</v>
      </c>
      <c r="AR205" t="s">
        <v>5396</v>
      </c>
      <c r="AS205">
        <v>73</v>
      </c>
      <c r="AU205">
        <v>1989</v>
      </c>
      <c r="AV205" t="s">
        <v>170</v>
      </c>
      <c r="BC205" t="s">
        <v>174</v>
      </c>
      <c r="BD205" t="s">
        <v>1909</v>
      </c>
      <c r="BE205" t="s">
        <v>5397</v>
      </c>
      <c r="BF205" t="s">
        <v>5398</v>
      </c>
      <c r="BG205">
        <v>52</v>
      </c>
      <c r="BI205">
        <v>1994</v>
      </c>
      <c r="BJ205">
        <v>19</v>
      </c>
      <c r="BK205" t="s">
        <v>5399</v>
      </c>
      <c r="BL205">
        <v>18</v>
      </c>
      <c r="BN205" t="s">
        <v>174</v>
      </c>
      <c r="BO205" t="s">
        <v>5400</v>
      </c>
      <c r="BP205" t="s">
        <v>5400</v>
      </c>
      <c r="BQ205" t="s">
        <v>5401</v>
      </c>
      <c r="BR205">
        <v>80</v>
      </c>
      <c r="BT205">
        <v>2003</v>
      </c>
      <c r="BU205">
        <v>31</v>
      </c>
      <c r="BV205" t="s">
        <v>1042</v>
      </c>
      <c r="BW205">
        <v>53</v>
      </c>
      <c r="BX205" t="s">
        <v>4326</v>
      </c>
      <c r="BY205" t="s">
        <v>170</v>
      </c>
      <c r="BZ205" t="s">
        <v>5402</v>
      </c>
      <c r="CA205" t="s">
        <v>5403</v>
      </c>
      <c r="CB205" t="s">
        <v>5404</v>
      </c>
      <c r="CC205">
        <v>80</v>
      </c>
      <c r="CE205">
        <v>2023</v>
      </c>
      <c r="CF205" t="s">
        <v>170</v>
      </c>
      <c r="CL205" t="s">
        <v>170</v>
      </c>
      <c r="CN205" t="s">
        <v>174</v>
      </c>
      <c r="CO205" t="s">
        <v>5405</v>
      </c>
      <c r="CP205" t="s">
        <v>5406</v>
      </c>
      <c r="CQ205" t="s">
        <v>170</v>
      </c>
      <c r="CV205" t="s">
        <v>170</v>
      </c>
      <c r="CZ205" t="s">
        <v>170</v>
      </c>
      <c r="DB205" t="s">
        <v>5407</v>
      </c>
      <c r="DC205" t="s">
        <v>5408</v>
      </c>
      <c r="DD205" t="s">
        <v>174</v>
      </c>
      <c r="DE205" t="s">
        <v>5409</v>
      </c>
      <c r="DF205" t="s">
        <v>170</v>
      </c>
      <c r="DL205" t="s">
        <v>170</v>
      </c>
      <c r="DN205" t="s">
        <v>174</v>
      </c>
      <c r="DO205" t="s">
        <v>5410</v>
      </c>
      <c r="DP205" t="s">
        <v>5411</v>
      </c>
      <c r="DQ205" t="s">
        <v>202</v>
      </c>
      <c r="DR205" t="str">
        <f>HYPERLINK("https://nconnect.nicmar.ac.in/pdf/343_resume_1771578274.pdf/Y2FyZWVy","View Resume")</f>
        <v>0</v>
      </c>
      <c r="DS205" t="s">
        <v>5412</v>
      </c>
      <c r="DT205" t="s">
        <v>5413</v>
      </c>
      <c r="DU205" t="s">
        <v>5414</v>
      </c>
      <c r="DV205" t="s">
        <v>538</v>
      </c>
      <c r="DW205" t="s">
        <v>207</v>
      </c>
      <c r="DX205" t="s">
        <v>758</v>
      </c>
      <c r="DY205" t="s">
        <v>3625</v>
      </c>
      <c r="DZ205" t="s">
        <v>1383</v>
      </c>
      <c r="EA205" t="s">
        <v>5415</v>
      </c>
      <c r="EB205" t="s">
        <v>5416</v>
      </c>
      <c r="EC205" t="s">
        <v>5417</v>
      </c>
      <c r="ED205" t="s">
        <v>207</v>
      </c>
      <c r="EE205" t="s">
        <v>5418</v>
      </c>
      <c r="EF205" t="s">
        <v>758</v>
      </c>
      <c r="EG205" t="s">
        <v>817</v>
      </c>
      <c r="EH205" t="s">
        <v>5419</v>
      </c>
      <c r="EI205" t="s">
        <v>5420</v>
      </c>
      <c r="EJ205" t="s">
        <v>2341</v>
      </c>
      <c r="EK205" t="s">
        <v>207</v>
      </c>
      <c r="EL205" t="s">
        <v>2590</v>
      </c>
      <c r="EM205" t="s">
        <v>2108</v>
      </c>
      <c r="EN205" t="s">
        <v>5178</v>
      </c>
      <c r="EO205" t="s">
        <v>5421</v>
      </c>
      <c r="EP205" t="s">
        <v>5422</v>
      </c>
      <c r="EQ205" t="s">
        <v>2341</v>
      </c>
      <c r="ER205" t="s">
        <v>207</v>
      </c>
      <c r="ES205" t="s">
        <v>5423</v>
      </c>
      <c r="ET205" t="s">
        <v>5424</v>
      </c>
      <c r="EU205" t="s">
        <v>4375</v>
      </c>
      <c r="EV205" t="s">
        <v>5425</v>
      </c>
      <c r="EW205" t="s">
        <v>5426</v>
      </c>
      <c r="EX205" t="s">
        <v>2341</v>
      </c>
      <c r="EY205" t="s">
        <v>207</v>
      </c>
      <c r="EZ205" t="s">
        <v>3758</v>
      </c>
      <c r="FA205" t="s">
        <v>4604</v>
      </c>
      <c r="FB205" t="s">
        <v>248</v>
      </c>
    </row>
    <row r="206" spans="1:158">
      <c r="A206" t="s">
        <v>1245</v>
      </c>
      <c r="B206" t="s">
        <v>159</v>
      </c>
      <c r="C206" t="s">
        <v>1138</v>
      </c>
      <c r="D206" t="s">
        <v>1246</v>
      </c>
      <c r="E206" t="s">
        <v>5386</v>
      </c>
      <c r="F206" t="s">
        <v>5387</v>
      </c>
      <c r="G206">
        <v>9818478573</v>
      </c>
      <c r="H206" t="s">
        <v>164</v>
      </c>
      <c r="I206" t="s">
        <v>5388</v>
      </c>
      <c r="J206" t="s">
        <v>166</v>
      </c>
      <c r="K206" t="s">
        <v>361</v>
      </c>
      <c r="L206" t="s">
        <v>5389</v>
      </c>
      <c r="M206" t="s">
        <v>5390</v>
      </c>
      <c r="N206" t="s">
        <v>170</v>
      </c>
      <c r="AI206" t="s">
        <v>5391</v>
      </c>
      <c r="AJ206" t="s">
        <v>5392</v>
      </c>
      <c r="AK206" t="s">
        <v>5393</v>
      </c>
      <c r="AL206">
        <v>73</v>
      </c>
      <c r="AN206">
        <v>1987</v>
      </c>
      <c r="AO206" t="s">
        <v>174</v>
      </c>
      <c r="AP206" t="s">
        <v>5394</v>
      </c>
      <c r="AQ206" t="s">
        <v>5395</v>
      </c>
      <c r="AR206" t="s">
        <v>5396</v>
      </c>
      <c r="AS206">
        <v>73</v>
      </c>
      <c r="AU206">
        <v>1989</v>
      </c>
      <c r="AV206" t="s">
        <v>170</v>
      </c>
      <c r="BC206" t="s">
        <v>174</v>
      </c>
      <c r="BD206" t="s">
        <v>1909</v>
      </c>
      <c r="BE206" t="s">
        <v>5397</v>
      </c>
      <c r="BF206" t="s">
        <v>5398</v>
      </c>
      <c r="BG206">
        <v>52</v>
      </c>
      <c r="BI206">
        <v>1994</v>
      </c>
      <c r="BJ206">
        <v>19</v>
      </c>
      <c r="BK206" t="s">
        <v>5399</v>
      </c>
      <c r="BL206">
        <v>18</v>
      </c>
      <c r="BN206" t="s">
        <v>174</v>
      </c>
      <c r="BO206" t="s">
        <v>5400</v>
      </c>
      <c r="BP206" t="s">
        <v>5400</v>
      </c>
      <c r="BQ206" t="s">
        <v>5401</v>
      </c>
      <c r="BR206">
        <v>80</v>
      </c>
      <c r="BT206">
        <v>2003</v>
      </c>
      <c r="BU206">
        <v>31</v>
      </c>
      <c r="BV206" t="s">
        <v>1042</v>
      </c>
      <c r="BW206">
        <v>53</v>
      </c>
      <c r="BX206" t="s">
        <v>4326</v>
      </c>
      <c r="BY206" t="s">
        <v>170</v>
      </c>
      <c r="BZ206" t="s">
        <v>5402</v>
      </c>
      <c r="CA206" t="s">
        <v>5403</v>
      </c>
      <c r="CB206" t="s">
        <v>5404</v>
      </c>
      <c r="CC206">
        <v>80</v>
      </c>
      <c r="CE206">
        <v>2023</v>
      </c>
      <c r="CF206" t="s">
        <v>170</v>
      </c>
      <c r="CL206" t="s">
        <v>170</v>
      </c>
      <c r="CN206" t="s">
        <v>174</v>
      </c>
      <c r="CO206" t="s">
        <v>5405</v>
      </c>
      <c r="CP206" t="s">
        <v>5406</v>
      </c>
      <c r="CQ206" t="s">
        <v>170</v>
      </c>
      <c r="CV206" t="s">
        <v>170</v>
      </c>
      <c r="CZ206" t="s">
        <v>170</v>
      </c>
      <c r="DB206" t="s">
        <v>5407</v>
      </c>
      <c r="DC206" t="s">
        <v>5408</v>
      </c>
      <c r="DD206" t="s">
        <v>174</v>
      </c>
      <c r="DE206" t="s">
        <v>5409</v>
      </c>
      <c r="DF206" t="s">
        <v>170</v>
      </c>
      <c r="DL206" t="s">
        <v>170</v>
      </c>
      <c r="DN206" t="s">
        <v>174</v>
      </c>
      <c r="DO206" t="s">
        <v>5410</v>
      </c>
      <c r="DP206" t="s">
        <v>5427</v>
      </c>
      <c r="DQ206" t="s">
        <v>202</v>
      </c>
      <c r="DR206" t="str">
        <f>HYPERLINK("https://nconnect.nicmar.ac.in/pdf/343_resume_1771578274.pdf/Y2FyZWVy","View Resume")</f>
        <v>0</v>
      </c>
      <c r="DS206" t="s">
        <v>5412</v>
      </c>
      <c r="DT206" t="s">
        <v>5413</v>
      </c>
      <c r="DU206" t="s">
        <v>5414</v>
      </c>
      <c r="DV206" t="s">
        <v>538</v>
      </c>
      <c r="DW206" t="s">
        <v>207</v>
      </c>
      <c r="DX206" t="s">
        <v>758</v>
      </c>
      <c r="DY206" t="s">
        <v>3625</v>
      </c>
      <c r="DZ206" t="s">
        <v>1383</v>
      </c>
      <c r="EA206" t="s">
        <v>5415</v>
      </c>
      <c r="EB206" t="s">
        <v>5416</v>
      </c>
      <c r="EC206" t="s">
        <v>5417</v>
      </c>
      <c r="ED206" t="s">
        <v>207</v>
      </c>
      <c r="EE206" t="s">
        <v>5418</v>
      </c>
      <c r="EF206" t="s">
        <v>758</v>
      </c>
      <c r="EG206" t="s">
        <v>817</v>
      </c>
      <c r="EH206" t="s">
        <v>5419</v>
      </c>
      <c r="EI206" t="s">
        <v>5420</v>
      </c>
      <c r="EJ206" t="s">
        <v>2341</v>
      </c>
      <c r="EK206" t="s">
        <v>207</v>
      </c>
      <c r="EL206" t="s">
        <v>2590</v>
      </c>
      <c r="EM206" t="s">
        <v>2108</v>
      </c>
      <c r="EN206" t="s">
        <v>5178</v>
      </c>
      <c r="EO206" t="s">
        <v>5421</v>
      </c>
      <c r="EP206" t="s">
        <v>5422</v>
      </c>
      <c r="EQ206" t="s">
        <v>2341</v>
      </c>
      <c r="ER206" t="s">
        <v>207</v>
      </c>
      <c r="ES206" t="s">
        <v>5423</v>
      </c>
      <c r="ET206" t="s">
        <v>5424</v>
      </c>
      <c r="EU206" t="s">
        <v>4375</v>
      </c>
      <c r="EV206" t="s">
        <v>5425</v>
      </c>
      <c r="EW206" t="s">
        <v>5426</v>
      </c>
      <c r="EX206" t="s">
        <v>2341</v>
      </c>
      <c r="EY206" t="s">
        <v>207</v>
      </c>
      <c r="EZ206" t="s">
        <v>3758</v>
      </c>
      <c r="FA206" t="s">
        <v>4604</v>
      </c>
      <c r="FB206" t="s">
        <v>248</v>
      </c>
    </row>
    <row r="207" spans="1:158">
      <c r="A207" t="s">
        <v>5428</v>
      </c>
      <c r="B207" t="s">
        <v>5429</v>
      </c>
      <c r="C207" t="s">
        <v>472</v>
      </c>
      <c r="D207" t="s">
        <v>473</v>
      </c>
      <c r="E207" t="s">
        <v>5386</v>
      </c>
      <c r="F207" t="s">
        <v>5387</v>
      </c>
      <c r="G207">
        <v>9818478573</v>
      </c>
      <c r="H207" t="s">
        <v>164</v>
      </c>
      <c r="I207" t="s">
        <v>5388</v>
      </c>
      <c r="J207" t="s">
        <v>166</v>
      </c>
      <c r="K207" t="s">
        <v>361</v>
      </c>
      <c r="L207" t="s">
        <v>5389</v>
      </c>
      <c r="M207" t="s">
        <v>5390</v>
      </c>
      <c r="N207" t="s">
        <v>170</v>
      </c>
      <c r="AI207" t="s">
        <v>5391</v>
      </c>
      <c r="AJ207" t="s">
        <v>5392</v>
      </c>
      <c r="AK207" t="s">
        <v>5393</v>
      </c>
      <c r="AL207">
        <v>73</v>
      </c>
      <c r="AN207">
        <v>1987</v>
      </c>
      <c r="AO207" t="s">
        <v>174</v>
      </c>
      <c r="AP207" t="s">
        <v>5394</v>
      </c>
      <c r="AQ207" t="s">
        <v>5395</v>
      </c>
      <c r="AR207" t="s">
        <v>5396</v>
      </c>
      <c r="AS207">
        <v>73</v>
      </c>
      <c r="AU207">
        <v>1989</v>
      </c>
      <c r="AV207" t="s">
        <v>170</v>
      </c>
      <c r="BC207" t="s">
        <v>174</v>
      </c>
      <c r="BD207" t="s">
        <v>1909</v>
      </c>
      <c r="BE207" t="s">
        <v>5397</v>
      </c>
      <c r="BF207" t="s">
        <v>5398</v>
      </c>
      <c r="BG207">
        <v>52</v>
      </c>
      <c r="BI207">
        <v>1994</v>
      </c>
      <c r="BJ207">
        <v>19</v>
      </c>
      <c r="BK207" t="s">
        <v>5399</v>
      </c>
      <c r="BL207">
        <v>18</v>
      </c>
      <c r="BN207" t="s">
        <v>174</v>
      </c>
      <c r="BO207" t="s">
        <v>5400</v>
      </c>
      <c r="BP207" t="s">
        <v>5400</v>
      </c>
      <c r="BQ207" t="s">
        <v>5401</v>
      </c>
      <c r="BR207">
        <v>80</v>
      </c>
      <c r="BT207">
        <v>2003</v>
      </c>
      <c r="BU207">
        <v>31</v>
      </c>
      <c r="BV207" t="s">
        <v>1042</v>
      </c>
      <c r="BW207">
        <v>53</v>
      </c>
      <c r="BX207" t="s">
        <v>4326</v>
      </c>
      <c r="BY207" t="s">
        <v>170</v>
      </c>
      <c r="BZ207" t="s">
        <v>5402</v>
      </c>
      <c r="CA207" t="s">
        <v>5403</v>
      </c>
      <c r="CB207" t="s">
        <v>5404</v>
      </c>
      <c r="CC207">
        <v>80</v>
      </c>
      <c r="CE207">
        <v>2023</v>
      </c>
      <c r="CF207" t="s">
        <v>170</v>
      </c>
      <c r="CL207" t="s">
        <v>170</v>
      </c>
      <c r="CN207" t="s">
        <v>174</v>
      </c>
      <c r="CO207" t="s">
        <v>5405</v>
      </c>
      <c r="CP207" t="s">
        <v>5406</v>
      </c>
      <c r="CQ207" t="s">
        <v>170</v>
      </c>
      <c r="CV207" t="s">
        <v>170</v>
      </c>
      <c r="CZ207" t="s">
        <v>170</v>
      </c>
      <c r="DB207" t="s">
        <v>5407</v>
      </c>
      <c r="DC207" t="s">
        <v>5408</v>
      </c>
      <c r="DD207" t="s">
        <v>174</v>
      </c>
      <c r="DE207" t="s">
        <v>5409</v>
      </c>
      <c r="DF207" t="s">
        <v>170</v>
      </c>
      <c r="DL207" t="s">
        <v>170</v>
      </c>
      <c r="DN207" t="s">
        <v>174</v>
      </c>
      <c r="DO207" t="s">
        <v>5410</v>
      </c>
      <c r="DP207" t="s">
        <v>5427</v>
      </c>
      <c r="DQ207" t="s">
        <v>202</v>
      </c>
      <c r="DR207" t="str">
        <f>HYPERLINK("https://nconnect.nicmar.ac.in/pdf/343_resume_1771578274.pdf/Y2FyZWVy","View Resume")</f>
        <v>0</v>
      </c>
      <c r="DS207" t="s">
        <v>5412</v>
      </c>
      <c r="DT207" t="s">
        <v>5413</v>
      </c>
      <c r="DU207" t="s">
        <v>5414</v>
      </c>
      <c r="DV207" t="s">
        <v>538</v>
      </c>
      <c r="DW207" t="s">
        <v>207</v>
      </c>
      <c r="DX207" t="s">
        <v>758</v>
      </c>
      <c r="DY207" t="s">
        <v>3625</v>
      </c>
      <c r="DZ207" t="s">
        <v>1383</v>
      </c>
      <c r="EA207" t="s">
        <v>5415</v>
      </c>
      <c r="EB207" t="s">
        <v>5416</v>
      </c>
      <c r="EC207" t="s">
        <v>5417</v>
      </c>
      <c r="ED207" t="s">
        <v>207</v>
      </c>
      <c r="EE207" t="s">
        <v>5418</v>
      </c>
      <c r="EF207" t="s">
        <v>758</v>
      </c>
      <c r="EG207" t="s">
        <v>817</v>
      </c>
      <c r="EH207" t="s">
        <v>5419</v>
      </c>
      <c r="EI207" t="s">
        <v>5420</v>
      </c>
      <c r="EJ207" t="s">
        <v>2341</v>
      </c>
      <c r="EK207" t="s">
        <v>207</v>
      </c>
      <c r="EL207" t="s">
        <v>2590</v>
      </c>
      <c r="EM207" t="s">
        <v>2108</v>
      </c>
      <c r="EN207" t="s">
        <v>5178</v>
      </c>
      <c r="EO207" t="s">
        <v>5421</v>
      </c>
      <c r="EP207" t="s">
        <v>5422</v>
      </c>
      <c r="EQ207" t="s">
        <v>2341</v>
      </c>
      <c r="ER207" t="s">
        <v>207</v>
      </c>
      <c r="ES207" t="s">
        <v>5423</v>
      </c>
      <c r="ET207" t="s">
        <v>5424</v>
      </c>
      <c r="EU207" t="s">
        <v>4375</v>
      </c>
      <c r="EV207" t="s">
        <v>5425</v>
      </c>
      <c r="EW207" t="s">
        <v>5426</v>
      </c>
      <c r="EX207" t="s">
        <v>2341</v>
      </c>
      <c r="EY207" t="s">
        <v>207</v>
      </c>
      <c r="EZ207" t="s">
        <v>3758</v>
      </c>
      <c r="FA207" t="s">
        <v>4604</v>
      </c>
      <c r="FB207" t="s">
        <v>248</v>
      </c>
    </row>
    <row r="208" spans="1:158">
      <c r="A208" t="s">
        <v>794</v>
      </c>
      <c r="B208" t="s">
        <v>211</v>
      </c>
      <c r="C208" t="s">
        <v>267</v>
      </c>
      <c r="D208" t="s">
        <v>509</v>
      </c>
      <c r="E208" t="s">
        <v>5430</v>
      </c>
      <c r="F208" t="s">
        <v>5431</v>
      </c>
      <c r="G208">
        <v>7417342642</v>
      </c>
      <c r="H208" t="s">
        <v>164</v>
      </c>
      <c r="I208" t="s">
        <v>1660</v>
      </c>
      <c r="J208" t="s">
        <v>217</v>
      </c>
      <c r="K208" t="s">
        <v>658</v>
      </c>
      <c r="L208" t="s">
        <v>5432</v>
      </c>
      <c r="M208" t="s">
        <v>5433</v>
      </c>
      <c r="N208" t="s">
        <v>170</v>
      </c>
      <c r="AI208" t="s">
        <v>5434</v>
      </c>
      <c r="AJ208" t="s">
        <v>5435</v>
      </c>
      <c r="AK208" t="s">
        <v>439</v>
      </c>
      <c r="AL208">
        <v>53</v>
      </c>
      <c r="AN208">
        <v>2008</v>
      </c>
      <c r="AO208" t="s">
        <v>174</v>
      </c>
      <c r="AP208" t="s">
        <v>5436</v>
      </c>
      <c r="AQ208" t="s">
        <v>5435</v>
      </c>
      <c r="AR208" t="s">
        <v>1335</v>
      </c>
      <c r="AS208">
        <v>71.8</v>
      </c>
      <c r="AU208">
        <v>2010</v>
      </c>
      <c r="AV208" t="s">
        <v>170</v>
      </c>
      <c r="BC208" t="s">
        <v>174</v>
      </c>
      <c r="BD208" t="s">
        <v>5437</v>
      </c>
      <c r="BE208" t="s">
        <v>5438</v>
      </c>
      <c r="BF208" t="s">
        <v>1704</v>
      </c>
      <c r="BG208">
        <v>62.67</v>
      </c>
      <c r="BI208">
        <v>2013</v>
      </c>
      <c r="BJ208">
        <v>19</v>
      </c>
      <c r="BK208" t="s">
        <v>5439</v>
      </c>
      <c r="BL208">
        <v>17</v>
      </c>
      <c r="BN208" t="s">
        <v>174</v>
      </c>
      <c r="BO208" t="s">
        <v>5437</v>
      </c>
      <c r="BP208" t="s">
        <v>5438</v>
      </c>
      <c r="BQ208" t="s">
        <v>2359</v>
      </c>
      <c r="BR208">
        <v>74</v>
      </c>
      <c r="BS208">
        <v>7.4</v>
      </c>
      <c r="BT208">
        <v>2017</v>
      </c>
      <c r="BU208">
        <v>31</v>
      </c>
      <c r="BV208" t="s">
        <v>529</v>
      </c>
      <c r="BW208">
        <v>23</v>
      </c>
      <c r="BY208" t="s">
        <v>174</v>
      </c>
      <c r="BZ208" t="s">
        <v>5437</v>
      </c>
      <c r="CA208" t="s">
        <v>5438</v>
      </c>
      <c r="CB208" t="s">
        <v>1704</v>
      </c>
      <c r="CC208">
        <v>65.67</v>
      </c>
      <c r="CE208">
        <v>2015</v>
      </c>
      <c r="CF208" t="s">
        <v>174</v>
      </c>
      <c r="CG208" t="s">
        <v>5440</v>
      </c>
      <c r="CH208" t="s">
        <v>5437</v>
      </c>
      <c r="CI208" t="s">
        <v>193</v>
      </c>
      <c r="CJ208">
        <v>2025</v>
      </c>
      <c r="CL208" t="s">
        <v>170</v>
      </c>
      <c r="CN208" t="s">
        <v>170</v>
      </c>
      <c r="CP208" t="s">
        <v>5441</v>
      </c>
      <c r="CQ208" t="s">
        <v>174</v>
      </c>
      <c r="CR208" t="s">
        <v>5442</v>
      </c>
      <c r="CS208">
        <v>0</v>
      </c>
      <c r="CT208">
        <v>2</v>
      </c>
      <c r="CU208" t="s">
        <v>5443</v>
      </c>
      <c r="CV208" t="s">
        <v>170</v>
      </c>
      <c r="CZ208" t="s">
        <v>170</v>
      </c>
      <c r="DB208" t="s">
        <v>5444</v>
      </c>
      <c r="DC208" t="s">
        <v>5445</v>
      </c>
      <c r="DD208" t="s">
        <v>174</v>
      </c>
      <c r="DE208" t="s">
        <v>5446</v>
      </c>
      <c r="DF208" t="s">
        <v>170</v>
      </c>
      <c r="DL208" t="s">
        <v>170</v>
      </c>
      <c r="DN208" t="s">
        <v>174</v>
      </c>
      <c r="DO208" t="s">
        <v>5447</v>
      </c>
      <c r="DP208" t="s">
        <v>5448</v>
      </c>
      <c r="DQ208" t="s">
        <v>202</v>
      </c>
      <c r="DR208" t="str">
        <f>HYPERLINK("https://nconnect.nicmar.ac.in/pdf/345_resume_1771578470.pdf/Y2FyZWVy","View Resume")</f>
        <v>0</v>
      </c>
      <c r="DS208" t="s">
        <v>380</v>
      </c>
      <c r="DT208" t="s">
        <v>5449</v>
      </c>
      <c r="DU208" t="s">
        <v>211</v>
      </c>
      <c r="DV208" t="s">
        <v>5450</v>
      </c>
      <c r="DW208" t="s">
        <v>246</v>
      </c>
      <c r="DX208" t="s">
        <v>3625</v>
      </c>
      <c r="DY208" t="s">
        <v>209</v>
      </c>
      <c r="DZ208" t="s">
        <v>380</v>
      </c>
    </row>
    <row r="209" spans="1:158">
      <c r="A209" t="s">
        <v>3203</v>
      </c>
      <c r="B209" t="s">
        <v>211</v>
      </c>
      <c r="C209" t="s">
        <v>160</v>
      </c>
      <c r="D209" t="s">
        <v>3204</v>
      </c>
      <c r="E209" t="s">
        <v>5451</v>
      </c>
      <c r="F209" t="s">
        <v>5452</v>
      </c>
      <c r="G209">
        <v>7835965623</v>
      </c>
      <c r="H209" t="s">
        <v>164</v>
      </c>
      <c r="I209" t="s">
        <v>5453</v>
      </c>
      <c r="J209" t="s">
        <v>217</v>
      </c>
      <c r="K209" t="s">
        <v>5454</v>
      </c>
      <c r="L209" t="s">
        <v>5455</v>
      </c>
      <c r="M209" t="s">
        <v>5456</v>
      </c>
      <c r="N209" t="s">
        <v>170</v>
      </c>
      <c r="AI209" t="s">
        <v>5457</v>
      </c>
      <c r="AJ209" t="s">
        <v>5458</v>
      </c>
      <c r="AK209" t="s">
        <v>5459</v>
      </c>
      <c r="AL209">
        <v>89.4</v>
      </c>
      <c r="AN209">
        <v>2010</v>
      </c>
      <c r="AO209" t="s">
        <v>174</v>
      </c>
      <c r="AP209" t="s">
        <v>5460</v>
      </c>
      <c r="AQ209" t="s">
        <v>5461</v>
      </c>
      <c r="AR209" t="s">
        <v>919</v>
      </c>
      <c r="AS209">
        <v>92.6</v>
      </c>
      <c r="AU209">
        <v>2012</v>
      </c>
      <c r="AV209" t="s">
        <v>170</v>
      </c>
      <c r="BC209" t="s">
        <v>174</v>
      </c>
      <c r="BD209" t="s">
        <v>1829</v>
      </c>
      <c r="BE209" t="s">
        <v>5462</v>
      </c>
      <c r="BF209" t="s">
        <v>229</v>
      </c>
      <c r="BG209">
        <v>67.2</v>
      </c>
      <c r="BI209">
        <v>2016</v>
      </c>
      <c r="BJ209">
        <v>1</v>
      </c>
      <c r="BL209">
        <v>9</v>
      </c>
      <c r="BN209" t="s">
        <v>174</v>
      </c>
      <c r="BO209" t="s">
        <v>5463</v>
      </c>
      <c r="BP209" t="s">
        <v>2037</v>
      </c>
      <c r="BQ209" t="s">
        <v>3374</v>
      </c>
      <c r="BR209">
        <v>75.6</v>
      </c>
      <c r="BS209">
        <v>7.99</v>
      </c>
      <c r="BT209">
        <v>2019</v>
      </c>
      <c r="BU209">
        <v>31</v>
      </c>
      <c r="BW209">
        <v>52</v>
      </c>
      <c r="BY209" t="s">
        <v>170</v>
      </c>
      <c r="CF209" t="s">
        <v>174</v>
      </c>
      <c r="CG209" t="s">
        <v>3374</v>
      </c>
      <c r="CH209" t="s">
        <v>5463</v>
      </c>
      <c r="CI209" t="s">
        <v>193</v>
      </c>
      <c r="CJ209">
        <v>2023</v>
      </c>
      <c r="CL209" t="s">
        <v>174</v>
      </c>
      <c r="CM209" t="s">
        <v>5464</v>
      </c>
      <c r="CN209" t="s">
        <v>174</v>
      </c>
      <c r="CO209" t="s">
        <v>5465</v>
      </c>
      <c r="CP209" t="s">
        <v>5466</v>
      </c>
      <c r="DP209" t="s">
        <v>5467</v>
      </c>
      <c r="DQ209" t="str">
        <f>HYPERLINK("https://nconnect.nicmar.ac.in/storage/profile/69970f650c892.png","Download")</f>
        <v>0</v>
      </c>
      <c r="DR209" t="str">
        <f>HYPERLINK("https://nconnect.nicmar.ac.in/pdf/243_resume_1771578089.pdf/Y2FyZWVy","View Resume")</f>
        <v>0</v>
      </c>
      <c r="DS209" t="s">
        <v>355</v>
      </c>
      <c r="DT209" t="s">
        <v>3372</v>
      </c>
      <c r="DU209" t="s">
        <v>5468</v>
      </c>
      <c r="DV209" t="s">
        <v>2037</v>
      </c>
      <c r="DW209" t="s">
        <v>246</v>
      </c>
      <c r="DX209" t="s">
        <v>469</v>
      </c>
      <c r="DY209" t="s">
        <v>209</v>
      </c>
      <c r="DZ209" t="s">
        <v>470</v>
      </c>
      <c r="EA209" t="s">
        <v>5290</v>
      </c>
      <c r="EB209" t="s">
        <v>5469</v>
      </c>
      <c r="EC209" t="s">
        <v>1818</v>
      </c>
      <c r="ED209" t="s">
        <v>246</v>
      </c>
      <c r="EE209" t="s">
        <v>758</v>
      </c>
      <c r="EF209" t="s">
        <v>469</v>
      </c>
      <c r="EG209" t="s">
        <v>4013</v>
      </c>
    </row>
    <row r="210" spans="1:158">
      <c r="A210" t="s">
        <v>266</v>
      </c>
      <c r="B210" t="s">
        <v>211</v>
      </c>
      <c r="C210" t="s">
        <v>267</v>
      </c>
      <c r="D210" t="s">
        <v>268</v>
      </c>
      <c r="E210" t="s">
        <v>5470</v>
      </c>
      <c r="F210" t="s">
        <v>5471</v>
      </c>
      <c r="G210">
        <v>7994224685</v>
      </c>
      <c r="H210" t="s">
        <v>271</v>
      </c>
      <c r="I210" t="s">
        <v>5472</v>
      </c>
      <c r="J210" t="s">
        <v>166</v>
      </c>
      <c r="K210" t="s">
        <v>658</v>
      </c>
      <c r="L210" t="s">
        <v>5473</v>
      </c>
      <c r="M210" t="s">
        <v>5474</v>
      </c>
      <c r="N210" t="s">
        <v>174</v>
      </c>
      <c r="O210" t="s">
        <v>5475</v>
      </c>
      <c r="P210" t="s">
        <v>5476</v>
      </c>
      <c r="AI210" t="s">
        <v>5477</v>
      </c>
      <c r="AJ210" t="s">
        <v>5478</v>
      </c>
      <c r="AK210" t="s">
        <v>5479</v>
      </c>
      <c r="AL210">
        <v>83</v>
      </c>
      <c r="AN210">
        <v>1998</v>
      </c>
      <c r="AO210" t="s">
        <v>174</v>
      </c>
      <c r="AP210" t="s">
        <v>5477</v>
      </c>
      <c r="AQ210" t="s">
        <v>5478</v>
      </c>
      <c r="AR210" t="s">
        <v>5480</v>
      </c>
      <c r="AS210">
        <v>82</v>
      </c>
      <c r="AU210">
        <v>2000</v>
      </c>
      <c r="AV210" t="s">
        <v>170</v>
      </c>
      <c r="BC210" t="s">
        <v>174</v>
      </c>
      <c r="BD210" t="s">
        <v>5481</v>
      </c>
      <c r="BE210" t="s">
        <v>5482</v>
      </c>
      <c r="BF210" t="s">
        <v>5483</v>
      </c>
      <c r="BG210">
        <v>88</v>
      </c>
      <c r="BH210">
        <v>8.86</v>
      </c>
      <c r="BI210">
        <v>2007</v>
      </c>
      <c r="BJ210">
        <v>19</v>
      </c>
      <c r="BL210">
        <v>53</v>
      </c>
      <c r="BM210" t="s">
        <v>5484</v>
      </c>
      <c r="BN210" t="s">
        <v>174</v>
      </c>
      <c r="BO210" t="s">
        <v>1441</v>
      </c>
      <c r="BP210" t="s">
        <v>5485</v>
      </c>
      <c r="BQ210" t="s">
        <v>5486</v>
      </c>
      <c r="BR210">
        <v>56</v>
      </c>
      <c r="BT210">
        <v>2009</v>
      </c>
      <c r="BU210">
        <v>31</v>
      </c>
      <c r="BW210">
        <v>53</v>
      </c>
      <c r="BX210" t="s">
        <v>5487</v>
      </c>
      <c r="BY210" t="s">
        <v>170</v>
      </c>
      <c r="CF210" t="s">
        <v>174</v>
      </c>
      <c r="CG210" t="s">
        <v>5488</v>
      </c>
      <c r="CH210" t="s">
        <v>5489</v>
      </c>
      <c r="CI210" t="s">
        <v>193</v>
      </c>
      <c r="CJ210">
        <v>2022</v>
      </c>
      <c r="CL210" t="s">
        <v>174</v>
      </c>
      <c r="CM210" t="s">
        <v>5490</v>
      </c>
      <c r="CN210" t="s">
        <v>174</v>
      </c>
      <c r="CO210" t="s">
        <v>5491</v>
      </c>
      <c r="CP210" t="s">
        <v>5492</v>
      </c>
      <c r="CQ210" t="s">
        <v>174</v>
      </c>
      <c r="CR210" t="s">
        <v>5493</v>
      </c>
      <c r="CS210">
        <v>2</v>
      </c>
      <c r="CT210">
        <v>2</v>
      </c>
      <c r="CU210" t="s">
        <v>5494</v>
      </c>
      <c r="CV210" t="s">
        <v>174</v>
      </c>
      <c r="CW210" t="s">
        <v>5495</v>
      </c>
      <c r="CX210" t="s">
        <v>193</v>
      </c>
      <c r="CY210">
        <v>2021</v>
      </c>
      <c r="CZ210" t="s">
        <v>170</v>
      </c>
      <c r="DB210" t="s">
        <v>5496</v>
      </c>
      <c r="DC210" t="s">
        <v>5497</v>
      </c>
      <c r="DD210" t="s">
        <v>170</v>
      </c>
      <c r="DF210" t="s">
        <v>170</v>
      </c>
      <c r="DL210" t="s">
        <v>174</v>
      </c>
      <c r="DM210" t="s">
        <v>5498</v>
      </c>
      <c r="DN210" t="s">
        <v>174</v>
      </c>
      <c r="DO210" t="s">
        <v>5499</v>
      </c>
      <c r="DP210" t="s">
        <v>5500</v>
      </c>
      <c r="DQ210" t="str">
        <f>HYPERLINK("https://nconnect.nicmar.ac.in/storage/profile/69981746e583f.png","Download")</f>
        <v>0</v>
      </c>
      <c r="DR210" t="str">
        <f>HYPERLINK("https://nconnect.nicmar.ac.in/pdf/340_resume_1771578564.pdf/Y2FyZWVy","View Resume")</f>
        <v>0</v>
      </c>
      <c r="DS210" t="s">
        <v>5501</v>
      </c>
      <c r="DT210" t="s">
        <v>5502</v>
      </c>
      <c r="DU210" t="s">
        <v>211</v>
      </c>
      <c r="DV210" t="s">
        <v>5503</v>
      </c>
      <c r="DW210" t="s">
        <v>246</v>
      </c>
      <c r="DX210" t="s">
        <v>2858</v>
      </c>
      <c r="DY210" t="s">
        <v>209</v>
      </c>
      <c r="DZ210" t="s">
        <v>535</v>
      </c>
      <c r="EA210" t="s">
        <v>5504</v>
      </c>
      <c r="EB210" t="s">
        <v>5505</v>
      </c>
      <c r="EC210" t="s">
        <v>819</v>
      </c>
      <c r="ED210" t="s">
        <v>207</v>
      </c>
      <c r="EE210" t="s">
        <v>5506</v>
      </c>
      <c r="EF210" t="s">
        <v>3202</v>
      </c>
      <c r="EG210" t="s">
        <v>650</v>
      </c>
      <c r="EH210" t="s">
        <v>5507</v>
      </c>
      <c r="EI210" t="s">
        <v>5508</v>
      </c>
      <c r="EJ210" t="s">
        <v>333</v>
      </c>
      <c r="EK210" t="s">
        <v>207</v>
      </c>
      <c r="EL210" t="s">
        <v>5509</v>
      </c>
      <c r="EM210" t="s">
        <v>5041</v>
      </c>
      <c r="EN210" t="s">
        <v>945</v>
      </c>
    </row>
    <row r="211" spans="1:158">
      <c r="A211" t="s">
        <v>210</v>
      </c>
      <c r="B211" t="s">
        <v>211</v>
      </c>
      <c r="C211" t="s">
        <v>212</v>
      </c>
      <c r="D211" t="s">
        <v>213</v>
      </c>
      <c r="E211" t="s">
        <v>5510</v>
      </c>
      <c r="F211" t="s">
        <v>5511</v>
      </c>
      <c r="G211">
        <v>9874060499</v>
      </c>
      <c r="H211" t="s">
        <v>164</v>
      </c>
      <c r="I211" t="s">
        <v>5512</v>
      </c>
      <c r="J211" t="s">
        <v>166</v>
      </c>
      <c r="K211" t="s">
        <v>5513</v>
      </c>
      <c r="L211" t="s">
        <v>5514</v>
      </c>
      <c r="M211" t="s">
        <v>5515</v>
      </c>
      <c r="N211" t="s">
        <v>170</v>
      </c>
      <c r="AI211" t="s">
        <v>5516</v>
      </c>
      <c r="AJ211" t="s">
        <v>835</v>
      </c>
      <c r="AK211" t="s">
        <v>5517</v>
      </c>
      <c r="AL211">
        <v>84</v>
      </c>
      <c r="AN211">
        <v>2009</v>
      </c>
      <c r="AO211" t="s">
        <v>174</v>
      </c>
      <c r="AP211" t="s">
        <v>5516</v>
      </c>
      <c r="AQ211" t="s">
        <v>838</v>
      </c>
      <c r="AR211" t="s">
        <v>2385</v>
      </c>
      <c r="AS211">
        <v>77.2</v>
      </c>
      <c r="AU211">
        <v>2011</v>
      </c>
      <c r="AV211" t="s">
        <v>170</v>
      </c>
      <c r="BC211" t="s">
        <v>174</v>
      </c>
      <c r="BD211" t="s">
        <v>5518</v>
      </c>
      <c r="BE211" t="s">
        <v>5519</v>
      </c>
      <c r="BF211" t="s">
        <v>486</v>
      </c>
      <c r="BG211">
        <v>76.6</v>
      </c>
      <c r="BH211">
        <v>8.41</v>
      </c>
      <c r="BI211">
        <v>2015</v>
      </c>
      <c r="BJ211">
        <v>1</v>
      </c>
      <c r="BL211">
        <v>9</v>
      </c>
      <c r="BN211" t="s">
        <v>174</v>
      </c>
      <c r="BO211" t="s">
        <v>5520</v>
      </c>
      <c r="BP211" t="s">
        <v>5520</v>
      </c>
      <c r="BQ211" t="s">
        <v>213</v>
      </c>
      <c r="BR211">
        <v>93.8</v>
      </c>
      <c r="BS211">
        <v>9.38</v>
      </c>
      <c r="BT211">
        <v>2017</v>
      </c>
      <c r="BU211">
        <v>14</v>
      </c>
      <c r="BW211">
        <v>47</v>
      </c>
      <c r="BY211" t="s">
        <v>170</v>
      </c>
      <c r="CF211" t="s">
        <v>174</v>
      </c>
      <c r="CG211" t="s">
        <v>5521</v>
      </c>
      <c r="CH211" t="s">
        <v>5522</v>
      </c>
      <c r="CI211" t="s">
        <v>193</v>
      </c>
      <c r="CJ211">
        <v>2025</v>
      </c>
      <c r="CL211" t="s">
        <v>174</v>
      </c>
      <c r="CM211" t="s">
        <v>5523</v>
      </c>
      <c r="CN211" t="s">
        <v>174</v>
      </c>
      <c r="CO211" t="s">
        <v>5524</v>
      </c>
      <c r="CP211" t="s">
        <v>5525</v>
      </c>
      <c r="CQ211" t="s">
        <v>174</v>
      </c>
      <c r="CR211">
        <v>5</v>
      </c>
      <c r="CS211">
        <v>0</v>
      </c>
      <c r="CT211">
        <v>2</v>
      </c>
      <c r="CU211" t="s">
        <v>5526</v>
      </c>
      <c r="CV211" t="s">
        <v>170</v>
      </c>
      <c r="CZ211" t="s">
        <v>170</v>
      </c>
      <c r="DB211" t="s">
        <v>5527</v>
      </c>
      <c r="DC211" t="s">
        <v>5528</v>
      </c>
      <c r="DD211" t="s">
        <v>174</v>
      </c>
      <c r="DE211" t="s">
        <v>5529</v>
      </c>
      <c r="DF211" t="s">
        <v>174</v>
      </c>
      <c r="DG211">
        <v>3</v>
      </c>
      <c r="DH211">
        <v>2</v>
      </c>
      <c r="DI211" t="s">
        <v>378</v>
      </c>
      <c r="DJ211" t="s">
        <v>378</v>
      </c>
      <c r="DK211">
        <v>8</v>
      </c>
      <c r="DL211" t="s">
        <v>170</v>
      </c>
      <c r="DN211" t="s">
        <v>170</v>
      </c>
      <c r="DP211" t="s">
        <v>5530</v>
      </c>
      <c r="DQ211" t="str">
        <f>HYPERLINK("https://nconnect.nicmar.ac.in/storage/profile/6998175b262eb.png","Download")</f>
        <v>0</v>
      </c>
      <c r="DR211" t="str">
        <f>HYPERLINK("https://nconnect.nicmar.ac.in/pdf/341_resume_1771578771.pdf/Y2FyZWVy","View Resume")</f>
        <v>0</v>
      </c>
      <c r="DS211" t="s">
        <v>1683</v>
      </c>
      <c r="DT211" t="s">
        <v>5531</v>
      </c>
      <c r="DU211" t="s">
        <v>211</v>
      </c>
      <c r="DV211" t="s">
        <v>5532</v>
      </c>
      <c r="DW211" t="s">
        <v>246</v>
      </c>
      <c r="DX211" t="s">
        <v>2758</v>
      </c>
      <c r="DY211" t="s">
        <v>209</v>
      </c>
      <c r="DZ211" t="s">
        <v>942</v>
      </c>
      <c r="EA211" t="s">
        <v>5533</v>
      </c>
      <c r="EB211" t="s">
        <v>211</v>
      </c>
      <c r="EC211" t="s">
        <v>5534</v>
      </c>
      <c r="ED211" t="s">
        <v>246</v>
      </c>
      <c r="EE211" t="s">
        <v>1813</v>
      </c>
      <c r="EF211" t="s">
        <v>995</v>
      </c>
      <c r="EG211" t="s">
        <v>248</v>
      </c>
      <c r="EH211" t="s">
        <v>5535</v>
      </c>
      <c r="EI211" t="s">
        <v>211</v>
      </c>
      <c r="EJ211" t="s">
        <v>5536</v>
      </c>
      <c r="EK211" t="s">
        <v>246</v>
      </c>
      <c r="EL211" t="s">
        <v>988</v>
      </c>
      <c r="EM211" t="s">
        <v>1392</v>
      </c>
      <c r="EN211" t="s">
        <v>461</v>
      </c>
    </row>
    <row r="212" spans="1:158">
      <c r="A212" t="s">
        <v>1471</v>
      </c>
      <c r="B212" t="s">
        <v>508</v>
      </c>
      <c r="C212" t="s">
        <v>212</v>
      </c>
      <c r="D212" t="s">
        <v>1472</v>
      </c>
      <c r="E212" t="s">
        <v>5537</v>
      </c>
      <c r="F212" t="s">
        <v>5538</v>
      </c>
      <c r="G212">
        <v>6375598209</v>
      </c>
      <c r="H212" t="s">
        <v>164</v>
      </c>
      <c r="I212" t="s">
        <v>5539</v>
      </c>
      <c r="J212" t="s">
        <v>166</v>
      </c>
      <c r="K212" t="s">
        <v>2324</v>
      </c>
      <c r="L212" t="s">
        <v>5540</v>
      </c>
      <c r="M212" t="s">
        <v>5541</v>
      </c>
      <c r="N212" t="s">
        <v>170</v>
      </c>
      <c r="AI212" t="s">
        <v>5542</v>
      </c>
      <c r="AJ212" t="s">
        <v>1930</v>
      </c>
      <c r="AK212" t="s">
        <v>5543</v>
      </c>
      <c r="AL212">
        <v>81.6</v>
      </c>
      <c r="AN212">
        <v>2007</v>
      </c>
      <c r="AO212" t="s">
        <v>174</v>
      </c>
      <c r="AP212" t="s">
        <v>5544</v>
      </c>
      <c r="AQ212" t="s">
        <v>1930</v>
      </c>
      <c r="AR212" t="s">
        <v>5545</v>
      </c>
      <c r="AS212">
        <v>72.2</v>
      </c>
      <c r="AU212">
        <v>2009</v>
      </c>
      <c r="AV212" t="s">
        <v>170</v>
      </c>
      <c r="BC212" t="s">
        <v>174</v>
      </c>
      <c r="BD212" t="s">
        <v>5546</v>
      </c>
      <c r="BE212" t="s">
        <v>5546</v>
      </c>
      <c r="BF212" t="s">
        <v>486</v>
      </c>
      <c r="BG212">
        <v>91.57</v>
      </c>
      <c r="BI212">
        <v>2013</v>
      </c>
      <c r="BJ212">
        <v>1</v>
      </c>
      <c r="BL212">
        <v>9</v>
      </c>
      <c r="BN212" t="s">
        <v>174</v>
      </c>
      <c r="BO212" t="s">
        <v>5547</v>
      </c>
      <c r="BP212" t="s">
        <v>5547</v>
      </c>
      <c r="BQ212" t="s">
        <v>2102</v>
      </c>
      <c r="BR212">
        <v>86.23</v>
      </c>
      <c r="BT212">
        <v>2015</v>
      </c>
      <c r="BU212">
        <v>12</v>
      </c>
      <c r="BW212">
        <v>15</v>
      </c>
      <c r="BY212" t="s">
        <v>170</v>
      </c>
      <c r="CF212" t="s">
        <v>174</v>
      </c>
      <c r="CG212" t="s">
        <v>5548</v>
      </c>
      <c r="CH212" t="s">
        <v>5549</v>
      </c>
      <c r="CI212" t="s">
        <v>193</v>
      </c>
      <c r="CJ212">
        <v>2024</v>
      </c>
      <c r="CL212" t="s">
        <v>174</v>
      </c>
      <c r="CM212" t="s">
        <v>5550</v>
      </c>
      <c r="CN212" t="s">
        <v>174</v>
      </c>
      <c r="CO212" t="s">
        <v>5551</v>
      </c>
      <c r="CP212" t="s">
        <v>5552</v>
      </c>
      <c r="CQ212" t="s">
        <v>174</v>
      </c>
      <c r="CR212">
        <v>8</v>
      </c>
      <c r="CS212">
        <v>4</v>
      </c>
      <c r="CT212">
        <v>15</v>
      </c>
      <c r="CU212" t="s">
        <v>5553</v>
      </c>
      <c r="CV212" t="s">
        <v>174</v>
      </c>
      <c r="CW212" t="s">
        <v>5554</v>
      </c>
      <c r="CX212" t="s">
        <v>193</v>
      </c>
      <c r="CY212">
        <v>2025</v>
      </c>
      <c r="CZ212" t="s">
        <v>170</v>
      </c>
      <c r="DB212" t="s">
        <v>5555</v>
      </c>
      <c r="DC212" t="s">
        <v>5556</v>
      </c>
      <c r="DD212" t="s">
        <v>174</v>
      </c>
      <c r="DE212" t="s">
        <v>5557</v>
      </c>
      <c r="DF212" t="s">
        <v>174</v>
      </c>
      <c r="DG212">
        <v>5</v>
      </c>
      <c r="DH212">
        <v>4</v>
      </c>
      <c r="DI212">
        <v>2</v>
      </c>
      <c r="DJ212">
        <v>2</v>
      </c>
      <c r="DK212">
        <v>9</v>
      </c>
      <c r="DL212" t="s">
        <v>174</v>
      </c>
      <c r="DM212" t="s">
        <v>5558</v>
      </c>
      <c r="DN212" t="s">
        <v>174</v>
      </c>
      <c r="DO212" t="s">
        <v>5559</v>
      </c>
      <c r="DP212" t="s">
        <v>5560</v>
      </c>
      <c r="DQ212" t="str">
        <f>HYPERLINK("https://nconnect.nicmar.ac.in/storage/profile/6997e2da858de.png","Download")</f>
        <v>0</v>
      </c>
      <c r="DR212" t="str">
        <f>HYPERLINK("https://nconnect.nicmar.ac.in/pdf/51_resume_1771426906.pdf/Y2FyZWVy","View Resume")</f>
        <v>0</v>
      </c>
      <c r="DS212" t="s">
        <v>5561</v>
      </c>
      <c r="DT212" t="s">
        <v>5562</v>
      </c>
      <c r="DU212" t="s">
        <v>211</v>
      </c>
      <c r="DV212" t="s">
        <v>819</v>
      </c>
      <c r="DW212" t="s">
        <v>246</v>
      </c>
      <c r="DX212" t="s">
        <v>901</v>
      </c>
      <c r="DY212" t="s">
        <v>209</v>
      </c>
      <c r="DZ212" t="s">
        <v>2054</v>
      </c>
      <c r="EA212" t="s">
        <v>5563</v>
      </c>
      <c r="EB212" t="s">
        <v>211</v>
      </c>
      <c r="EC212" t="s">
        <v>418</v>
      </c>
      <c r="ED212" t="s">
        <v>246</v>
      </c>
      <c r="EE212" t="s">
        <v>1983</v>
      </c>
      <c r="EF212" t="s">
        <v>981</v>
      </c>
      <c r="EG212" t="s">
        <v>415</v>
      </c>
      <c r="EH212" t="s">
        <v>5564</v>
      </c>
      <c r="EI212" t="s">
        <v>211</v>
      </c>
      <c r="EJ212" t="s">
        <v>5565</v>
      </c>
      <c r="EK212" t="s">
        <v>246</v>
      </c>
      <c r="EL212" t="s">
        <v>5566</v>
      </c>
      <c r="EM212" t="s">
        <v>1463</v>
      </c>
      <c r="EN212" t="s">
        <v>692</v>
      </c>
      <c r="EO212" t="s">
        <v>5567</v>
      </c>
      <c r="EP212" t="s">
        <v>5568</v>
      </c>
      <c r="EQ212" t="s">
        <v>1209</v>
      </c>
      <c r="ER212" t="s">
        <v>246</v>
      </c>
      <c r="ES212" t="s">
        <v>2022</v>
      </c>
      <c r="ET212" t="s">
        <v>1392</v>
      </c>
      <c r="EU212" t="s">
        <v>942</v>
      </c>
      <c r="EV212" t="s">
        <v>5569</v>
      </c>
      <c r="EW212" t="s">
        <v>5570</v>
      </c>
      <c r="EX212" t="s">
        <v>5571</v>
      </c>
      <c r="EY212" t="s">
        <v>246</v>
      </c>
      <c r="EZ212" t="s">
        <v>4746</v>
      </c>
      <c r="FA212" t="s">
        <v>2026</v>
      </c>
      <c r="FB212" t="s">
        <v>380</v>
      </c>
    </row>
    <row r="213" spans="1:158">
      <c r="A213" t="s">
        <v>295</v>
      </c>
      <c r="B213" t="s">
        <v>211</v>
      </c>
      <c r="C213" t="s">
        <v>267</v>
      </c>
      <c r="D213" t="s">
        <v>296</v>
      </c>
      <c r="E213" t="s">
        <v>5572</v>
      </c>
      <c r="F213" t="s">
        <v>5573</v>
      </c>
      <c r="G213">
        <v>9690032450</v>
      </c>
      <c r="H213" t="s">
        <v>271</v>
      </c>
      <c r="I213" t="s">
        <v>5574</v>
      </c>
      <c r="J213" t="s">
        <v>166</v>
      </c>
      <c r="K213" t="s">
        <v>5575</v>
      </c>
      <c r="L213" t="s">
        <v>5576</v>
      </c>
      <c r="M213" t="s">
        <v>5577</v>
      </c>
      <c r="N213" t="s">
        <v>170</v>
      </c>
      <c r="AI213" t="s">
        <v>5578</v>
      </c>
      <c r="AJ213" t="s">
        <v>5579</v>
      </c>
      <c r="AK213" t="s">
        <v>5580</v>
      </c>
      <c r="AL213">
        <v>87.2</v>
      </c>
      <c r="AN213">
        <v>2009</v>
      </c>
      <c r="AO213" t="s">
        <v>174</v>
      </c>
      <c r="AP213" t="s">
        <v>5578</v>
      </c>
      <c r="AQ213" t="s">
        <v>5579</v>
      </c>
      <c r="AR213" t="s">
        <v>5581</v>
      </c>
      <c r="AS213">
        <v>66.2</v>
      </c>
      <c r="AU213">
        <v>2011</v>
      </c>
      <c r="AV213" t="s">
        <v>170</v>
      </c>
      <c r="BC213" t="s">
        <v>174</v>
      </c>
      <c r="BD213" t="s">
        <v>5582</v>
      </c>
      <c r="BE213" t="s">
        <v>5583</v>
      </c>
      <c r="BF213" t="s">
        <v>5584</v>
      </c>
      <c r="BG213">
        <v>69</v>
      </c>
      <c r="BI213">
        <v>2014</v>
      </c>
      <c r="BJ213">
        <v>19</v>
      </c>
      <c r="BK213" t="s">
        <v>808</v>
      </c>
      <c r="BL213">
        <v>52</v>
      </c>
      <c r="BN213" t="s">
        <v>174</v>
      </c>
      <c r="BO213" t="s">
        <v>5582</v>
      </c>
      <c r="BP213" t="s">
        <v>5585</v>
      </c>
      <c r="BQ213" t="s">
        <v>5586</v>
      </c>
      <c r="BR213">
        <v>77.25</v>
      </c>
      <c r="BT213">
        <v>2016</v>
      </c>
      <c r="BU213">
        <v>31</v>
      </c>
      <c r="BV213" t="s">
        <v>811</v>
      </c>
      <c r="BW213">
        <v>33</v>
      </c>
      <c r="BY213" t="s">
        <v>174</v>
      </c>
      <c r="BZ213" t="s">
        <v>5587</v>
      </c>
      <c r="CA213" t="s">
        <v>5585</v>
      </c>
      <c r="CB213" t="s">
        <v>5170</v>
      </c>
      <c r="CC213">
        <v>71.3</v>
      </c>
      <c r="CE213">
        <v>2016</v>
      </c>
      <c r="CF213" t="s">
        <v>174</v>
      </c>
      <c r="CG213" t="s">
        <v>5588</v>
      </c>
      <c r="CH213" t="s">
        <v>5589</v>
      </c>
      <c r="CI213" t="s">
        <v>193</v>
      </c>
      <c r="CJ213">
        <v>2021</v>
      </c>
      <c r="CL213" t="s">
        <v>174</v>
      </c>
      <c r="CM213" t="s">
        <v>5590</v>
      </c>
      <c r="CN213" t="s">
        <v>174</v>
      </c>
      <c r="CO213" t="s">
        <v>5591</v>
      </c>
      <c r="CP213" t="s">
        <v>5580</v>
      </c>
      <c r="CQ213" t="s">
        <v>174</v>
      </c>
      <c r="CR213">
        <v>2</v>
      </c>
      <c r="CS213">
        <v>2</v>
      </c>
      <c r="CT213">
        <v>6</v>
      </c>
      <c r="CV213" t="s">
        <v>170</v>
      </c>
      <c r="CZ213" t="s">
        <v>170</v>
      </c>
      <c r="DB213" t="s">
        <v>5592</v>
      </c>
      <c r="DC213" t="s">
        <v>2124</v>
      </c>
      <c r="DD213" t="s">
        <v>170</v>
      </c>
      <c r="DF213" t="s">
        <v>170</v>
      </c>
      <c r="DL213" t="s">
        <v>170</v>
      </c>
      <c r="DN213" t="s">
        <v>174</v>
      </c>
      <c r="DO213" t="s">
        <v>5593</v>
      </c>
      <c r="DP213" t="s">
        <v>5594</v>
      </c>
      <c r="DQ213" t="s">
        <v>202</v>
      </c>
      <c r="DR213" t="str">
        <f>HYPERLINK("https://nconnect.nicmar.ac.in/pdf/262_resume_1771580297.pdf/Y2FyZWVy","View Resume")</f>
        <v>0</v>
      </c>
      <c r="DS213" t="s">
        <v>650</v>
      </c>
      <c r="DT213" t="s">
        <v>5595</v>
      </c>
      <c r="DU213" t="s">
        <v>1283</v>
      </c>
      <c r="DV213" t="s">
        <v>819</v>
      </c>
      <c r="DW213" t="s">
        <v>246</v>
      </c>
      <c r="DX213" t="s">
        <v>645</v>
      </c>
      <c r="DY213" t="s">
        <v>901</v>
      </c>
      <c r="DZ213" t="s">
        <v>817</v>
      </c>
      <c r="EA213" t="s">
        <v>5596</v>
      </c>
      <c r="EB213" t="s">
        <v>1283</v>
      </c>
      <c r="EC213" t="s">
        <v>819</v>
      </c>
      <c r="ED213" t="s">
        <v>246</v>
      </c>
      <c r="EE213" t="s">
        <v>901</v>
      </c>
      <c r="EF213" t="s">
        <v>209</v>
      </c>
      <c r="EG213" t="s">
        <v>265</v>
      </c>
    </row>
    <row r="214" spans="1:158">
      <c r="A214" t="s">
        <v>295</v>
      </c>
      <c r="B214" t="s">
        <v>211</v>
      </c>
      <c r="C214" t="s">
        <v>267</v>
      </c>
      <c r="D214" t="s">
        <v>296</v>
      </c>
      <c r="E214" t="s">
        <v>5597</v>
      </c>
      <c r="F214" t="s">
        <v>5598</v>
      </c>
      <c r="G214">
        <v>9666848000</v>
      </c>
      <c r="H214" t="s">
        <v>164</v>
      </c>
      <c r="I214" t="s">
        <v>5599</v>
      </c>
      <c r="J214" t="s">
        <v>166</v>
      </c>
      <c r="K214" t="s">
        <v>5600</v>
      </c>
      <c r="L214" t="s">
        <v>5601</v>
      </c>
      <c r="M214" t="s">
        <v>5602</v>
      </c>
      <c r="N214" t="s">
        <v>170</v>
      </c>
      <c r="AI214" t="s">
        <v>5603</v>
      </c>
      <c r="AJ214" t="s">
        <v>5604</v>
      </c>
      <c r="AK214" t="s">
        <v>5605</v>
      </c>
      <c r="AL214">
        <v>82</v>
      </c>
      <c r="AN214">
        <v>2004</v>
      </c>
      <c r="AO214" t="s">
        <v>174</v>
      </c>
      <c r="AP214" t="s">
        <v>5606</v>
      </c>
      <c r="AQ214" t="s">
        <v>5607</v>
      </c>
      <c r="AR214" t="s">
        <v>1559</v>
      </c>
      <c r="AS214">
        <v>87.7</v>
      </c>
      <c r="AU214">
        <v>2006</v>
      </c>
      <c r="AV214" t="s">
        <v>170</v>
      </c>
      <c r="BC214" t="s">
        <v>174</v>
      </c>
      <c r="BD214" t="s">
        <v>5608</v>
      </c>
      <c r="BE214" t="s">
        <v>5609</v>
      </c>
      <c r="BF214" t="s">
        <v>5610</v>
      </c>
      <c r="BG214">
        <v>63.75</v>
      </c>
      <c r="BI214">
        <v>2010</v>
      </c>
      <c r="BJ214">
        <v>19</v>
      </c>
      <c r="BK214" t="s">
        <v>5611</v>
      </c>
      <c r="BL214">
        <v>18</v>
      </c>
      <c r="BN214" t="s">
        <v>174</v>
      </c>
      <c r="BO214" t="s">
        <v>5612</v>
      </c>
      <c r="BP214" t="s">
        <v>5613</v>
      </c>
      <c r="BQ214" t="s">
        <v>5614</v>
      </c>
      <c r="BR214">
        <v>80.4</v>
      </c>
      <c r="BS214">
        <v>8.04</v>
      </c>
      <c r="BT214">
        <v>2015</v>
      </c>
      <c r="BU214">
        <v>31</v>
      </c>
      <c r="BV214" t="s">
        <v>529</v>
      </c>
      <c r="BW214">
        <v>33</v>
      </c>
      <c r="BY214" t="s">
        <v>174</v>
      </c>
      <c r="BZ214" t="s">
        <v>5615</v>
      </c>
      <c r="CA214" t="s">
        <v>5615</v>
      </c>
      <c r="CB214" t="s">
        <v>5616</v>
      </c>
      <c r="CC214">
        <v>100</v>
      </c>
      <c r="CD214">
        <v>10</v>
      </c>
      <c r="CE214">
        <v>2021</v>
      </c>
      <c r="CF214" t="s">
        <v>174</v>
      </c>
      <c r="CG214" t="s">
        <v>1185</v>
      </c>
      <c r="CH214" t="s">
        <v>5617</v>
      </c>
      <c r="CI214" t="s">
        <v>193</v>
      </c>
      <c r="CJ214">
        <v>2023</v>
      </c>
      <c r="CL214" t="s">
        <v>174</v>
      </c>
      <c r="CM214" t="s">
        <v>5618</v>
      </c>
      <c r="CN214" t="s">
        <v>174</v>
      </c>
      <c r="CO214" t="s">
        <v>5619</v>
      </c>
      <c r="CP214" t="s">
        <v>5605</v>
      </c>
      <c r="CQ214" t="s">
        <v>174</v>
      </c>
      <c r="CR214">
        <v>4</v>
      </c>
      <c r="CS214">
        <v>1</v>
      </c>
      <c r="CT214">
        <v>3</v>
      </c>
      <c r="CU214" t="s">
        <v>5620</v>
      </c>
      <c r="CV214" t="s">
        <v>170</v>
      </c>
      <c r="CZ214" t="s">
        <v>170</v>
      </c>
      <c r="DB214" t="s">
        <v>5621</v>
      </c>
      <c r="DC214" t="s">
        <v>5622</v>
      </c>
      <c r="DD214" t="s">
        <v>174</v>
      </c>
      <c r="DE214" t="s">
        <v>5623</v>
      </c>
      <c r="DF214" t="s">
        <v>170</v>
      </c>
      <c r="DL214" t="s">
        <v>174</v>
      </c>
      <c r="DM214" t="s">
        <v>5619</v>
      </c>
      <c r="DN214" t="s">
        <v>174</v>
      </c>
      <c r="DO214" t="s">
        <v>5624</v>
      </c>
      <c r="DP214" t="s">
        <v>5625</v>
      </c>
      <c r="DQ214" t="s">
        <v>202</v>
      </c>
      <c r="DR214" t="str">
        <f>HYPERLINK("https://nconnect.nicmar.ac.in/pdf/321_resume_1771579873.pdf/Y2FyZWVy","View Resume")</f>
        <v>0</v>
      </c>
      <c r="DS214" t="s">
        <v>1018</v>
      </c>
      <c r="DT214" t="s">
        <v>5626</v>
      </c>
      <c r="DU214" t="s">
        <v>5627</v>
      </c>
      <c r="DV214" t="s">
        <v>5628</v>
      </c>
      <c r="DW214" t="s">
        <v>246</v>
      </c>
      <c r="DX214" t="s">
        <v>505</v>
      </c>
      <c r="DY214" t="s">
        <v>209</v>
      </c>
      <c r="DZ214" t="s">
        <v>1498</v>
      </c>
      <c r="EA214" t="s">
        <v>5629</v>
      </c>
      <c r="EB214" t="s">
        <v>5630</v>
      </c>
      <c r="EC214" t="s">
        <v>1818</v>
      </c>
      <c r="ED214" t="s">
        <v>246</v>
      </c>
      <c r="EE214" t="s">
        <v>758</v>
      </c>
      <c r="EF214" t="s">
        <v>995</v>
      </c>
      <c r="EG214" t="s">
        <v>380</v>
      </c>
      <c r="EH214" t="s">
        <v>5631</v>
      </c>
      <c r="EI214" t="s">
        <v>5632</v>
      </c>
      <c r="EJ214" t="s">
        <v>1818</v>
      </c>
      <c r="EK214" t="s">
        <v>207</v>
      </c>
      <c r="EL214" t="s">
        <v>1463</v>
      </c>
      <c r="EM214" t="s">
        <v>3834</v>
      </c>
      <c r="EN214" t="s">
        <v>2054</v>
      </c>
      <c r="EO214" t="s">
        <v>5633</v>
      </c>
      <c r="EP214" t="s">
        <v>5634</v>
      </c>
      <c r="EQ214" t="s">
        <v>1630</v>
      </c>
      <c r="ER214" t="s">
        <v>207</v>
      </c>
      <c r="ES214" t="s">
        <v>1099</v>
      </c>
      <c r="ET214" t="s">
        <v>993</v>
      </c>
      <c r="EU214" t="s">
        <v>1317</v>
      </c>
    </row>
    <row r="215" spans="1:158">
      <c r="A215" t="s">
        <v>266</v>
      </c>
      <c r="B215" t="s">
        <v>211</v>
      </c>
      <c r="C215" t="s">
        <v>267</v>
      </c>
      <c r="D215" t="s">
        <v>268</v>
      </c>
      <c r="E215" t="s">
        <v>5597</v>
      </c>
      <c r="F215" t="s">
        <v>5598</v>
      </c>
      <c r="G215">
        <v>9666848000</v>
      </c>
      <c r="H215" t="s">
        <v>164</v>
      </c>
      <c r="I215" t="s">
        <v>5599</v>
      </c>
      <c r="J215" t="s">
        <v>166</v>
      </c>
      <c r="K215" t="s">
        <v>5600</v>
      </c>
      <c r="L215" t="s">
        <v>5601</v>
      </c>
      <c r="M215" t="s">
        <v>5602</v>
      </c>
      <c r="N215" t="s">
        <v>170</v>
      </c>
      <c r="AI215" t="s">
        <v>5603</v>
      </c>
      <c r="AJ215" t="s">
        <v>5604</v>
      </c>
      <c r="AK215" t="s">
        <v>5605</v>
      </c>
      <c r="AL215">
        <v>82</v>
      </c>
      <c r="AN215">
        <v>2004</v>
      </c>
      <c r="AO215" t="s">
        <v>174</v>
      </c>
      <c r="AP215" t="s">
        <v>5606</v>
      </c>
      <c r="AQ215" t="s">
        <v>5607</v>
      </c>
      <c r="AR215" t="s">
        <v>1559</v>
      </c>
      <c r="AS215">
        <v>87.7</v>
      </c>
      <c r="AU215">
        <v>2006</v>
      </c>
      <c r="AV215" t="s">
        <v>170</v>
      </c>
      <c r="BC215" t="s">
        <v>174</v>
      </c>
      <c r="BD215" t="s">
        <v>5608</v>
      </c>
      <c r="BE215" t="s">
        <v>5609</v>
      </c>
      <c r="BF215" t="s">
        <v>5610</v>
      </c>
      <c r="BG215">
        <v>63.75</v>
      </c>
      <c r="BI215">
        <v>2010</v>
      </c>
      <c r="BJ215">
        <v>19</v>
      </c>
      <c r="BK215" t="s">
        <v>5611</v>
      </c>
      <c r="BL215">
        <v>18</v>
      </c>
      <c r="BN215" t="s">
        <v>174</v>
      </c>
      <c r="BO215" t="s">
        <v>5612</v>
      </c>
      <c r="BP215" t="s">
        <v>5613</v>
      </c>
      <c r="BQ215" t="s">
        <v>5614</v>
      </c>
      <c r="BR215">
        <v>80.4</v>
      </c>
      <c r="BS215">
        <v>8.04</v>
      </c>
      <c r="BT215">
        <v>2015</v>
      </c>
      <c r="BU215">
        <v>31</v>
      </c>
      <c r="BV215" t="s">
        <v>529</v>
      </c>
      <c r="BW215">
        <v>33</v>
      </c>
      <c r="BY215" t="s">
        <v>174</v>
      </c>
      <c r="BZ215" t="s">
        <v>5615</v>
      </c>
      <c r="CA215" t="s">
        <v>5615</v>
      </c>
      <c r="CB215" t="s">
        <v>5616</v>
      </c>
      <c r="CC215">
        <v>100</v>
      </c>
      <c r="CD215">
        <v>10</v>
      </c>
      <c r="CE215">
        <v>2021</v>
      </c>
      <c r="CF215" t="s">
        <v>174</v>
      </c>
      <c r="CG215" t="s">
        <v>1185</v>
      </c>
      <c r="CH215" t="s">
        <v>5617</v>
      </c>
      <c r="CI215" t="s">
        <v>193</v>
      </c>
      <c r="CJ215">
        <v>2023</v>
      </c>
      <c r="CL215" t="s">
        <v>174</v>
      </c>
      <c r="CM215" t="s">
        <v>5618</v>
      </c>
      <c r="CN215" t="s">
        <v>174</v>
      </c>
      <c r="CO215" t="s">
        <v>5619</v>
      </c>
      <c r="CP215" t="s">
        <v>5605</v>
      </c>
      <c r="CQ215" t="s">
        <v>174</v>
      </c>
      <c r="CR215">
        <v>4</v>
      </c>
      <c r="CS215">
        <v>1</v>
      </c>
      <c r="CT215">
        <v>3</v>
      </c>
      <c r="CU215" t="s">
        <v>5620</v>
      </c>
      <c r="CV215" t="s">
        <v>170</v>
      </c>
      <c r="CZ215" t="s">
        <v>170</v>
      </c>
      <c r="DB215" t="s">
        <v>5621</v>
      </c>
      <c r="DC215" t="s">
        <v>5622</v>
      </c>
      <c r="DD215" t="s">
        <v>174</v>
      </c>
      <c r="DE215" t="s">
        <v>5623</v>
      </c>
      <c r="DF215" t="s">
        <v>170</v>
      </c>
      <c r="DL215" t="s">
        <v>174</v>
      </c>
      <c r="DM215" t="s">
        <v>5619</v>
      </c>
      <c r="DN215" t="s">
        <v>174</v>
      </c>
      <c r="DO215" t="s">
        <v>5624</v>
      </c>
      <c r="DP215" t="s">
        <v>5625</v>
      </c>
      <c r="DQ215" t="s">
        <v>202</v>
      </c>
      <c r="DR215" t="str">
        <f>HYPERLINK("https://nconnect.nicmar.ac.in/pdf/321_resume_1771579873.pdf/Y2FyZWVy","View Resume")</f>
        <v>0</v>
      </c>
      <c r="DS215" t="s">
        <v>1018</v>
      </c>
      <c r="DT215" t="s">
        <v>5626</v>
      </c>
      <c r="DU215" t="s">
        <v>5627</v>
      </c>
      <c r="DV215" t="s">
        <v>5628</v>
      </c>
      <c r="DW215" t="s">
        <v>246</v>
      </c>
      <c r="DX215" t="s">
        <v>505</v>
      </c>
      <c r="DY215" t="s">
        <v>209</v>
      </c>
      <c r="DZ215" t="s">
        <v>1498</v>
      </c>
      <c r="EA215" t="s">
        <v>5629</v>
      </c>
      <c r="EB215" t="s">
        <v>5630</v>
      </c>
      <c r="EC215" t="s">
        <v>1818</v>
      </c>
      <c r="ED215" t="s">
        <v>246</v>
      </c>
      <c r="EE215" t="s">
        <v>758</v>
      </c>
      <c r="EF215" t="s">
        <v>995</v>
      </c>
      <c r="EG215" t="s">
        <v>380</v>
      </c>
      <c r="EH215" t="s">
        <v>5631</v>
      </c>
      <c r="EI215" t="s">
        <v>5632</v>
      </c>
      <c r="EJ215" t="s">
        <v>1818</v>
      </c>
      <c r="EK215" t="s">
        <v>207</v>
      </c>
      <c r="EL215" t="s">
        <v>1463</v>
      </c>
      <c r="EM215" t="s">
        <v>3834</v>
      </c>
      <c r="EN215" t="s">
        <v>2054</v>
      </c>
      <c r="EO215" t="s">
        <v>5633</v>
      </c>
      <c r="EP215" t="s">
        <v>5634</v>
      </c>
      <c r="EQ215" t="s">
        <v>1630</v>
      </c>
      <c r="ER215" t="s">
        <v>207</v>
      </c>
      <c r="ES215" t="s">
        <v>1099</v>
      </c>
      <c r="ET215" t="s">
        <v>993</v>
      </c>
      <c r="EU215" t="s">
        <v>1317</v>
      </c>
    </row>
    <row r="216" spans="1:158">
      <c r="A216" t="s">
        <v>295</v>
      </c>
      <c r="B216" t="s">
        <v>211</v>
      </c>
      <c r="C216" t="s">
        <v>267</v>
      </c>
      <c r="D216" t="s">
        <v>296</v>
      </c>
      <c r="E216" t="s">
        <v>5635</v>
      </c>
      <c r="F216" t="s">
        <v>5636</v>
      </c>
      <c r="G216">
        <v>9923561976</v>
      </c>
      <c r="H216" t="s">
        <v>271</v>
      </c>
      <c r="I216" t="s">
        <v>5637</v>
      </c>
      <c r="J216" t="s">
        <v>166</v>
      </c>
      <c r="K216" t="s">
        <v>831</v>
      </c>
      <c r="L216" t="s">
        <v>5638</v>
      </c>
      <c r="M216" t="s">
        <v>5639</v>
      </c>
      <c r="N216" t="s">
        <v>170</v>
      </c>
      <c r="AI216" t="s">
        <v>5640</v>
      </c>
      <c r="AJ216" t="s">
        <v>2384</v>
      </c>
      <c r="AK216" t="s">
        <v>5641</v>
      </c>
      <c r="AL216">
        <v>83.71</v>
      </c>
      <c r="AN216">
        <v>1992</v>
      </c>
      <c r="AO216" t="s">
        <v>174</v>
      </c>
      <c r="AP216" t="s">
        <v>5642</v>
      </c>
      <c r="AQ216" t="s">
        <v>2384</v>
      </c>
      <c r="AR216" t="s">
        <v>5643</v>
      </c>
      <c r="AS216">
        <v>83.83</v>
      </c>
      <c r="AU216">
        <v>1994</v>
      </c>
      <c r="AV216" t="s">
        <v>170</v>
      </c>
      <c r="BC216" t="s">
        <v>174</v>
      </c>
      <c r="BD216" t="s">
        <v>441</v>
      </c>
      <c r="BE216" t="s">
        <v>5642</v>
      </c>
      <c r="BF216" t="s">
        <v>5644</v>
      </c>
      <c r="BG216">
        <v>62</v>
      </c>
      <c r="BI216">
        <v>1997</v>
      </c>
      <c r="BJ216">
        <v>19</v>
      </c>
      <c r="BK216" t="s">
        <v>5645</v>
      </c>
      <c r="BL216">
        <v>24</v>
      </c>
      <c r="BN216" t="s">
        <v>174</v>
      </c>
      <c r="BO216" t="s">
        <v>441</v>
      </c>
      <c r="BP216" t="s">
        <v>5646</v>
      </c>
      <c r="BQ216" t="s">
        <v>296</v>
      </c>
      <c r="BR216">
        <v>64</v>
      </c>
      <c r="BT216">
        <v>2009</v>
      </c>
      <c r="BU216">
        <v>31</v>
      </c>
      <c r="BV216" t="s">
        <v>5647</v>
      </c>
      <c r="BW216">
        <v>33</v>
      </c>
      <c r="BY216" t="s">
        <v>174</v>
      </c>
      <c r="BZ216" t="s">
        <v>441</v>
      </c>
      <c r="CA216" t="s">
        <v>441</v>
      </c>
      <c r="CB216" t="s">
        <v>5648</v>
      </c>
      <c r="CC216">
        <v>65.6</v>
      </c>
      <c r="CE216">
        <v>1999</v>
      </c>
      <c r="CF216" t="s">
        <v>174</v>
      </c>
      <c r="CG216" t="s">
        <v>296</v>
      </c>
      <c r="CH216" t="s">
        <v>5649</v>
      </c>
      <c r="CI216" t="s">
        <v>193</v>
      </c>
      <c r="CJ216">
        <v>2023</v>
      </c>
      <c r="CL216" t="s">
        <v>174</v>
      </c>
      <c r="CN216" t="s">
        <v>170</v>
      </c>
      <c r="CP216" t="s">
        <v>722</v>
      </c>
      <c r="CQ216" t="s">
        <v>174</v>
      </c>
      <c r="CR216">
        <v>0</v>
      </c>
      <c r="CS216">
        <v>0</v>
      </c>
      <c r="CT216">
        <v>21</v>
      </c>
      <c r="CU216" t="s">
        <v>5650</v>
      </c>
      <c r="CV216" t="s">
        <v>170</v>
      </c>
      <c r="CZ216" t="s">
        <v>170</v>
      </c>
      <c r="DB216" t="s">
        <v>5651</v>
      </c>
      <c r="DC216" t="s">
        <v>3157</v>
      </c>
      <c r="DD216" t="s">
        <v>174</v>
      </c>
      <c r="DE216" t="s">
        <v>5652</v>
      </c>
      <c r="DF216" t="s">
        <v>170</v>
      </c>
      <c r="DL216" t="s">
        <v>170</v>
      </c>
      <c r="DN216" t="s">
        <v>170</v>
      </c>
      <c r="DP216" t="s">
        <v>5653</v>
      </c>
      <c r="DQ216" t="s">
        <v>202</v>
      </c>
      <c r="DR216" t="str">
        <f>HYPERLINK("https://nconnect.nicmar.ac.in/pdf/348_resume_1771582847.pdf/Y2FyZWVy","View Resume")</f>
        <v>0</v>
      </c>
      <c r="DS216" t="s">
        <v>5654</v>
      </c>
      <c r="DT216" t="s">
        <v>5655</v>
      </c>
      <c r="DU216" t="s">
        <v>211</v>
      </c>
      <c r="DV216" t="s">
        <v>733</v>
      </c>
      <c r="DW216" t="s">
        <v>246</v>
      </c>
      <c r="DX216" t="s">
        <v>1686</v>
      </c>
      <c r="DY216" t="s">
        <v>209</v>
      </c>
      <c r="DZ216" t="s">
        <v>990</v>
      </c>
      <c r="EA216" t="s">
        <v>5656</v>
      </c>
      <c r="EB216" t="s">
        <v>211</v>
      </c>
      <c r="EC216" t="s">
        <v>819</v>
      </c>
      <c r="ED216" t="s">
        <v>246</v>
      </c>
      <c r="EE216" t="s">
        <v>821</v>
      </c>
      <c r="EF216" t="s">
        <v>1686</v>
      </c>
      <c r="EG216" t="s">
        <v>380</v>
      </c>
      <c r="EH216" t="s">
        <v>5657</v>
      </c>
      <c r="EI216" t="s">
        <v>211</v>
      </c>
      <c r="EJ216" t="s">
        <v>819</v>
      </c>
      <c r="EK216" t="s">
        <v>246</v>
      </c>
      <c r="EL216" t="s">
        <v>907</v>
      </c>
      <c r="EM216" t="s">
        <v>1094</v>
      </c>
      <c r="EN216" t="s">
        <v>2927</v>
      </c>
      <c r="EO216" t="s">
        <v>5658</v>
      </c>
      <c r="EP216" t="s">
        <v>211</v>
      </c>
      <c r="EQ216" t="s">
        <v>819</v>
      </c>
      <c r="ER216" t="s">
        <v>246</v>
      </c>
      <c r="ES216" t="s">
        <v>5659</v>
      </c>
      <c r="ET216" t="s">
        <v>907</v>
      </c>
      <c r="EU216" t="s">
        <v>5660</v>
      </c>
      <c r="EV216" t="s">
        <v>5661</v>
      </c>
      <c r="EW216" t="s">
        <v>211</v>
      </c>
      <c r="EX216" t="s">
        <v>819</v>
      </c>
      <c r="EY216" t="s">
        <v>246</v>
      </c>
      <c r="EZ216" t="s">
        <v>5662</v>
      </c>
      <c r="FA216" t="s">
        <v>5002</v>
      </c>
      <c r="FB216" t="s">
        <v>3195</v>
      </c>
    </row>
    <row r="217" spans="1:158">
      <c r="A217" t="s">
        <v>1348</v>
      </c>
      <c r="B217" t="s">
        <v>211</v>
      </c>
      <c r="C217" t="s">
        <v>267</v>
      </c>
      <c r="D217" t="s">
        <v>1349</v>
      </c>
      <c r="E217" t="s">
        <v>5663</v>
      </c>
      <c r="F217" t="s">
        <v>5664</v>
      </c>
      <c r="G217">
        <v>9400655875</v>
      </c>
      <c r="H217" t="s">
        <v>164</v>
      </c>
      <c r="I217" t="s">
        <v>5665</v>
      </c>
      <c r="J217" t="s">
        <v>217</v>
      </c>
      <c r="K217" t="s">
        <v>5666</v>
      </c>
      <c r="L217" t="s">
        <v>2681</v>
      </c>
      <c r="M217" t="s">
        <v>5667</v>
      </c>
      <c r="N217" t="s">
        <v>170</v>
      </c>
      <c r="AI217" t="s">
        <v>5668</v>
      </c>
      <c r="AJ217" t="s">
        <v>5669</v>
      </c>
      <c r="AK217" t="s">
        <v>5670</v>
      </c>
      <c r="AL217">
        <v>80</v>
      </c>
      <c r="AM217">
        <v>8.9</v>
      </c>
      <c r="AN217">
        <v>2010</v>
      </c>
      <c r="AO217" t="s">
        <v>174</v>
      </c>
      <c r="AP217" t="s">
        <v>5671</v>
      </c>
      <c r="AQ217" t="s">
        <v>5672</v>
      </c>
      <c r="AR217" t="s">
        <v>5673</v>
      </c>
      <c r="AS217">
        <v>75</v>
      </c>
      <c r="AT217">
        <v>7.5</v>
      </c>
      <c r="AU217">
        <v>2012</v>
      </c>
      <c r="AV217" t="s">
        <v>170</v>
      </c>
      <c r="BC217" t="s">
        <v>174</v>
      </c>
      <c r="BD217" t="s">
        <v>5674</v>
      </c>
      <c r="BE217" t="s">
        <v>5675</v>
      </c>
      <c r="BF217" t="s">
        <v>5676</v>
      </c>
      <c r="BG217">
        <v>65</v>
      </c>
      <c r="BH217">
        <v>6.5</v>
      </c>
      <c r="BI217">
        <v>2015</v>
      </c>
      <c r="BJ217">
        <v>19</v>
      </c>
      <c r="BK217" t="s">
        <v>5677</v>
      </c>
      <c r="BL217">
        <v>53</v>
      </c>
      <c r="BM217" t="s">
        <v>5678</v>
      </c>
      <c r="BN217" t="s">
        <v>174</v>
      </c>
      <c r="BO217" t="s">
        <v>5679</v>
      </c>
      <c r="BP217" t="s">
        <v>5680</v>
      </c>
      <c r="BQ217" t="s">
        <v>5681</v>
      </c>
      <c r="BR217">
        <v>76</v>
      </c>
      <c r="BS217">
        <v>7.6</v>
      </c>
      <c r="BT217">
        <v>2021</v>
      </c>
      <c r="BU217">
        <v>31</v>
      </c>
      <c r="BV217" t="s">
        <v>5682</v>
      </c>
      <c r="BW217">
        <v>53</v>
      </c>
      <c r="BX217" t="s">
        <v>5683</v>
      </c>
      <c r="BY217" t="s">
        <v>174</v>
      </c>
      <c r="BZ217" t="s">
        <v>5684</v>
      </c>
      <c r="CA217" t="s">
        <v>5685</v>
      </c>
      <c r="CB217" t="s">
        <v>5686</v>
      </c>
      <c r="CC217">
        <v>62</v>
      </c>
      <c r="CD217">
        <v>6.2</v>
      </c>
      <c r="CE217">
        <v>2017</v>
      </c>
      <c r="CF217" t="s">
        <v>174</v>
      </c>
      <c r="CG217" t="s">
        <v>5683</v>
      </c>
      <c r="CH217" t="s">
        <v>5687</v>
      </c>
      <c r="CI217" t="s">
        <v>373</v>
      </c>
      <c r="CK217" t="s">
        <v>174</v>
      </c>
      <c r="CL217" t="s">
        <v>174</v>
      </c>
      <c r="CM217" t="s">
        <v>5688</v>
      </c>
      <c r="CN217" t="s">
        <v>174</v>
      </c>
      <c r="CO217" t="s">
        <v>5689</v>
      </c>
      <c r="CP217" t="s">
        <v>5690</v>
      </c>
      <c r="CQ217" t="s">
        <v>174</v>
      </c>
      <c r="CR217">
        <v>2</v>
      </c>
      <c r="CS217" t="s">
        <v>2681</v>
      </c>
      <c r="CT217">
        <v>2</v>
      </c>
      <c r="CU217" t="s">
        <v>5691</v>
      </c>
      <c r="CV217" t="s">
        <v>174</v>
      </c>
      <c r="CW217" t="s">
        <v>5692</v>
      </c>
      <c r="CX217" t="s">
        <v>193</v>
      </c>
      <c r="CY217">
        <v>2023</v>
      </c>
      <c r="CZ217" t="s">
        <v>170</v>
      </c>
      <c r="DB217" t="s">
        <v>5693</v>
      </c>
      <c r="DC217" t="s">
        <v>5694</v>
      </c>
      <c r="DD217" t="s">
        <v>174</v>
      </c>
      <c r="DE217" t="s">
        <v>5695</v>
      </c>
      <c r="DF217" t="s">
        <v>170</v>
      </c>
      <c r="DL217" t="s">
        <v>174</v>
      </c>
      <c r="DM217" t="s">
        <v>5696</v>
      </c>
      <c r="DN217" t="s">
        <v>174</v>
      </c>
      <c r="DO217" t="s">
        <v>5697</v>
      </c>
      <c r="DP217" t="s">
        <v>5653</v>
      </c>
      <c r="DQ217" t="str">
        <f>HYPERLINK("https://nconnect.nicmar.ac.in/storage/profile/699826990c20c.png","Download")</f>
        <v>0</v>
      </c>
      <c r="DR217" t="str">
        <f>HYPERLINK("https://nconnect.nicmar.ac.in/pdf/360_resume_1771582876.pdf/Y2FyZWVy","View Resume")</f>
        <v>0</v>
      </c>
      <c r="DS217" t="s">
        <v>1317</v>
      </c>
      <c r="DT217" t="s">
        <v>5698</v>
      </c>
      <c r="DU217" t="s">
        <v>5699</v>
      </c>
      <c r="DV217" t="s">
        <v>980</v>
      </c>
      <c r="DW217" t="s">
        <v>246</v>
      </c>
      <c r="DX217" t="s">
        <v>645</v>
      </c>
      <c r="DY217" t="s">
        <v>2529</v>
      </c>
      <c r="DZ217" t="s">
        <v>1317</v>
      </c>
    </row>
    <row r="218" spans="1:158">
      <c r="A218" t="s">
        <v>210</v>
      </c>
      <c r="B218" t="s">
        <v>211</v>
      </c>
      <c r="C218" t="s">
        <v>212</v>
      </c>
      <c r="D218" t="s">
        <v>213</v>
      </c>
      <c r="E218" t="s">
        <v>5350</v>
      </c>
      <c r="F218" t="s">
        <v>5351</v>
      </c>
      <c r="G218">
        <v>9010915282</v>
      </c>
      <c r="H218" t="s">
        <v>164</v>
      </c>
      <c r="I218" t="s">
        <v>5352</v>
      </c>
      <c r="J218" t="s">
        <v>166</v>
      </c>
      <c r="K218" t="s">
        <v>5353</v>
      </c>
      <c r="L218" t="s">
        <v>5354</v>
      </c>
      <c r="M218" t="s">
        <v>5355</v>
      </c>
      <c r="N218" t="s">
        <v>170</v>
      </c>
      <c r="AI218" t="s">
        <v>5356</v>
      </c>
      <c r="AJ218" t="s">
        <v>5357</v>
      </c>
      <c r="AK218" t="s">
        <v>5358</v>
      </c>
      <c r="AL218">
        <v>61</v>
      </c>
      <c r="AN218">
        <v>2000</v>
      </c>
      <c r="AO218" t="s">
        <v>170</v>
      </c>
      <c r="AV218" t="s">
        <v>174</v>
      </c>
      <c r="AW218" t="s">
        <v>5359</v>
      </c>
      <c r="AX218" t="s">
        <v>5360</v>
      </c>
      <c r="AY218" t="s">
        <v>5361</v>
      </c>
      <c r="AZ218">
        <v>64.67</v>
      </c>
      <c r="BB218">
        <v>2009</v>
      </c>
      <c r="BC218" t="s">
        <v>174</v>
      </c>
      <c r="BD218" t="s">
        <v>5362</v>
      </c>
      <c r="BE218" t="s">
        <v>5363</v>
      </c>
      <c r="BF218" t="s">
        <v>5364</v>
      </c>
      <c r="BG218">
        <v>66.19</v>
      </c>
      <c r="BI218">
        <v>2014</v>
      </c>
      <c r="BJ218">
        <v>1</v>
      </c>
      <c r="BL218">
        <v>9</v>
      </c>
      <c r="BN218" t="s">
        <v>174</v>
      </c>
      <c r="BO218" t="s">
        <v>5362</v>
      </c>
      <c r="BP218" t="s">
        <v>5363</v>
      </c>
      <c r="BQ218" t="s">
        <v>5365</v>
      </c>
      <c r="BR218">
        <v>71</v>
      </c>
      <c r="BT218">
        <v>2016</v>
      </c>
      <c r="BU218">
        <v>14</v>
      </c>
      <c r="BW218">
        <v>47</v>
      </c>
      <c r="BY218" t="s">
        <v>170</v>
      </c>
      <c r="CF218" t="s">
        <v>174</v>
      </c>
      <c r="CG218" t="s">
        <v>229</v>
      </c>
      <c r="CH218" t="s">
        <v>5366</v>
      </c>
      <c r="CI218" t="s">
        <v>193</v>
      </c>
      <c r="CJ218">
        <v>2026</v>
      </c>
      <c r="CL218" t="s">
        <v>170</v>
      </c>
      <c r="CN218" t="s">
        <v>174</v>
      </c>
      <c r="CO218" t="s">
        <v>5367</v>
      </c>
      <c r="CP218" t="s">
        <v>5368</v>
      </c>
      <c r="CQ218" t="s">
        <v>174</v>
      </c>
      <c r="CR218">
        <v>3</v>
      </c>
      <c r="CS218">
        <v>1</v>
      </c>
      <c r="CT218">
        <v>13</v>
      </c>
      <c r="CU218" t="s">
        <v>5369</v>
      </c>
      <c r="CV218" t="s">
        <v>170</v>
      </c>
      <c r="CZ218" t="s">
        <v>170</v>
      </c>
      <c r="DB218" t="s">
        <v>5370</v>
      </c>
      <c r="DC218" t="s">
        <v>5371</v>
      </c>
      <c r="DD218" t="s">
        <v>174</v>
      </c>
      <c r="DE218" t="s">
        <v>5372</v>
      </c>
      <c r="DF218" t="s">
        <v>174</v>
      </c>
      <c r="DG218">
        <v>4</v>
      </c>
      <c r="DH218">
        <v>0</v>
      </c>
      <c r="DI218">
        <v>5</v>
      </c>
      <c r="DJ218">
        <v>12</v>
      </c>
      <c r="DK218">
        <v>8</v>
      </c>
      <c r="DL218" t="s">
        <v>174</v>
      </c>
      <c r="DM218" t="s">
        <v>5373</v>
      </c>
      <c r="DN218" t="s">
        <v>174</v>
      </c>
      <c r="DO218" t="s">
        <v>5374</v>
      </c>
      <c r="DP218" t="s">
        <v>5700</v>
      </c>
      <c r="DQ218" t="str">
        <f>HYPERLINK("https://nconnect.nicmar.ac.in/storage/profile/6998086fc2e16.png","Download")</f>
        <v>0</v>
      </c>
      <c r="DR218" t="str">
        <f>HYPERLINK("https://nconnect.nicmar.ac.in/pdf/339_resume_1771577913.pdf/Y2FyZWVy","View Resume")</f>
        <v>0</v>
      </c>
      <c r="DS218" t="s">
        <v>5376</v>
      </c>
      <c r="DT218" t="s">
        <v>5377</v>
      </c>
      <c r="DU218" t="s">
        <v>5378</v>
      </c>
      <c r="DV218" t="s">
        <v>5379</v>
      </c>
      <c r="DW218" t="s">
        <v>246</v>
      </c>
      <c r="DX218" t="s">
        <v>3459</v>
      </c>
      <c r="DY218" t="s">
        <v>1987</v>
      </c>
      <c r="DZ218" t="s">
        <v>502</v>
      </c>
      <c r="EA218" t="s">
        <v>5380</v>
      </c>
      <c r="EB218" t="s">
        <v>5378</v>
      </c>
      <c r="EC218" t="s">
        <v>5381</v>
      </c>
      <c r="ED218" t="s">
        <v>246</v>
      </c>
      <c r="EE218" t="s">
        <v>3868</v>
      </c>
      <c r="EF218" t="s">
        <v>3459</v>
      </c>
      <c r="EG218" t="s">
        <v>692</v>
      </c>
      <c r="EH218" t="s">
        <v>5382</v>
      </c>
      <c r="EI218" t="s">
        <v>5383</v>
      </c>
      <c r="EJ218" t="s">
        <v>5384</v>
      </c>
      <c r="EK218" t="s">
        <v>207</v>
      </c>
      <c r="EL218" t="s">
        <v>5385</v>
      </c>
      <c r="EM218" t="s">
        <v>2198</v>
      </c>
      <c r="EN218" t="s">
        <v>3195</v>
      </c>
    </row>
    <row r="219" spans="1:158">
      <c r="A219" t="s">
        <v>794</v>
      </c>
      <c r="B219" t="s">
        <v>211</v>
      </c>
      <c r="C219" t="s">
        <v>267</v>
      </c>
      <c r="D219" t="s">
        <v>509</v>
      </c>
      <c r="E219" t="s">
        <v>5701</v>
      </c>
      <c r="F219" t="s">
        <v>5702</v>
      </c>
      <c r="G219">
        <v>6386295597</v>
      </c>
      <c r="H219" t="s">
        <v>271</v>
      </c>
      <c r="I219" t="s">
        <v>5703</v>
      </c>
      <c r="J219" t="s">
        <v>217</v>
      </c>
      <c r="K219" t="s">
        <v>798</v>
      </c>
      <c r="L219" t="s">
        <v>5704</v>
      </c>
      <c r="M219" t="s">
        <v>5705</v>
      </c>
      <c r="N219" t="s">
        <v>170</v>
      </c>
      <c r="AI219" t="s">
        <v>5706</v>
      </c>
      <c r="AJ219" t="s">
        <v>5707</v>
      </c>
      <c r="AK219" t="s">
        <v>5708</v>
      </c>
      <c r="AL219">
        <v>78</v>
      </c>
      <c r="AN219">
        <v>2012</v>
      </c>
      <c r="AO219" t="s">
        <v>174</v>
      </c>
      <c r="AP219" t="s">
        <v>5706</v>
      </c>
      <c r="AQ219" t="s">
        <v>5707</v>
      </c>
      <c r="AR219" t="s">
        <v>1335</v>
      </c>
      <c r="AS219">
        <v>76</v>
      </c>
      <c r="AU219">
        <v>2014</v>
      </c>
      <c r="AV219" t="s">
        <v>174</v>
      </c>
      <c r="AW219" t="s">
        <v>5709</v>
      </c>
      <c r="AX219" t="s">
        <v>2447</v>
      </c>
      <c r="AY219" t="s">
        <v>5710</v>
      </c>
      <c r="AZ219">
        <v>74</v>
      </c>
      <c r="BB219">
        <v>2018</v>
      </c>
      <c r="BC219" t="s">
        <v>174</v>
      </c>
      <c r="BD219" t="s">
        <v>2447</v>
      </c>
      <c r="BE219" t="s">
        <v>5711</v>
      </c>
      <c r="BF219" t="s">
        <v>5712</v>
      </c>
      <c r="BG219">
        <v>78</v>
      </c>
      <c r="BH219">
        <v>8.19</v>
      </c>
      <c r="BI219">
        <v>2017</v>
      </c>
      <c r="BJ219">
        <v>19</v>
      </c>
      <c r="BK219" t="s">
        <v>5713</v>
      </c>
      <c r="BL219">
        <v>23</v>
      </c>
      <c r="BN219" t="s">
        <v>174</v>
      </c>
      <c r="BO219" t="s">
        <v>185</v>
      </c>
      <c r="BP219" t="s">
        <v>5714</v>
      </c>
      <c r="BQ219" t="s">
        <v>2074</v>
      </c>
      <c r="BR219">
        <v>65</v>
      </c>
      <c r="BT219">
        <v>2020</v>
      </c>
      <c r="BU219">
        <v>31</v>
      </c>
      <c r="BV219" t="s">
        <v>5081</v>
      </c>
      <c r="BW219">
        <v>23</v>
      </c>
      <c r="BY219" t="s">
        <v>170</v>
      </c>
      <c r="CF219" t="s">
        <v>174</v>
      </c>
      <c r="CG219" t="s">
        <v>528</v>
      </c>
      <c r="CH219" t="s">
        <v>5715</v>
      </c>
      <c r="CI219" t="s">
        <v>373</v>
      </c>
      <c r="CK219" t="s">
        <v>170</v>
      </c>
      <c r="CL219" t="s">
        <v>174</v>
      </c>
      <c r="CM219" t="s">
        <v>5716</v>
      </c>
      <c r="CN219" t="s">
        <v>174</v>
      </c>
      <c r="CO219" t="s">
        <v>5717</v>
      </c>
      <c r="CP219" t="s">
        <v>722</v>
      </c>
      <c r="CQ219" t="s">
        <v>174</v>
      </c>
      <c r="CR219" t="s">
        <v>2454</v>
      </c>
      <c r="CS219" t="s">
        <v>5718</v>
      </c>
      <c r="CT219">
        <v>2</v>
      </c>
      <c r="CU219" t="s">
        <v>5719</v>
      </c>
      <c r="CV219" t="s">
        <v>170</v>
      </c>
      <c r="CZ219" t="s">
        <v>170</v>
      </c>
      <c r="DC219" t="s">
        <v>5720</v>
      </c>
      <c r="DD219" t="s">
        <v>170</v>
      </c>
      <c r="DF219" t="s">
        <v>174</v>
      </c>
      <c r="DG219" t="s">
        <v>5721</v>
      </c>
      <c r="DH219" t="s">
        <v>3130</v>
      </c>
      <c r="DI219" t="s">
        <v>3130</v>
      </c>
      <c r="DJ219" t="s">
        <v>3130</v>
      </c>
      <c r="DK219">
        <v>10</v>
      </c>
      <c r="DL219" t="s">
        <v>174</v>
      </c>
      <c r="DM219" t="s">
        <v>5722</v>
      </c>
      <c r="DN219" t="s">
        <v>170</v>
      </c>
      <c r="DP219" t="s">
        <v>5723</v>
      </c>
      <c r="DQ219" t="s">
        <v>202</v>
      </c>
      <c r="DR219" t="str">
        <f>HYPERLINK("https://nconnect.nicmar.ac.in/pdf/347_resume_1771583543.pdf/Y2FyZWVy","View Resume")</f>
        <v>0</v>
      </c>
      <c r="DS219" t="s">
        <v>1689</v>
      </c>
      <c r="DT219" t="s">
        <v>731</v>
      </c>
      <c r="DU219" t="s">
        <v>211</v>
      </c>
      <c r="DV219" t="s">
        <v>819</v>
      </c>
      <c r="DW219" t="s">
        <v>246</v>
      </c>
      <c r="DX219" t="s">
        <v>1094</v>
      </c>
      <c r="DY219" t="s">
        <v>209</v>
      </c>
      <c r="DZ219" t="s">
        <v>1689</v>
      </c>
    </row>
    <row r="220" spans="1:158">
      <c r="A220" t="s">
        <v>295</v>
      </c>
      <c r="B220" t="s">
        <v>211</v>
      </c>
      <c r="C220" t="s">
        <v>267</v>
      </c>
      <c r="D220" t="s">
        <v>296</v>
      </c>
      <c r="E220" t="s">
        <v>5724</v>
      </c>
      <c r="F220" t="s">
        <v>5725</v>
      </c>
      <c r="G220">
        <v>9028043691</v>
      </c>
      <c r="H220" t="s">
        <v>164</v>
      </c>
      <c r="I220" t="s">
        <v>5726</v>
      </c>
      <c r="J220" t="s">
        <v>166</v>
      </c>
      <c r="K220" t="s">
        <v>5727</v>
      </c>
      <c r="L220" t="s">
        <v>5728</v>
      </c>
      <c r="M220" t="s">
        <v>5729</v>
      </c>
      <c r="N220" t="s">
        <v>170</v>
      </c>
      <c r="AI220" t="s">
        <v>5730</v>
      </c>
      <c r="AJ220" t="s">
        <v>5731</v>
      </c>
      <c r="AK220" t="s">
        <v>5732</v>
      </c>
      <c r="AL220">
        <v>46.93</v>
      </c>
      <c r="AN220">
        <v>1997</v>
      </c>
      <c r="AO220" t="s">
        <v>174</v>
      </c>
      <c r="AP220" t="s">
        <v>5733</v>
      </c>
      <c r="AQ220" t="s">
        <v>5734</v>
      </c>
      <c r="AR220" t="s">
        <v>5735</v>
      </c>
      <c r="AS220">
        <v>63.67</v>
      </c>
      <c r="AU220">
        <v>1999</v>
      </c>
      <c r="AV220" t="s">
        <v>170</v>
      </c>
      <c r="BC220" t="s">
        <v>174</v>
      </c>
      <c r="BD220" t="s">
        <v>4116</v>
      </c>
      <c r="BE220" t="s">
        <v>5736</v>
      </c>
      <c r="BF220" t="s">
        <v>5737</v>
      </c>
      <c r="BG220">
        <v>62</v>
      </c>
      <c r="BI220">
        <v>2003</v>
      </c>
      <c r="BJ220">
        <v>19</v>
      </c>
      <c r="BK220" t="s">
        <v>5738</v>
      </c>
      <c r="BL220">
        <v>52</v>
      </c>
      <c r="BN220" t="s">
        <v>174</v>
      </c>
      <c r="BO220" t="s">
        <v>4116</v>
      </c>
      <c r="BP220" t="s">
        <v>5739</v>
      </c>
      <c r="BQ220" t="s">
        <v>5740</v>
      </c>
      <c r="BR220">
        <v>64.35</v>
      </c>
      <c r="BT220">
        <v>2005</v>
      </c>
      <c r="BU220">
        <v>31</v>
      </c>
      <c r="BV220" t="s">
        <v>5741</v>
      </c>
      <c r="BW220">
        <v>33</v>
      </c>
      <c r="BY220" t="s">
        <v>170</v>
      </c>
      <c r="BZ220" t="s">
        <v>5742</v>
      </c>
      <c r="CF220" t="s">
        <v>174</v>
      </c>
      <c r="CG220" t="s">
        <v>296</v>
      </c>
      <c r="CH220" t="s">
        <v>5743</v>
      </c>
      <c r="CI220" t="s">
        <v>193</v>
      </c>
      <c r="CJ220">
        <v>2018</v>
      </c>
      <c r="CL220" t="s">
        <v>174</v>
      </c>
      <c r="CM220" t="s">
        <v>5744</v>
      </c>
      <c r="CN220" t="s">
        <v>174</v>
      </c>
      <c r="CO220" t="s">
        <v>5745</v>
      </c>
      <c r="CP220" t="s">
        <v>5746</v>
      </c>
      <c r="CQ220" t="s">
        <v>174</v>
      </c>
      <c r="CR220">
        <v>0</v>
      </c>
      <c r="CS220">
        <v>0</v>
      </c>
      <c r="CT220">
        <v>16</v>
      </c>
      <c r="CU220" t="s">
        <v>5747</v>
      </c>
      <c r="CV220" t="s">
        <v>170</v>
      </c>
      <c r="CZ220" t="s">
        <v>170</v>
      </c>
      <c r="DB220" t="s">
        <v>5748</v>
      </c>
      <c r="DC220" t="s">
        <v>5749</v>
      </c>
      <c r="DD220" t="s">
        <v>174</v>
      </c>
      <c r="DE220" t="s">
        <v>5750</v>
      </c>
      <c r="DF220" t="s">
        <v>174</v>
      </c>
      <c r="DG220" t="s">
        <v>5751</v>
      </c>
      <c r="DH220" t="s">
        <v>5751</v>
      </c>
      <c r="DI220" t="s">
        <v>5404</v>
      </c>
      <c r="DJ220" t="s">
        <v>378</v>
      </c>
      <c r="DK220">
        <v>8</v>
      </c>
      <c r="DL220" t="s">
        <v>170</v>
      </c>
      <c r="DN220" t="s">
        <v>170</v>
      </c>
      <c r="DP220" t="s">
        <v>5752</v>
      </c>
      <c r="DQ220" t="s">
        <v>202</v>
      </c>
      <c r="DR220" t="str">
        <f>HYPERLINK("https://nconnect.nicmar.ac.in/pdf/355_resume_1771583791.pdf/Y2FyZWVy","View Resume")</f>
        <v>0</v>
      </c>
      <c r="DS220" t="s">
        <v>4968</v>
      </c>
      <c r="DT220" t="s">
        <v>5753</v>
      </c>
      <c r="DU220" t="s">
        <v>508</v>
      </c>
      <c r="DV220" t="s">
        <v>819</v>
      </c>
      <c r="DW220" t="s">
        <v>246</v>
      </c>
      <c r="DX220" t="s">
        <v>5754</v>
      </c>
      <c r="DY220" t="s">
        <v>209</v>
      </c>
      <c r="DZ220" t="s">
        <v>2527</v>
      </c>
      <c r="EA220" t="s">
        <v>5755</v>
      </c>
      <c r="EB220" t="s">
        <v>211</v>
      </c>
      <c r="EC220" t="s">
        <v>819</v>
      </c>
      <c r="ED220" t="s">
        <v>246</v>
      </c>
      <c r="EE220" t="s">
        <v>5756</v>
      </c>
      <c r="EF220" t="s">
        <v>3458</v>
      </c>
      <c r="EG220" t="s">
        <v>5757</v>
      </c>
      <c r="EH220" t="s">
        <v>5755</v>
      </c>
      <c r="EI220" t="s">
        <v>351</v>
      </c>
      <c r="EJ220" t="s">
        <v>819</v>
      </c>
      <c r="EK220" t="s">
        <v>246</v>
      </c>
      <c r="EL220" t="s">
        <v>2694</v>
      </c>
      <c r="EM220" t="s">
        <v>2025</v>
      </c>
      <c r="EN220" t="s">
        <v>1383</v>
      </c>
      <c r="EO220" t="s">
        <v>5758</v>
      </c>
      <c r="EP220" t="s">
        <v>5759</v>
      </c>
      <c r="EQ220" t="s">
        <v>819</v>
      </c>
      <c r="ER220" t="s">
        <v>207</v>
      </c>
      <c r="ES220" t="s">
        <v>5760</v>
      </c>
      <c r="ET220" t="s">
        <v>2694</v>
      </c>
      <c r="EU220" t="s">
        <v>4013</v>
      </c>
      <c r="EV220" t="s">
        <v>5761</v>
      </c>
      <c r="EW220" t="s">
        <v>5762</v>
      </c>
      <c r="EX220" t="s">
        <v>3833</v>
      </c>
      <c r="EY220" t="s">
        <v>207</v>
      </c>
      <c r="EZ220" t="s">
        <v>3758</v>
      </c>
      <c r="FA220" t="s">
        <v>5760</v>
      </c>
      <c r="FB220" t="s">
        <v>945</v>
      </c>
    </row>
    <row r="221" spans="1:158">
      <c r="A221" t="s">
        <v>582</v>
      </c>
      <c r="B221" t="s">
        <v>211</v>
      </c>
      <c r="C221" t="s">
        <v>472</v>
      </c>
      <c r="D221" t="s">
        <v>583</v>
      </c>
      <c r="E221" t="s">
        <v>5763</v>
      </c>
      <c r="F221" t="s">
        <v>5764</v>
      </c>
      <c r="G221">
        <v>9706725181</v>
      </c>
      <c r="H221" t="s">
        <v>164</v>
      </c>
      <c r="I221" t="s">
        <v>544</v>
      </c>
      <c r="J221" t="s">
        <v>166</v>
      </c>
      <c r="K221" t="s">
        <v>5765</v>
      </c>
      <c r="L221" t="s">
        <v>5766</v>
      </c>
      <c r="M221" t="s">
        <v>5767</v>
      </c>
      <c r="N221" t="s">
        <v>170</v>
      </c>
      <c r="AI221" t="s">
        <v>5768</v>
      </c>
      <c r="AJ221" t="s">
        <v>1224</v>
      </c>
      <c r="AK221" t="s">
        <v>5769</v>
      </c>
      <c r="AL221">
        <v>75.83</v>
      </c>
      <c r="AN221">
        <v>2007</v>
      </c>
      <c r="AO221" t="s">
        <v>174</v>
      </c>
      <c r="AP221" t="s">
        <v>4515</v>
      </c>
      <c r="AQ221" t="s">
        <v>1227</v>
      </c>
      <c r="AR221" t="s">
        <v>5770</v>
      </c>
      <c r="AS221">
        <v>86.6</v>
      </c>
      <c r="AU221">
        <v>2009</v>
      </c>
      <c r="AV221" t="s">
        <v>170</v>
      </c>
      <c r="BC221" t="s">
        <v>174</v>
      </c>
      <c r="BD221" t="s">
        <v>5771</v>
      </c>
      <c r="BE221" t="s">
        <v>5772</v>
      </c>
      <c r="BF221" t="s">
        <v>551</v>
      </c>
      <c r="BG221">
        <v>59.7</v>
      </c>
      <c r="BH221">
        <v>5.97</v>
      </c>
      <c r="BI221">
        <v>2013</v>
      </c>
      <c r="BJ221">
        <v>1</v>
      </c>
      <c r="BL221">
        <v>52</v>
      </c>
      <c r="BN221" t="s">
        <v>174</v>
      </c>
      <c r="BO221" t="s">
        <v>5773</v>
      </c>
      <c r="BP221" t="s">
        <v>5774</v>
      </c>
      <c r="BQ221" t="s">
        <v>5775</v>
      </c>
      <c r="BR221">
        <v>85.1</v>
      </c>
      <c r="BS221">
        <v>8.51</v>
      </c>
      <c r="BT221">
        <v>2013</v>
      </c>
      <c r="BU221">
        <v>15</v>
      </c>
      <c r="BW221">
        <v>21</v>
      </c>
      <c r="BY221" t="s">
        <v>170</v>
      </c>
      <c r="CF221" t="s">
        <v>174</v>
      </c>
      <c r="CG221" t="s">
        <v>5776</v>
      </c>
      <c r="CH221" t="s">
        <v>5522</v>
      </c>
      <c r="CI221" t="s">
        <v>193</v>
      </c>
      <c r="CJ221">
        <v>2022</v>
      </c>
      <c r="CL221" t="s">
        <v>170</v>
      </c>
      <c r="CN221" t="s">
        <v>174</v>
      </c>
      <c r="CO221" t="s">
        <v>5777</v>
      </c>
      <c r="CP221" t="s">
        <v>5778</v>
      </c>
      <c r="CQ221" t="s">
        <v>174</v>
      </c>
      <c r="CR221" t="s">
        <v>5779</v>
      </c>
      <c r="CS221">
        <v>0</v>
      </c>
      <c r="CT221">
        <v>0</v>
      </c>
      <c r="CU221" t="s">
        <v>5780</v>
      </c>
      <c r="CV221" t="s">
        <v>170</v>
      </c>
      <c r="CZ221" t="s">
        <v>170</v>
      </c>
      <c r="DB221" t="s">
        <v>5781</v>
      </c>
      <c r="DC221" t="s">
        <v>5782</v>
      </c>
      <c r="DD221" t="s">
        <v>170</v>
      </c>
      <c r="DF221" t="s">
        <v>174</v>
      </c>
      <c r="DG221">
        <v>3</v>
      </c>
      <c r="DH221">
        <v>0</v>
      </c>
      <c r="DI221" t="s">
        <v>378</v>
      </c>
      <c r="DJ221">
        <v>0</v>
      </c>
      <c r="DK221">
        <v>0</v>
      </c>
      <c r="DL221" t="s">
        <v>174</v>
      </c>
      <c r="DM221" t="s">
        <v>5783</v>
      </c>
      <c r="DN221" t="s">
        <v>174</v>
      </c>
      <c r="DO221" t="s">
        <v>5784</v>
      </c>
      <c r="DP221" t="s">
        <v>5785</v>
      </c>
      <c r="DQ221" t="str">
        <f>HYPERLINK("https://nconnect.nicmar.ac.in/storage/profile/699813257e4d9.png","Download")</f>
        <v>0</v>
      </c>
      <c r="DR221" t="str">
        <f>HYPERLINK("https://nconnect.nicmar.ac.in/pdf/351_resume_1771584018.pdf/Y2FyZWVy","View Resume")</f>
        <v>0</v>
      </c>
      <c r="DS221" t="s">
        <v>1505</v>
      </c>
      <c r="DT221" t="s">
        <v>5786</v>
      </c>
      <c r="DU221" t="s">
        <v>5787</v>
      </c>
      <c r="DV221" t="s">
        <v>5788</v>
      </c>
      <c r="DW221" t="s">
        <v>246</v>
      </c>
      <c r="DX221" t="s">
        <v>1813</v>
      </c>
      <c r="DY221" t="s">
        <v>209</v>
      </c>
      <c r="DZ221" t="s">
        <v>355</v>
      </c>
      <c r="EA221" t="s">
        <v>5789</v>
      </c>
      <c r="EB221" t="s">
        <v>5790</v>
      </c>
      <c r="EC221" t="s">
        <v>4135</v>
      </c>
      <c r="ED221" t="s">
        <v>246</v>
      </c>
      <c r="EE221" t="s">
        <v>2854</v>
      </c>
      <c r="EF221" t="s">
        <v>825</v>
      </c>
      <c r="EG221" t="s">
        <v>1388</v>
      </c>
      <c r="EH221" t="s">
        <v>5791</v>
      </c>
      <c r="EI221" t="s">
        <v>5792</v>
      </c>
      <c r="EJ221" t="s">
        <v>490</v>
      </c>
      <c r="EK221" t="s">
        <v>207</v>
      </c>
      <c r="EL221" t="s">
        <v>645</v>
      </c>
      <c r="EM221" t="s">
        <v>824</v>
      </c>
      <c r="EN221" t="s">
        <v>2054</v>
      </c>
    </row>
    <row r="222" spans="1:158">
      <c r="A222" t="s">
        <v>471</v>
      </c>
      <c r="B222" t="s">
        <v>211</v>
      </c>
      <c r="C222" t="s">
        <v>472</v>
      </c>
      <c r="D222" t="s">
        <v>473</v>
      </c>
      <c r="E222" t="s">
        <v>5793</v>
      </c>
      <c r="F222" t="s">
        <v>5794</v>
      </c>
      <c r="G222">
        <v>8319549794</v>
      </c>
      <c r="H222" t="s">
        <v>271</v>
      </c>
      <c r="I222" t="s">
        <v>5795</v>
      </c>
      <c r="J222" t="s">
        <v>166</v>
      </c>
      <c r="K222" t="s">
        <v>5796</v>
      </c>
      <c r="L222" t="s">
        <v>5797</v>
      </c>
      <c r="M222" t="s">
        <v>5798</v>
      </c>
      <c r="N222" t="s">
        <v>170</v>
      </c>
      <c r="AI222" t="s">
        <v>5799</v>
      </c>
      <c r="AJ222" t="s">
        <v>4473</v>
      </c>
      <c r="AK222" t="s">
        <v>1255</v>
      </c>
      <c r="AL222">
        <v>72.3</v>
      </c>
      <c r="AN222">
        <v>2011</v>
      </c>
      <c r="AO222" t="s">
        <v>174</v>
      </c>
      <c r="AP222" t="s">
        <v>5800</v>
      </c>
      <c r="AQ222" t="s">
        <v>5801</v>
      </c>
      <c r="AR222" t="s">
        <v>1075</v>
      </c>
      <c r="AS222">
        <v>54.0</v>
      </c>
      <c r="AU222">
        <v>2013</v>
      </c>
      <c r="AV222" t="s">
        <v>170</v>
      </c>
      <c r="BC222" t="s">
        <v>174</v>
      </c>
      <c r="BD222" t="s">
        <v>5802</v>
      </c>
      <c r="BE222" t="s">
        <v>5803</v>
      </c>
      <c r="BF222" t="s">
        <v>5804</v>
      </c>
      <c r="BG222">
        <v>82.8</v>
      </c>
      <c r="BI222">
        <v>2017</v>
      </c>
      <c r="BJ222">
        <v>2</v>
      </c>
      <c r="BL222">
        <v>9</v>
      </c>
      <c r="BN222" t="s">
        <v>174</v>
      </c>
      <c r="BO222" t="s">
        <v>5805</v>
      </c>
      <c r="BP222" t="s">
        <v>5185</v>
      </c>
      <c r="BQ222" t="s">
        <v>5806</v>
      </c>
      <c r="BR222">
        <v>61</v>
      </c>
      <c r="BT222">
        <v>2019</v>
      </c>
      <c r="BU222">
        <v>9</v>
      </c>
      <c r="BW222">
        <v>53</v>
      </c>
      <c r="BX222" t="s">
        <v>5806</v>
      </c>
      <c r="BY222" t="s">
        <v>174</v>
      </c>
      <c r="BZ222" t="s">
        <v>5807</v>
      </c>
      <c r="CA222" t="s">
        <v>5071</v>
      </c>
      <c r="CB222" t="s">
        <v>5808</v>
      </c>
      <c r="CC222">
        <v>90</v>
      </c>
      <c r="CE222">
        <v>2021</v>
      </c>
      <c r="CF222" t="s">
        <v>170</v>
      </c>
      <c r="CL222" t="s">
        <v>170</v>
      </c>
      <c r="CN222" t="s">
        <v>170</v>
      </c>
      <c r="CP222" t="s">
        <v>1255</v>
      </c>
      <c r="CQ222" t="s">
        <v>170</v>
      </c>
      <c r="CV222" t="s">
        <v>170</v>
      </c>
      <c r="CZ222" t="s">
        <v>170</v>
      </c>
      <c r="DC222" t="s">
        <v>5809</v>
      </c>
      <c r="DD222" t="s">
        <v>174</v>
      </c>
      <c r="DE222" t="s">
        <v>5810</v>
      </c>
      <c r="DF222" t="s">
        <v>170</v>
      </c>
      <c r="DL222" t="s">
        <v>170</v>
      </c>
      <c r="DN222" t="s">
        <v>170</v>
      </c>
      <c r="DP222" t="s">
        <v>5811</v>
      </c>
      <c r="DQ222" t="s">
        <v>202</v>
      </c>
      <c r="DR222" t="str">
        <f>HYPERLINK("https://nconnect.nicmar.ac.in/pdf/371_resume_1771586122.pdf/Y2FyZWVy","View Resume")</f>
        <v>0</v>
      </c>
      <c r="DS222" t="s">
        <v>2524</v>
      </c>
      <c r="DT222" t="s">
        <v>5812</v>
      </c>
      <c r="DU222" t="s">
        <v>5813</v>
      </c>
      <c r="DV222" t="s">
        <v>5185</v>
      </c>
      <c r="DW222" t="s">
        <v>207</v>
      </c>
      <c r="DX222" t="s">
        <v>821</v>
      </c>
      <c r="DY222" t="s">
        <v>1199</v>
      </c>
      <c r="DZ222" t="s">
        <v>420</v>
      </c>
      <c r="EA222" t="s">
        <v>5803</v>
      </c>
      <c r="EB222" t="s">
        <v>2087</v>
      </c>
      <c r="EC222" t="s">
        <v>5814</v>
      </c>
      <c r="ED222" t="s">
        <v>246</v>
      </c>
      <c r="EE222" t="s">
        <v>1544</v>
      </c>
      <c r="EF222" t="s">
        <v>2374</v>
      </c>
      <c r="EG222" t="s">
        <v>865</v>
      </c>
      <c r="EH222" t="s">
        <v>5815</v>
      </c>
      <c r="EI222" t="s">
        <v>5816</v>
      </c>
      <c r="EJ222" t="s">
        <v>5817</v>
      </c>
      <c r="EK222" t="s">
        <v>207</v>
      </c>
      <c r="EL222" t="s">
        <v>5181</v>
      </c>
      <c r="EM222" t="s">
        <v>385</v>
      </c>
      <c r="EN222" t="s">
        <v>4013</v>
      </c>
    </row>
    <row r="223" spans="1:158">
      <c r="A223" t="s">
        <v>293</v>
      </c>
      <c r="B223" t="s">
        <v>211</v>
      </c>
      <c r="C223" t="s">
        <v>212</v>
      </c>
      <c r="D223" t="s">
        <v>294</v>
      </c>
      <c r="E223" t="s">
        <v>5818</v>
      </c>
      <c r="F223" t="s">
        <v>5819</v>
      </c>
      <c r="G223">
        <v>7030678022</v>
      </c>
      <c r="H223" t="s">
        <v>164</v>
      </c>
      <c r="I223" t="s">
        <v>5820</v>
      </c>
      <c r="J223" t="s">
        <v>166</v>
      </c>
      <c r="K223" t="s">
        <v>5821</v>
      </c>
      <c r="L223" t="s">
        <v>5822</v>
      </c>
      <c r="M223" t="s">
        <v>5823</v>
      </c>
      <c r="N223" t="s">
        <v>170</v>
      </c>
      <c r="AI223" t="s">
        <v>5824</v>
      </c>
      <c r="AJ223" t="s">
        <v>2384</v>
      </c>
      <c r="AK223" t="s">
        <v>5825</v>
      </c>
      <c r="AL223">
        <v>89.27</v>
      </c>
      <c r="AN223">
        <v>2011</v>
      </c>
      <c r="AO223" t="s">
        <v>174</v>
      </c>
      <c r="AP223" t="s">
        <v>5826</v>
      </c>
      <c r="AQ223" t="s">
        <v>2384</v>
      </c>
      <c r="AR223" t="s">
        <v>439</v>
      </c>
      <c r="AS223">
        <v>73.0</v>
      </c>
      <c r="AU223">
        <v>2013</v>
      </c>
      <c r="AV223" t="s">
        <v>170</v>
      </c>
      <c r="BC223" t="s">
        <v>174</v>
      </c>
      <c r="BD223" t="s">
        <v>5827</v>
      </c>
      <c r="BE223" t="s">
        <v>5828</v>
      </c>
      <c r="BF223" t="s">
        <v>3314</v>
      </c>
      <c r="BG223">
        <v>73.15</v>
      </c>
      <c r="BI223">
        <v>2016</v>
      </c>
      <c r="BJ223">
        <v>19</v>
      </c>
      <c r="BK223" t="s">
        <v>5829</v>
      </c>
      <c r="BL223">
        <v>24</v>
      </c>
      <c r="BN223" t="s">
        <v>174</v>
      </c>
      <c r="BO223" t="s">
        <v>5830</v>
      </c>
      <c r="BP223" t="s">
        <v>5831</v>
      </c>
      <c r="BQ223" t="s">
        <v>3321</v>
      </c>
      <c r="BR223">
        <v>87.36</v>
      </c>
      <c r="BT223">
        <v>2018</v>
      </c>
      <c r="BU223">
        <v>31</v>
      </c>
      <c r="BV223" t="s">
        <v>447</v>
      </c>
      <c r="BW223">
        <v>53</v>
      </c>
      <c r="BX223" t="s">
        <v>443</v>
      </c>
      <c r="BY223" t="s">
        <v>170</v>
      </c>
      <c r="CF223" t="s">
        <v>174</v>
      </c>
      <c r="CG223" t="s">
        <v>5832</v>
      </c>
      <c r="CH223" t="s">
        <v>5833</v>
      </c>
      <c r="CI223" t="s">
        <v>373</v>
      </c>
      <c r="CK223" t="s">
        <v>170</v>
      </c>
      <c r="CL223" t="s">
        <v>170</v>
      </c>
      <c r="CN223" t="s">
        <v>174</v>
      </c>
      <c r="CO223" t="s">
        <v>5834</v>
      </c>
      <c r="CP223" t="s">
        <v>5835</v>
      </c>
      <c r="CQ223" t="s">
        <v>174</v>
      </c>
      <c r="CR223">
        <v>2</v>
      </c>
      <c r="CS223">
        <v>1</v>
      </c>
      <c r="CT223">
        <v>0</v>
      </c>
      <c r="CV223" t="s">
        <v>170</v>
      </c>
      <c r="CZ223" t="s">
        <v>170</v>
      </c>
      <c r="DB223" t="s">
        <v>170</v>
      </c>
      <c r="DC223" t="s">
        <v>5836</v>
      </c>
      <c r="DD223" t="s">
        <v>170</v>
      </c>
      <c r="DF223" t="s">
        <v>170</v>
      </c>
      <c r="DL223" t="s">
        <v>174</v>
      </c>
      <c r="DM223" t="s">
        <v>5837</v>
      </c>
      <c r="DN223" t="s">
        <v>170</v>
      </c>
      <c r="DP223" t="s">
        <v>5838</v>
      </c>
      <c r="DQ223" t="str">
        <f>HYPERLINK("https://nconnect.nicmar.ac.in/storage/profile/6998389e020b1.png","Download")</f>
        <v>0</v>
      </c>
      <c r="DR223" t="str">
        <f>HYPERLINK("https://nconnect.nicmar.ac.in/pdf/369_resume_1771586659.pdf/Y2FyZWVy","View Resume")</f>
        <v>0</v>
      </c>
      <c r="DS223" t="s">
        <v>945</v>
      </c>
      <c r="DT223" t="s">
        <v>5839</v>
      </c>
      <c r="DU223" t="s">
        <v>211</v>
      </c>
      <c r="DV223" t="s">
        <v>5840</v>
      </c>
      <c r="DW223" t="s">
        <v>246</v>
      </c>
      <c r="DX223" t="s">
        <v>1726</v>
      </c>
      <c r="DY223" t="s">
        <v>258</v>
      </c>
      <c r="DZ223" t="s">
        <v>945</v>
      </c>
    </row>
    <row r="224" spans="1:158">
      <c r="A224" t="s">
        <v>210</v>
      </c>
      <c r="B224" t="s">
        <v>211</v>
      </c>
      <c r="C224" t="s">
        <v>212</v>
      </c>
      <c r="D224" t="s">
        <v>213</v>
      </c>
      <c r="E224" t="s">
        <v>5841</v>
      </c>
      <c r="F224" t="s">
        <v>5842</v>
      </c>
      <c r="G224">
        <v>9075908710</v>
      </c>
      <c r="H224" t="s">
        <v>271</v>
      </c>
      <c r="I224" t="s">
        <v>5843</v>
      </c>
      <c r="J224" t="s">
        <v>217</v>
      </c>
      <c r="K224" t="s">
        <v>5844</v>
      </c>
      <c r="L224" t="s">
        <v>5845</v>
      </c>
      <c r="M224" t="s">
        <v>5846</v>
      </c>
      <c r="N224" t="s">
        <v>170</v>
      </c>
      <c r="AI224" t="s">
        <v>5847</v>
      </c>
      <c r="AJ224" t="s">
        <v>5848</v>
      </c>
      <c r="AK224" t="s">
        <v>5849</v>
      </c>
      <c r="AL224">
        <v>87.09</v>
      </c>
      <c r="AN224">
        <v>2011</v>
      </c>
      <c r="AO224" t="s">
        <v>174</v>
      </c>
      <c r="AP224" t="s">
        <v>5850</v>
      </c>
      <c r="AQ224" t="s">
        <v>4843</v>
      </c>
      <c r="AR224" t="s">
        <v>5851</v>
      </c>
      <c r="AS224">
        <v>67.17</v>
      </c>
      <c r="AU224">
        <v>2013</v>
      </c>
      <c r="AV224" t="s">
        <v>170</v>
      </c>
      <c r="BC224" t="s">
        <v>174</v>
      </c>
      <c r="BD224" t="s">
        <v>555</v>
      </c>
      <c r="BE224" t="s">
        <v>5852</v>
      </c>
      <c r="BF224" t="s">
        <v>5804</v>
      </c>
      <c r="BG224">
        <v>70.6</v>
      </c>
      <c r="BI224">
        <v>2017</v>
      </c>
      <c r="BJ224">
        <v>2</v>
      </c>
      <c r="BL224">
        <v>9</v>
      </c>
      <c r="BN224" t="s">
        <v>174</v>
      </c>
      <c r="BO224" t="s">
        <v>555</v>
      </c>
      <c r="BP224" t="s">
        <v>5853</v>
      </c>
      <c r="BQ224" t="s">
        <v>5854</v>
      </c>
      <c r="BR224">
        <v>92</v>
      </c>
      <c r="BS224">
        <v>9.21</v>
      </c>
      <c r="BT224">
        <v>2021</v>
      </c>
      <c r="BU224">
        <v>14</v>
      </c>
      <c r="BW224">
        <v>7</v>
      </c>
      <c r="BY224" t="s">
        <v>170</v>
      </c>
      <c r="BZ224" t="s">
        <v>555</v>
      </c>
      <c r="CA224" t="s">
        <v>5855</v>
      </c>
      <c r="CF224" t="s">
        <v>174</v>
      </c>
      <c r="CG224" t="s">
        <v>5856</v>
      </c>
      <c r="CH224" t="s">
        <v>5857</v>
      </c>
      <c r="CI224" t="s">
        <v>373</v>
      </c>
      <c r="CK224" t="s">
        <v>170</v>
      </c>
      <c r="CL224" t="s">
        <v>174</v>
      </c>
      <c r="CM224" t="s">
        <v>5858</v>
      </c>
      <c r="CN224" t="s">
        <v>174</v>
      </c>
      <c r="CO224" t="s">
        <v>5859</v>
      </c>
      <c r="CP224" t="s">
        <v>5860</v>
      </c>
      <c r="CQ224" t="s">
        <v>174</v>
      </c>
      <c r="CR224">
        <v>0</v>
      </c>
      <c r="CS224">
        <v>1</v>
      </c>
      <c r="CT224">
        <v>1</v>
      </c>
      <c r="CU224" t="s">
        <v>5861</v>
      </c>
      <c r="CV224" t="s">
        <v>170</v>
      </c>
      <c r="CZ224" t="s">
        <v>170</v>
      </c>
      <c r="DC224" t="s">
        <v>5862</v>
      </c>
      <c r="DD224" t="s">
        <v>174</v>
      </c>
      <c r="DE224" t="s">
        <v>5863</v>
      </c>
      <c r="DF224" t="s">
        <v>174</v>
      </c>
      <c r="DG224">
        <v>6</v>
      </c>
      <c r="DH224">
        <v>1</v>
      </c>
      <c r="DI224">
        <v>1</v>
      </c>
      <c r="DJ224">
        <v>1</v>
      </c>
      <c r="DK224">
        <v>8</v>
      </c>
      <c r="DL224" t="s">
        <v>170</v>
      </c>
      <c r="DN224" t="s">
        <v>170</v>
      </c>
      <c r="DP224" t="s">
        <v>5864</v>
      </c>
      <c r="DQ224" t="s">
        <v>202</v>
      </c>
      <c r="DR224" t="str">
        <f>HYPERLINK("https://nconnect.nicmar.ac.in/pdf/370_resume_1771855626.jpg/Y2FyZWVy","View Resume")</f>
        <v>0</v>
      </c>
      <c r="DS224" t="s">
        <v>1505</v>
      </c>
      <c r="DT224" t="s">
        <v>5865</v>
      </c>
      <c r="DU224" t="s">
        <v>1283</v>
      </c>
      <c r="DV224" t="s">
        <v>5866</v>
      </c>
      <c r="DW224" t="s">
        <v>246</v>
      </c>
      <c r="DX224" t="s">
        <v>824</v>
      </c>
      <c r="DY224" t="s">
        <v>209</v>
      </c>
      <c r="DZ224" t="s">
        <v>1505</v>
      </c>
    </row>
    <row r="225" spans="1:158">
      <c r="A225" t="s">
        <v>2251</v>
      </c>
      <c r="B225" t="s">
        <v>159</v>
      </c>
      <c r="C225" t="s">
        <v>212</v>
      </c>
      <c r="D225" t="s">
        <v>2252</v>
      </c>
      <c r="E225" t="s">
        <v>5867</v>
      </c>
      <c r="F225" t="s">
        <v>5868</v>
      </c>
      <c r="G225">
        <v>9881258914</v>
      </c>
      <c r="H225" t="s">
        <v>164</v>
      </c>
      <c r="I225" t="s">
        <v>5869</v>
      </c>
      <c r="J225" t="s">
        <v>166</v>
      </c>
      <c r="K225" t="s">
        <v>218</v>
      </c>
      <c r="L225" t="s">
        <v>5870</v>
      </c>
      <c r="M225" t="s">
        <v>5871</v>
      </c>
      <c r="N225" t="s">
        <v>170</v>
      </c>
      <c r="AI225" t="s">
        <v>5872</v>
      </c>
      <c r="AJ225" t="s">
        <v>5873</v>
      </c>
      <c r="AK225" t="s">
        <v>5874</v>
      </c>
      <c r="AL225">
        <v>56</v>
      </c>
      <c r="AN225">
        <v>1985</v>
      </c>
      <c r="AO225" t="s">
        <v>174</v>
      </c>
      <c r="AP225" t="s">
        <v>5875</v>
      </c>
      <c r="AQ225" t="s">
        <v>5876</v>
      </c>
      <c r="AR225" t="s">
        <v>5877</v>
      </c>
      <c r="AS225">
        <v>49.6</v>
      </c>
      <c r="AU225">
        <v>1987</v>
      </c>
      <c r="AV225" t="s">
        <v>170</v>
      </c>
      <c r="BC225" t="s">
        <v>174</v>
      </c>
      <c r="BD225" t="s">
        <v>4871</v>
      </c>
      <c r="BE225" t="s">
        <v>5878</v>
      </c>
      <c r="BF225" t="s">
        <v>486</v>
      </c>
      <c r="BG225">
        <v>65.6</v>
      </c>
      <c r="BI225">
        <v>1993</v>
      </c>
      <c r="BJ225">
        <v>2</v>
      </c>
      <c r="BL225">
        <v>9</v>
      </c>
      <c r="BN225" t="s">
        <v>174</v>
      </c>
      <c r="BO225" t="s">
        <v>5879</v>
      </c>
      <c r="BP225" t="s">
        <v>5880</v>
      </c>
      <c r="BQ225" t="s">
        <v>5881</v>
      </c>
      <c r="BR225">
        <v>66.9</v>
      </c>
      <c r="BT225">
        <v>2011</v>
      </c>
      <c r="BU225">
        <v>31</v>
      </c>
      <c r="BV225" t="s">
        <v>5882</v>
      </c>
      <c r="BW225">
        <v>9</v>
      </c>
      <c r="BY225" t="s">
        <v>170</v>
      </c>
      <c r="CF225" t="s">
        <v>174</v>
      </c>
      <c r="CG225" t="s">
        <v>5883</v>
      </c>
      <c r="CH225" t="s">
        <v>5884</v>
      </c>
      <c r="CI225" t="s">
        <v>193</v>
      </c>
      <c r="CJ225">
        <v>2019</v>
      </c>
      <c r="CL225" t="s">
        <v>170</v>
      </c>
      <c r="CN225" t="s">
        <v>174</v>
      </c>
      <c r="CO225" t="s">
        <v>5885</v>
      </c>
      <c r="CP225" t="s">
        <v>4877</v>
      </c>
      <c r="CQ225" t="s">
        <v>174</v>
      </c>
      <c r="CR225">
        <v>1</v>
      </c>
      <c r="CS225">
        <v>10</v>
      </c>
      <c r="CT225">
        <v>40</v>
      </c>
      <c r="CU225" t="s">
        <v>5886</v>
      </c>
      <c r="CV225" t="s">
        <v>170</v>
      </c>
      <c r="CZ225" t="s">
        <v>174</v>
      </c>
      <c r="DA225" t="s">
        <v>5887</v>
      </c>
      <c r="DB225" t="s">
        <v>5888</v>
      </c>
      <c r="DC225" t="s">
        <v>5889</v>
      </c>
      <c r="DD225" t="s">
        <v>174</v>
      </c>
      <c r="DE225" t="s">
        <v>5890</v>
      </c>
      <c r="DF225" t="s">
        <v>174</v>
      </c>
      <c r="DG225" t="s">
        <v>170</v>
      </c>
      <c r="DH225" t="s">
        <v>3130</v>
      </c>
      <c r="DI225" t="s">
        <v>3130</v>
      </c>
      <c r="DJ225" t="s">
        <v>5891</v>
      </c>
      <c r="DK225" t="s">
        <v>5892</v>
      </c>
      <c r="DL225" t="s">
        <v>174</v>
      </c>
      <c r="DM225" t="s">
        <v>5893</v>
      </c>
      <c r="DN225" t="s">
        <v>170</v>
      </c>
      <c r="DP225" t="s">
        <v>5894</v>
      </c>
      <c r="DQ225" t="str">
        <f>HYPERLINK("https://nconnect.nicmar.ac.in/storage/profile/6998234228cc1.png","Download")</f>
        <v>0</v>
      </c>
      <c r="DR225" t="str">
        <f>HYPERLINK("https://nconnect.nicmar.ac.in/pdf/356_resume_1771588442.pdf/Y2FyZWVy","View Resume")</f>
        <v>0</v>
      </c>
      <c r="DS225" t="s">
        <v>5895</v>
      </c>
      <c r="DT225" t="s">
        <v>5896</v>
      </c>
      <c r="DU225" t="s">
        <v>537</v>
      </c>
      <c r="DV225" t="s">
        <v>819</v>
      </c>
      <c r="DW225" t="s">
        <v>246</v>
      </c>
      <c r="DX225" t="s">
        <v>579</v>
      </c>
      <c r="DY225" t="s">
        <v>209</v>
      </c>
      <c r="DZ225" t="s">
        <v>4595</v>
      </c>
      <c r="EA225" t="s">
        <v>5897</v>
      </c>
      <c r="EB225" t="s">
        <v>211</v>
      </c>
      <c r="EC225" t="s">
        <v>819</v>
      </c>
      <c r="ED225" t="s">
        <v>246</v>
      </c>
      <c r="EE225" t="s">
        <v>2198</v>
      </c>
      <c r="EF225" t="s">
        <v>579</v>
      </c>
      <c r="EG225" t="s">
        <v>344</v>
      </c>
      <c r="EH225" t="s">
        <v>5898</v>
      </c>
      <c r="EI225" t="s">
        <v>5899</v>
      </c>
      <c r="EJ225" t="s">
        <v>819</v>
      </c>
      <c r="EK225" t="s">
        <v>246</v>
      </c>
      <c r="EL225" t="s">
        <v>5385</v>
      </c>
      <c r="EM225" t="s">
        <v>2198</v>
      </c>
      <c r="EN225" t="s">
        <v>3195</v>
      </c>
      <c r="EO225" t="s">
        <v>5900</v>
      </c>
      <c r="EP225" t="s">
        <v>5899</v>
      </c>
      <c r="EQ225" t="s">
        <v>819</v>
      </c>
      <c r="ER225" t="s">
        <v>246</v>
      </c>
      <c r="ES225" t="s">
        <v>864</v>
      </c>
      <c r="ET225" t="s">
        <v>792</v>
      </c>
      <c r="EU225" t="s">
        <v>1388</v>
      </c>
      <c r="EV225" t="s">
        <v>5901</v>
      </c>
      <c r="EW225" t="s">
        <v>351</v>
      </c>
      <c r="EX225" t="s">
        <v>5902</v>
      </c>
      <c r="EY225" t="s">
        <v>246</v>
      </c>
      <c r="EZ225" t="s">
        <v>5903</v>
      </c>
      <c r="FA225" t="s">
        <v>864</v>
      </c>
      <c r="FB225" t="s">
        <v>2689</v>
      </c>
    </row>
    <row r="226" spans="1:158">
      <c r="A226" t="s">
        <v>1779</v>
      </c>
      <c r="B226" t="s">
        <v>159</v>
      </c>
      <c r="C226" t="s">
        <v>160</v>
      </c>
      <c r="D226" t="s">
        <v>1780</v>
      </c>
      <c r="E226" t="s">
        <v>5904</v>
      </c>
      <c r="F226" t="s">
        <v>5905</v>
      </c>
      <c r="G226">
        <v>9405103574</v>
      </c>
      <c r="H226" t="s">
        <v>271</v>
      </c>
      <c r="I226" t="s">
        <v>5906</v>
      </c>
      <c r="J226" t="s">
        <v>166</v>
      </c>
      <c r="K226" t="s">
        <v>831</v>
      </c>
      <c r="L226" t="s">
        <v>5907</v>
      </c>
      <c r="M226" t="s">
        <v>5908</v>
      </c>
      <c r="N226" t="s">
        <v>170</v>
      </c>
      <c r="AI226" t="s">
        <v>5909</v>
      </c>
      <c r="AJ226" t="s">
        <v>5910</v>
      </c>
      <c r="AK226" t="s">
        <v>5911</v>
      </c>
      <c r="AL226">
        <v>73.46</v>
      </c>
      <c r="AN226">
        <v>2000</v>
      </c>
      <c r="AO226" t="s">
        <v>174</v>
      </c>
      <c r="AP226" t="s">
        <v>5912</v>
      </c>
      <c r="AQ226" t="s">
        <v>5910</v>
      </c>
      <c r="AR226" t="s">
        <v>5913</v>
      </c>
      <c r="AS226">
        <v>54.5</v>
      </c>
      <c r="AU226">
        <v>2002</v>
      </c>
      <c r="AV226" t="s">
        <v>170</v>
      </c>
      <c r="BC226" t="s">
        <v>174</v>
      </c>
      <c r="BD226" t="s">
        <v>5914</v>
      </c>
      <c r="BE226" t="s">
        <v>5915</v>
      </c>
      <c r="BF226" t="s">
        <v>5916</v>
      </c>
      <c r="BG226">
        <v>61.81</v>
      </c>
      <c r="BI226">
        <v>2008</v>
      </c>
      <c r="BJ226">
        <v>8</v>
      </c>
      <c r="BL226">
        <v>2</v>
      </c>
      <c r="BN226" t="s">
        <v>174</v>
      </c>
      <c r="BO226" t="s">
        <v>5917</v>
      </c>
      <c r="BP226" t="s">
        <v>5918</v>
      </c>
      <c r="BQ226" t="s">
        <v>5919</v>
      </c>
      <c r="BR226">
        <v>78.5</v>
      </c>
      <c r="BS226">
        <v>7.85</v>
      </c>
      <c r="BT226">
        <v>2010</v>
      </c>
      <c r="BU226">
        <v>24</v>
      </c>
      <c r="BW226">
        <v>53</v>
      </c>
      <c r="BX226" t="s">
        <v>5224</v>
      </c>
      <c r="BY226" t="s">
        <v>170</v>
      </c>
      <c r="CF226" t="s">
        <v>170</v>
      </c>
      <c r="CL226" t="s">
        <v>170</v>
      </c>
      <c r="CN226" t="s">
        <v>174</v>
      </c>
      <c r="CO226" t="s">
        <v>5920</v>
      </c>
      <c r="CP226" t="s">
        <v>5921</v>
      </c>
      <c r="CQ226" t="s">
        <v>174</v>
      </c>
      <c r="CR226" t="s">
        <v>784</v>
      </c>
      <c r="CS226" t="s">
        <v>784</v>
      </c>
      <c r="CT226">
        <v>2</v>
      </c>
      <c r="CU226" t="s">
        <v>5922</v>
      </c>
      <c r="CV226" t="s">
        <v>170</v>
      </c>
      <c r="CZ226" t="s">
        <v>170</v>
      </c>
      <c r="DB226" t="s">
        <v>5923</v>
      </c>
      <c r="DC226" t="s">
        <v>5924</v>
      </c>
      <c r="DD226" t="s">
        <v>174</v>
      </c>
      <c r="DE226" t="s">
        <v>5925</v>
      </c>
      <c r="DF226" t="s">
        <v>170</v>
      </c>
      <c r="DL226" t="s">
        <v>174</v>
      </c>
      <c r="DM226" t="s">
        <v>5926</v>
      </c>
      <c r="DN226" t="s">
        <v>170</v>
      </c>
      <c r="DP226" t="s">
        <v>5894</v>
      </c>
      <c r="DQ226" t="s">
        <v>202</v>
      </c>
      <c r="DR226" t="str">
        <f>HYPERLINK("https://nconnect.nicmar.ac.in/pdf/350_resume_1771588570.pdf/Y2FyZWVy","View Resume")</f>
        <v>0</v>
      </c>
      <c r="DS226" t="s">
        <v>5927</v>
      </c>
      <c r="DT226" t="s">
        <v>5928</v>
      </c>
      <c r="DU226" t="s">
        <v>5929</v>
      </c>
      <c r="DV226" t="s">
        <v>819</v>
      </c>
      <c r="DW226" t="s">
        <v>246</v>
      </c>
      <c r="DX226" t="s">
        <v>1983</v>
      </c>
      <c r="DY226" t="s">
        <v>209</v>
      </c>
      <c r="DZ226" t="s">
        <v>1216</v>
      </c>
      <c r="EA226" t="s">
        <v>5930</v>
      </c>
      <c r="EB226" t="s">
        <v>5929</v>
      </c>
      <c r="EC226" t="s">
        <v>819</v>
      </c>
      <c r="ED226" t="s">
        <v>246</v>
      </c>
      <c r="EE226" t="s">
        <v>5931</v>
      </c>
      <c r="EF226" t="s">
        <v>428</v>
      </c>
      <c r="EG226" t="s">
        <v>2054</v>
      </c>
      <c r="EH226" t="s">
        <v>5932</v>
      </c>
      <c r="EI226" t="s">
        <v>5933</v>
      </c>
      <c r="EJ226" t="s">
        <v>1630</v>
      </c>
      <c r="EK226" t="s">
        <v>207</v>
      </c>
      <c r="EL226" t="s">
        <v>5934</v>
      </c>
      <c r="EM226" t="s">
        <v>580</v>
      </c>
      <c r="EN226" t="s">
        <v>1388</v>
      </c>
      <c r="EO226" t="s">
        <v>5935</v>
      </c>
      <c r="EP226" t="s">
        <v>5936</v>
      </c>
      <c r="EQ226" t="s">
        <v>1630</v>
      </c>
      <c r="ER226" t="s">
        <v>207</v>
      </c>
      <c r="ES226" t="s">
        <v>2135</v>
      </c>
      <c r="ET226" t="s">
        <v>5424</v>
      </c>
      <c r="EU226" t="s">
        <v>1388</v>
      </c>
      <c r="EV226" t="s">
        <v>5937</v>
      </c>
      <c r="EW226" t="s">
        <v>5938</v>
      </c>
      <c r="EX226" t="s">
        <v>1630</v>
      </c>
      <c r="EY226" t="s">
        <v>207</v>
      </c>
      <c r="EZ226" t="s">
        <v>5756</v>
      </c>
      <c r="FA226" t="s">
        <v>4751</v>
      </c>
      <c r="FB226" t="s">
        <v>906</v>
      </c>
    </row>
    <row r="227" spans="1:158">
      <c r="A227" t="s">
        <v>210</v>
      </c>
      <c r="B227" t="s">
        <v>211</v>
      </c>
      <c r="C227" t="s">
        <v>212</v>
      </c>
      <c r="D227" t="s">
        <v>213</v>
      </c>
      <c r="E227" t="s">
        <v>5939</v>
      </c>
      <c r="F227" t="s">
        <v>5940</v>
      </c>
      <c r="G227">
        <v>9401947128</v>
      </c>
      <c r="H227" t="s">
        <v>164</v>
      </c>
      <c r="I227" t="s">
        <v>5941</v>
      </c>
      <c r="J227" t="s">
        <v>166</v>
      </c>
      <c r="K227" t="s">
        <v>5942</v>
      </c>
      <c r="L227" t="s">
        <v>5943</v>
      </c>
      <c r="M227" t="s">
        <v>5944</v>
      </c>
      <c r="N227" t="s">
        <v>170</v>
      </c>
      <c r="AI227" t="s">
        <v>4316</v>
      </c>
      <c r="AJ227" t="s">
        <v>1930</v>
      </c>
      <c r="AK227" t="s">
        <v>5945</v>
      </c>
      <c r="AL227">
        <v>85.8</v>
      </c>
      <c r="AN227">
        <v>2009</v>
      </c>
      <c r="AO227" t="s">
        <v>174</v>
      </c>
      <c r="AP227" t="s">
        <v>4316</v>
      </c>
      <c r="AQ227" t="s">
        <v>1930</v>
      </c>
      <c r="AR227" t="s">
        <v>4894</v>
      </c>
      <c r="AS227">
        <v>75</v>
      </c>
      <c r="AU227">
        <v>2011</v>
      </c>
      <c r="AV227" t="s">
        <v>170</v>
      </c>
      <c r="BC227" t="s">
        <v>174</v>
      </c>
      <c r="BD227" t="s">
        <v>5946</v>
      </c>
      <c r="BE227" t="s">
        <v>5947</v>
      </c>
      <c r="BF227" t="s">
        <v>486</v>
      </c>
      <c r="BG227">
        <v>66.3</v>
      </c>
      <c r="BI227">
        <v>2015</v>
      </c>
      <c r="BJ227">
        <v>2</v>
      </c>
      <c r="BL227">
        <v>9</v>
      </c>
      <c r="BN227" t="s">
        <v>174</v>
      </c>
      <c r="BO227" t="s">
        <v>5948</v>
      </c>
      <c r="BP227" t="s">
        <v>5948</v>
      </c>
      <c r="BQ227" t="s">
        <v>5949</v>
      </c>
      <c r="BR227">
        <v>87.8</v>
      </c>
      <c r="BS227">
        <v>8.78</v>
      </c>
      <c r="BT227">
        <v>2018</v>
      </c>
      <c r="BU227">
        <v>31</v>
      </c>
      <c r="BV227" t="s">
        <v>5950</v>
      </c>
      <c r="BW227">
        <v>47</v>
      </c>
      <c r="BY227" t="s">
        <v>170</v>
      </c>
      <c r="BZ227" t="s">
        <v>5948</v>
      </c>
      <c r="CA227" t="s">
        <v>5948</v>
      </c>
      <c r="CB227" t="s">
        <v>213</v>
      </c>
      <c r="CC227">
        <v>83.0</v>
      </c>
      <c r="CD227">
        <v>8.3</v>
      </c>
      <c r="CE227">
        <v>2024</v>
      </c>
      <c r="CF227" t="s">
        <v>174</v>
      </c>
      <c r="CG227" t="s">
        <v>213</v>
      </c>
      <c r="CH227" t="s">
        <v>5948</v>
      </c>
      <c r="CI227" t="s">
        <v>193</v>
      </c>
      <c r="CJ227">
        <v>2024</v>
      </c>
      <c r="CL227" t="s">
        <v>170</v>
      </c>
      <c r="CN227" t="s">
        <v>174</v>
      </c>
      <c r="CO227" t="s">
        <v>5951</v>
      </c>
      <c r="CP227" t="s">
        <v>5952</v>
      </c>
      <c r="CQ227" t="s">
        <v>174</v>
      </c>
      <c r="CR227">
        <v>6</v>
      </c>
      <c r="CS227">
        <v>0</v>
      </c>
      <c r="CT227">
        <v>0</v>
      </c>
      <c r="CU227" t="s">
        <v>5953</v>
      </c>
      <c r="CV227" t="s">
        <v>174</v>
      </c>
      <c r="CW227" t="s">
        <v>5954</v>
      </c>
      <c r="CX227" t="s">
        <v>373</v>
      </c>
      <c r="CZ227" t="s">
        <v>170</v>
      </c>
      <c r="DB227" t="s">
        <v>5955</v>
      </c>
      <c r="DC227" t="s">
        <v>5956</v>
      </c>
      <c r="DD227" t="s">
        <v>170</v>
      </c>
      <c r="DF227" t="s">
        <v>170</v>
      </c>
      <c r="DL227" t="s">
        <v>174</v>
      </c>
      <c r="DM227" t="s">
        <v>5957</v>
      </c>
      <c r="DN227" t="s">
        <v>170</v>
      </c>
      <c r="DP227" t="s">
        <v>5958</v>
      </c>
      <c r="DQ227" t="str">
        <f>HYPERLINK("https://nconnect.nicmar.ac.in/storage/profile/6998404fc8015.png","Download")</f>
        <v>0</v>
      </c>
      <c r="DR227" t="str">
        <f>HYPERLINK("https://nconnect.nicmar.ac.in/pdf/368_resume_1771589382.pdf/Y2FyZWVy","View Resume")</f>
        <v>0</v>
      </c>
      <c r="DS227" t="s">
        <v>1383</v>
      </c>
      <c r="DT227" t="s">
        <v>5959</v>
      </c>
      <c r="DU227" t="s">
        <v>2128</v>
      </c>
      <c r="DV227" t="s">
        <v>2129</v>
      </c>
      <c r="DW227" t="s">
        <v>246</v>
      </c>
      <c r="DX227" t="s">
        <v>419</v>
      </c>
      <c r="DY227" t="s">
        <v>3389</v>
      </c>
      <c r="DZ227" t="s">
        <v>945</v>
      </c>
      <c r="EA227" t="s">
        <v>5959</v>
      </c>
      <c r="EB227" t="s">
        <v>2128</v>
      </c>
      <c r="EC227" t="s">
        <v>2129</v>
      </c>
      <c r="ED227" t="s">
        <v>246</v>
      </c>
      <c r="EE227" t="s">
        <v>981</v>
      </c>
      <c r="EF227" t="s">
        <v>209</v>
      </c>
      <c r="EG227" t="s">
        <v>908</v>
      </c>
    </row>
    <row r="228" spans="1:158">
      <c r="A228" t="s">
        <v>356</v>
      </c>
      <c r="B228" t="s">
        <v>211</v>
      </c>
      <c r="C228" t="s">
        <v>267</v>
      </c>
      <c r="D228" t="s">
        <v>357</v>
      </c>
      <c r="E228" t="s">
        <v>5960</v>
      </c>
      <c r="F228" t="s">
        <v>5961</v>
      </c>
      <c r="G228">
        <v>8960130769</v>
      </c>
      <c r="H228" t="s">
        <v>271</v>
      </c>
      <c r="I228" t="s">
        <v>5962</v>
      </c>
      <c r="J228" t="s">
        <v>166</v>
      </c>
      <c r="K228" t="s">
        <v>5963</v>
      </c>
      <c r="L228" t="s">
        <v>5964</v>
      </c>
      <c r="M228" t="s">
        <v>5965</v>
      </c>
      <c r="N228" t="s">
        <v>170</v>
      </c>
      <c r="AI228" t="s">
        <v>5966</v>
      </c>
      <c r="AJ228" t="s">
        <v>5967</v>
      </c>
      <c r="AK228" t="s">
        <v>5968</v>
      </c>
      <c r="AL228">
        <v>95</v>
      </c>
      <c r="AN228">
        <v>2009</v>
      </c>
      <c r="AO228" t="s">
        <v>174</v>
      </c>
      <c r="AP228" t="s">
        <v>5966</v>
      </c>
      <c r="AQ228" t="s">
        <v>5967</v>
      </c>
      <c r="AR228" t="s">
        <v>5969</v>
      </c>
      <c r="AS228">
        <v>78.6</v>
      </c>
      <c r="AU228">
        <v>2011</v>
      </c>
      <c r="AV228" t="s">
        <v>170</v>
      </c>
      <c r="BC228" t="s">
        <v>174</v>
      </c>
      <c r="BD228" t="s">
        <v>2447</v>
      </c>
      <c r="BE228" t="s">
        <v>5970</v>
      </c>
      <c r="BF228" t="s">
        <v>5971</v>
      </c>
      <c r="BG228">
        <v>78</v>
      </c>
      <c r="BH228">
        <v>8.25</v>
      </c>
      <c r="BI228">
        <v>2015</v>
      </c>
      <c r="BJ228">
        <v>19</v>
      </c>
      <c r="BK228" t="s">
        <v>5972</v>
      </c>
      <c r="BL228">
        <v>27</v>
      </c>
      <c r="BN228" t="s">
        <v>174</v>
      </c>
      <c r="BO228" t="s">
        <v>2036</v>
      </c>
      <c r="BP228" t="s">
        <v>5973</v>
      </c>
      <c r="BQ228" t="s">
        <v>5974</v>
      </c>
      <c r="BR228">
        <v>75.6</v>
      </c>
      <c r="BT228">
        <v>2015</v>
      </c>
      <c r="BU228">
        <v>31</v>
      </c>
      <c r="BV228" t="s">
        <v>2161</v>
      </c>
      <c r="BW228">
        <v>53</v>
      </c>
      <c r="BX228" t="s">
        <v>5974</v>
      </c>
      <c r="BY228" t="s">
        <v>170</v>
      </c>
      <c r="CF228" t="s">
        <v>174</v>
      </c>
      <c r="CG228" t="s">
        <v>1337</v>
      </c>
      <c r="CH228" t="s">
        <v>5975</v>
      </c>
      <c r="CI228" t="s">
        <v>373</v>
      </c>
      <c r="CK228" t="s">
        <v>174</v>
      </c>
      <c r="CL228" t="s">
        <v>170</v>
      </c>
      <c r="CN228" t="s">
        <v>174</v>
      </c>
      <c r="CO228" t="s">
        <v>5976</v>
      </c>
      <c r="CP228" t="s">
        <v>5977</v>
      </c>
      <c r="CQ228" t="s">
        <v>170</v>
      </c>
      <c r="CV228" t="s">
        <v>170</v>
      </c>
      <c r="CZ228" t="s">
        <v>170</v>
      </c>
      <c r="DC228" t="s">
        <v>326</v>
      </c>
      <c r="DD228" t="s">
        <v>170</v>
      </c>
      <c r="DF228" t="s">
        <v>170</v>
      </c>
      <c r="DL228" t="s">
        <v>170</v>
      </c>
      <c r="DN228" t="s">
        <v>170</v>
      </c>
      <c r="DP228" t="s">
        <v>5978</v>
      </c>
      <c r="DQ228" t="s">
        <v>202</v>
      </c>
      <c r="DR228" t="str">
        <f>HYPERLINK("https://nconnect.nicmar.ac.in/pdf/139_resume_1771591790.pdf/Y2FyZWVy","View Resume")</f>
        <v>0</v>
      </c>
      <c r="DS228" t="s">
        <v>908</v>
      </c>
      <c r="DT228" t="s">
        <v>5979</v>
      </c>
      <c r="DU228" t="s">
        <v>1345</v>
      </c>
      <c r="DV228" t="s">
        <v>5417</v>
      </c>
      <c r="DW228" t="s">
        <v>207</v>
      </c>
      <c r="DX228" t="s">
        <v>574</v>
      </c>
      <c r="DY228" t="s">
        <v>5566</v>
      </c>
      <c r="DZ228" t="s">
        <v>908</v>
      </c>
    </row>
    <row r="229" spans="1:158">
      <c r="A229" t="s">
        <v>295</v>
      </c>
      <c r="B229" t="s">
        <v>211</v>
      </c>
      <c r="C229" t="s">
        <v>267</v>
      </c>
      <c r="D229" t="s">
        <v>296</v>
      </c>
      <c r="E229" t="s">
        <v>5980</v>
      </c>
      <c r="F229" t="s">
        <v>5981</v>
      </c>
      <c r="G229">
        <v>9960520677</v>
      </c>
      <c r="H229" t="s">
        <v>271</v>
      </c>
      <c r="I229" t="s">
        <v>5982</v>
      </c>
      <c r="J229" t="s">
        <v>217</v>
      </c>
      <c r="K229" t="s">
        <v>763</v>
      </c>
      <c r="L229" t="s">
        <v>5983</v>
      </c>
      <c r="M229" t="s">
        <v>5984</v>
      </c>
      <c r="N229" t="s">
        <v>170</v>
      </c>
      <c r="AI229" t="s">
        <v>5985</v>
      </c>
      <c r="AJ229" t="s">
        <v>5986</v>
      </c>
      <c r="AK229" t="s">
        <v>5987</v>
      </c>
      <c r="AL229">
        <v>54</v>
      </c>
      <c r="AN229">
        <v>1999</v>
      </c>
      <c r="AO229" t="s">
        <v>174</v>
      </c>
      <c r="AP229" t="s">
        <v>5988</v>
      </c>
      <c r="AQ229" t="s">
        <v>5989</v>
      </c>
      <c r="AR229" t="s">
        <v>439</v>
      </c>
      <c r="AS229">
        <v>46</v>
      </c>
      <c r="AU229">
        <v>2002</v>
      </c>
      <c r="AV229" t="s">
        <v>170</v>
      </c>
      <c r="AW229" t="s">
        <v>2006</v>
      </c>
      <c r="AX229" t="s">
        <v>5990</v>
      </c>
      <c r="AY229" t="s">
        <v>5991</v>
      </c>
      <c r="AZ229">
        <v>49</v>
      </c>
      <c r="BB229">
        <v>2008</v>
      </c>
      <c r="BC229" t="s">
        <v>174</v>
      </c>
      <c r="BD229" t="s">
        <v>5992</v>
      </c>
      <c r="BE229" t="s">
        <v>5990</v>
      </c>
      <c r="BF229" t="s">
        <v>5993</v>
      </c>
      <c r="BG229">
        <v>49</v>
      </c>
      <c r="BI229">
        <v>2008</v>
      </c>
      <c r="BJ229">
        <v>19</v>
      </c>
      <c r="BK229" t="s">
        <v>2006</v>
      </c>
      <c r="BL229">
        <v>53</v>
      </c>
      <c r="BM229" t="s">
        <v>4088</v>
      </c>
      <c r="BN229" t="s">
        <v>174</v>
      </c>
      <c r="BO229" t="s">
        <v>5994</v>
      </c>
      <c r="BP229" t="s">
        <v>5995</v>
      </c>
      <c r="BQ229" t="s">
        <v>5996</v>
      </c>
      <c r="BR229">
        <v>75.86</v>
      </c>
      <c r="BT229">
        <v>2010</v>
      </c>
      <c r="BU229">
        <v>31</v>
      </c>
      <c r="BV229" t="s">
        <v>529</v>
      </c>
      <c r="BW229">
        <v>33</v>
      </c>
      <c r="BY229" t="s">
        <v>170</v>
      </c>
      <c r="CF229" t="s">
        <v>174</v>
      </c>
      <c r="CG229" t="s">
        <v>1941</v>
      </c>
      <c r="CH229" t="s">
        <v>5997</v>
      </c>
      <c r="CI229" t="s">
        <v>193</v>
      </c>
      <c r="CJ229">
        <v>2018</v>
      </c>
      <c r="CL229" t="s">
        <v>170</v>
      </c>
      <c r="CN229" t="s">
        <v>174</v>
      </c>
      <c r="CO229" t="s">
        <v>5998</v>
      </c>
      <c r="CP229" t="s">
        <v>5999</v>
      </c>
      <c r="CQ229" t="s">
        <v>174</v>
      </c>
      <c r="CR229">
        <v>1</v>
      </c>
      <c r="CS229">
        <v>2</v>
      </c>
      <c r="CT229">
        <v>16</v>
      </c>
      <c r="CU229" t="s">
        <v>6000</v>
      </c>
      <c r="CV229" t="s">
        <v>174</v>
      </c>
      <c r="CW229" t="s">
        <v>6001</v>
      </c>
      <c r="CX229" t="s">
        <v>193</v>
      </c>
      <c r="CY229">
        <v>2018</v>
      </c>
      <c r="CZ229" t="s">
        <v>170</v>
      </c>
      <c r="DB229" t="s">
        <v>6002</v>
      </c>
      <c r="DC229" t="s">
        <v>6003</v>
      </c>
      <c r="DD229" t="s">
        <v>174</v>
      </c>
      <c r="DE229" t="s">
        <v>6004</v>
      </c>
      <c r="DF229" t="s">
        <v>174</v>
      </c>
      <c r="DG229" t="s">
        <v>1976</v>
      </c>
      <c r="DH229" t="s">
        <v>3130</v>
      </c>
      <c r="DI229" t="s">
        <v>3130</v>
      </c>
      <c r="DJ229" t="s">
        <v>1163</v>
      </c>
      <c r="DK229">
        <v>8</v>
      </c>
      <c r="DL229" t="s">
        <v>174</v>
      </c>
      <c r="DM229" t="s">
        <v>6005</v>
      </c>
      <c r="DN229" t="s">
        <v>174</v>
      </c>
      <c r="DO229" t="s">
        <v>6006</v>
      </c>
      <c r="DP229" t="s">
        <v>6007</v>
      </c>
      <c r="DQ229" t="str">
        <f>HYPERLINK("https://nconnect.nicmar.ac.in/storage/profile/6998215660cf9.png","Download")</f>
        <v>0</v>
      </c>
      <c r="DR229" t="str">
        <f>HYPERLINK("https://nconnect.nicmar.ac.in/pdf/363_resume_1771591635.pdf/Y2FyZWVy","View Resume")</f>
        <v>0</v>
      </c>
      <c r="DS229" t="s">
        <v>6008</v>
      </c>
      <c r="DT229" t="s">
        <v>6009</v>
      </c>
      <c r="DU229" t="s">
        <v>508</v>
      </c>
      <c r="DV229" t="s">
        <v>6010</v>
      </c>
      <c r="DW229" t="s">
        <v>246</v>
      </c>
      <c r="DX229" t="s">
        <v>252</v>
      </c>
      <c r="DY229" t="s">
        <v>209</v>
      </c>
      <c r="DZ229" t="s">
        <v>1383</v>
      </c>
      <c r="EA229" t="s">
        <v>6011</v>
      </c>
      <c r="EB229" t="s">
        <v>211</v>
      </c>
      <c r="EC229" t="s">
        <v>6010</v>
      </c>
      <c r="ED229" t="s">
        <v>246</v>
      </c>
      <c r="EE229" t="s">
        <v>2956</v>
      </c>
      <c r="EF229" t="s">
        <v>1809</v>
      </c>
      <c r="EG229" t="s">
        <v>535</v>
      </c>
      <c r="EH229" t="s">
        <v>6011</v>
      </c>
      <c r="EI229" t="s">
        <v>508</v>
      </c>
      <c r="EJ229" t="s">
        <v>6010</v>
      </c>
      <c r="EK229" t="s">
        <v>246</v>
      </c>
      <c r="EL229" t="s">
        <v>1809</v>
      </c>
      <c r="EM229" t="s">
        <v>995</v>
      </c>
      <c r="EN229" t="s">
        <v>1498</v>
      </c>
      <c r="EO229" t="s">
        <v>6012</v>
      </c>
      <c r="EP229" t="s">
        <v>1985</v>
      </c>
      <c r="EQ229" t="s">
        <v>2129</v>
      </c>
      <c r="ER229" t="s">
        <v>246</v>
      </c>
      <c r="ES229" t="s">
        <v>5424</v>
      </c>
      <c r="ET229" t="s">
        <v>3868</v>
      </c>
      <c r="EU229" t="s">
        <v>817</v>
      </c>
      <c r="EV229" t="s">
        <v>6013</v>
      </c>
      <c r="EW229" t="s">
        <v>6014</v>
      </c>
      <c r="EX229" t="s">
        <v>2129</v>
      </c>
      <c r="EY229" t="s">
        <v>207</v>
      </c>
      <c r="EZ229" t="s">
        <v>697</v>
      </c>
      <c r="FA229" t="s">
        <v>3257</v>
      </c>
      <c r="FB229" t="s">
        <v>380</v>
      </c>
    </row>
    <row r="230" spans="1:158">
      <c r="A230" t="s">
        <v>1872</v>
      </c>
      <c r="B230" t="s">
        <v>508</v>
      </c>
      <c r="C230" t="s">
        <v>160</v>
      </c>
      <c r="D230" t="s">
        <v>1873</v>
      </c>
      <c r="E230" t="s">
        <v>6015</v>
      </c>
      <c r="F230" t="s">
        <v>6016</v>
      </c>
      <c r="G230">
        <v>9819001025</v>
      </c>
      <c r="H230" t="s">
        <v>271</v>
      </c>
      <c r="I230" t="s">
        <v>6017</v>
      </c>
      <c r="J230" t="s">
        <v>166</v>
      </c>
      <c r="K230" t="s">
        <v>6018</v>
      </c>
      <c r="L230" t="s">
        <v>6019</v>
      </c>
      <c r="M230" t="s">
        <v>6020</v>
      </c>
      <c r="N230" t="s">
        <v>170</v>
      </c>
      <c r="AI230" t="s">
        <v>6021</v>
      </c>
      <c r="AJ230" t="s">
        <v>6022</v>
      </c>
      <c r="AK230" t="s">
        <v>6023</v>
      </c>
      <c r="AL230">
        <v>71</v>
      </c>
      <c r="AN230">
        <v>1995</v>
      </c>
      <c r="AO230" t="s">
        <v>174</v>
      </c>
      <c r="AP230" t="s">
        <v>6024</v>
      </c>
      <c r="AQ230" t="s">
        <v>6022</v>
      </c>
      <c r="AR230" t="s">
        <v>6025</v>
      </c>
      <c r="AS230">
        <v>52</v>
      </c>
      <c r="AU230">
        <v>1997</v>
      </c>
      <c r="AV230" t="s">
        <v>174</v>
      </c>
      <c r="AW230" t="s">
        <v>486</v>
      </c>
      <c r="AX230" t="s">
        <v>6026</v>
      </c>
      <c r="AY230" t="s">
        <v>6027</v>
      </c>
      <c r="AZ230">
        <v>78</v>
      </c>
      <c r="BB230">
        <v>1998</v>
      </c>
      <c r="BC230" t="s">
        <v>174</v>
      </c>
      <c r="BD230" t="s">
        <v>6028</v>
      </c>
      <c r="BE230" t="s">
        <v>6029</v>
      </c>
      <c r="BF230" t="s">
        <v>6030</v>
      </c>
      <c r="BG230">
        <v>68</v>
      </c>
      <c r="BI230">
        <v>2003</v>
      </c>
      <c r="BJ230">
        <v>8</v>
      </c>
      <c r="BL230">
        <v>2</v>
      </c>
      <c r="BN230" t="s">
        <v>174</v>
      </c>
      <c r="BO230" t="s">
        <v>1674</v>
      </c>
      <c r="BP230" t="s">
        <v>6031</v>
      </c>
      <c r="BQ230" t="s">
        <v>6032</v>
      </c>
      <c r="BR230">
        <v>80</v>
      </c>
      <c r="BS230">
        <v>7.77</v>
      </c>
      <c r="BT230">
        <v>2006</v>
      </c>
      <c r="BU230">
        <v>31</v>
      </c>
      <c r="BV230" t="s">
        <v>6033</v>
      </c>
      <c r="BW230">
        <v>53</v>
      </c>
      <c r="BX230" t="s">
        <v>6034</v>
      </c>
      <c r="BY230" t="s">
        <v>170</v>
      </c>
      <c r="CF230" t="s">
        <v>174</v>
      </c>
      <c r="CG230" t="s">
        <v>161</v>
      </c>
      <c r="CH230" t="s">
        <v>6035</v>
      </c>
      <c r="CI230" t="s">
        <v>193</v>
      </c>
      <c r="CJ230">
        <v>2025</v>
      </c>
      <c r="CL230" t="s">
        <v>170</v>
      </c>
      <c r="CN230" t="s">
        <v>174</v>
      </c>
      <c r="CO230" t="s">
        <v>6036</v>
      </c>
      <c r="CP230" t="s">
        <v>6037</v>
      </c>
      <c r="CQ230" t="s">
        <v>174</v>
      </c>
      <c r="CR230">
        <v>6</v>
      </c>
      <c r="CS230">
        <v>6</v>
      </c>
      <c r="CT230">
        <v>5</v>
      </c>
      <c r="CU230" t="s">
        <v>6038</v>
      </c>
      <c r="CV230" t="s">
        <v>174</v>
      </c>
      <c r="CW230" t="s">
        <v>6039</v>
      </c>
      <c r="CX230" t="s">
        <v>193</v>
      </c>
      <c r="CY230">
        <v>2024</v>
      </c>
      <c r="CZ230" t="s">
        <v>170</v>
      </c>
      <c r="DC230" t="s">
        <v>6040</v>
      </c>
      <c r="DD230" t="s">
        <v>174</v>
      </c>
      <c r="DE230" t="s">
        <v>6041</v>
      </c>
      <c r="DF230" t="s">
        <v>174</v>
      </c>
      <c r="DG230" t="s">
        <v>6042</v>
      </c>
      <c r="DH230" t="s">
        <v>6043</v>
      </c>
      <c r="DI230" t="s">
        <v>6044</v>
      </c>
      <c r="DJ230" t="s">
        <v>2681</v>
      </c>
      <c r="DK230">
        <v>8</v>
      </c>
      <c r="DL230" t="s">
        <v>174</v>
      </c>
      <c r="DM230" t="s">
        <v>6045</v>
      </c>
      <c r="DN230" t="s">
        <v>170</v>
      </c>
      <c r="DP230" t="s">
        <v>6046</v>
      </c>
      <c r="DQ230" t="str">
        <f>HYPERLINK("https://nconnect.nicmar.ac.in/storage/profile/6997f77159e20.png","Download")</f>
        <v>0</v>
      </c>
      <c r="DR230" t="str">
        <f>HYPERLINK("https://nconnect.nicmar.ac.in/pdf/312_resume_1771596245.pdf/Y2FyZWVy","View Resume")</f>
        <v>0</v>
      </c>
      <c r="DS230" t="s">
        <v>4591</v>
      </c>
      <c r="DT230" t="s">
        <v>6047</v>
      </c>
      <c r="DU230" t="s">
        <v>508</v>
      </c>
      <c r="DV230" t="s">
        <v>819</v>
      </c>
      <c r="DW230" t="s">
        <v>246</v>
      </c>
      <c r="DX230" t="s">
        <v>1025</v>
      </c>
      <c r="DY230" t="s">
        <v>209</v>
      </c>
      <c r="DZ230" t="s">
        <v>3511</v>
      </c>
      <c r="EA230" t="s">
        <v>6048</v>
      </c>
      <c r="EB230" t="s">
        <v>6049</v>
      </c>
      <c r="EC230" t="s">
        <v>819</v>
      </c>
      <c r="ED230" t="s">
        <v>207</v>
      </c>
      <c r="EE230" t="s">
        <v>1243</v>
      </c>
      <c r="EF230" t="s">
        <v>5186</v>
      </c>
      <c r="EG230" t="s">
        <v>380</v>
      </c>
      <c r="EH230" t="s">
        <v>6050</v>
      </c>
      <c r="EI230" t="s">
        <v>6051</v>
      </c>
      <c r="EJ230" t="s">
        <v>333</v>
      </c>
      <c r="EK230" t="s">
        <v>207</v>
      </c>
      <c r="EL230" t="s">
        <v>1595</v>
      </c>
      <c r="EM230" t="s">
        <v>4779</v>
      </c>
      <c r="EN230" t="s">
        <v>1317</v>
      </c>
      <c r="EO230" t="s">
        <v>6052</v>
      </c>
      <c r="EP230" t="s">
        <v>950</v>
      </c>
      <c r="EQ230" t="s">
        <v>5417</v>
      </c>
      <c r="ER230" t="s">
        <v>207</v>
      </c>
      <c r="ES230" t="s">
        <v>6053</v>
      </c>
      <c r="ET230" t="s">
        <v>2206</v>
      </c>
      <c r="EU230" t="s">
        <v>1317</v>
      </c>
      <c r="EV230" t="s">
        <v>6054</v>
      </c>
      <c r="EW230" t="s">
        <v>6055</v>
      </c>
      <c r="EX230" t="s">
        <v>643</v>
      </c>
      <c r="EY230" t="s">
        <v>207</v>
      </c>
      <c r="EZ230" t="s">
        <v>6056</v>
      </c>
      <c r="FA230" t="s">
        <v>5151</v>
      </c>
      <c r="FB230" t="s">
        <v>942</v>
      </c>
    </row>
    <row r="231" spans="1:158">
      <c r="A231" t="s">
        <v>471</v>
      </c>
      <c r="B231" t="s">
        <v>211</v>
      </c>
      <c r="C231" t="s">
        <v>472</v>
      </c>
      <c r="D231" t="s">
        <v>473</v>
      </c>
      <c r="E231" t="s">
        <v>6057</v>
      </c>
      <c r="F231" t="s">
        <v>6058</v>
      </c>
      <c r="G231">
        <v>7757024583</v>
      </c>
      <c r="H231" t="s">
        <v>164</v>
      </c>
      <c r="I231" t="s">
        <v>6059</v>
      </c>
      <c r="J231" t="s">
        <v>166</v>
      </c>
      <c r="K231" t="s">
        <v>434</v>
      </c>
      <c r="L231" t="s">
        <v>6060</v>
      </c>
      <c r="M231" t="s">
        <v>6061</v>
      </c>
      <c r="N231" t="s">
        <v>170</v>
      </c>
      <c r="AI231" t="s">
        <v>6062</v>
      </c>
      <c r="AJ231" t="s">
        <v>6063</v>
      </c>
      <c r="AK231" t="s">
        <v>6064</v>
      </c>
      <c r="AL231">
        <v>60</v>
      </c>
      <c r="AN231">
        <v>1999</v>
      </c>
      <c r="AO231" t="s">
        <v>170</v>
      </c>
      <c r="AV231" t="s">
        <v>174</v>
      </c>
      <c r="AW231" t="s">
        <v>486</v>
      </c>
      <c r="AX231" t="s">
        <v>6065</v>
      </c>
      <c r="AY231" t="s">
        <v>551</v>
      </c>
      <c r="AZ231">
        <v>64.67</v>
      </c>
      <c r="BB231">
        <v>2006</v>
      </c>
      <c r="BC231" t="s">
        <v>174</v>
      </c>
      <c r="BD231" t="s">
        <v>6066</v>
      </c>
      <c r="BE231" t="s">
        <v>6067</v>
      </c>
      <c r="BF231" t="s">
        <v>486</v>
      </c>
      <c r="BG231">
        <v>61.93</v>
      </c>
      <c r="BI231">
        <v>2009</v>
      </c>
      <c r="BJ231">
        <v>2</v>
      </c>
      <c r="BL231">
        <v>9</v>
      </c>
      <c r="BN231" t="s">
        <v>174</v>
      </c>
      <c r="BO231" t="s">
        <v>6066</v>
      </c>
      <c r="BP231" t="s">
        <v>6068</v>
      </c>
      <c r="BQ231" t="s">
        <v>3088</v>
      </c>
      <c r="BR231">
        <v>70.5</v>
      </c>
      <c r="BT231">
        <v>2014</v>
      </c>
      <c r="BU231">
        <v>14</v>
      </c>
      <c r="BW231">
        <v>47</v>
      </c>
      <c r="BY231" t="s">
        <v>170</v>
      </c>
      <c r="CF231" t="s">
        <v>174</v>
      </c>
      <c r="CG231" t="s">
        <v>6069</v>
      </c>
      <c r="CH231" t="s">
        <v>6070</v>
      </c>
      <c r="CI231" t="s">
        <v>193</v>
      </c>
      <c r="CJ231">
        <v>2024</v>
      </c>
      <c r="CL231" t="s">
        <v>174</v>
      </c>
      <c r="CM231" t="s">
        <v>6071</v>
      </c>
      <c r="CN231" t="s">
        <v>170</v>
      </c>
      <c r="CP231" t="s">
        <v>6072</v>
      </c>
      <c r="CQ231" t="s">
        <v>170</v>
      </c>
      <c r="CV231" t="s">
        <v>170</v>
      </c>
      <c r="CZ231" t="s">
        <v>170</v>
      </c>
      <c r="DB231" t="s">
        <v>6073</v>
      </c>
      <c r="DC231" t="s">
        <v>6074</v>
      </c>
      <c r="DD231" t="s">
        <v>170</v>
      </c>
      <c r="DF231" t="s">
        <v>174</v>
      </c>
      <c r="DG231">
        <v>4</v>
      </c>
      <c r="DH231">
        <v>0</v>
      </c>
      <c r="DI231" t="s">
        <v>6075</v>
      </c>
      <c r="DJ231" t="s">
        <v>6076</v>
      </c>
      <c r="DK231">
        <v>5</v>
      </c>
      <c r="DL231" t="s">
        <v>174</v>
      </c>
      <c r="DM231" t="s">
        <v>6077</v>
      </c>
      <c r="DN231" t="s">
        <v>170</v>
      </c>
      <c r="DP231" t="s">
        <v>6078</v>
      </c>
      <c r="DQ231" t="str">
        <f>HYPERLINK("https://nconnect.nicmar.ac.in/storage/profile/69981b278ea8b.png","Download")</f>
        <v>0</v>
      </c>
      <c r="DR231" t="str">
        <f>HYPERLINK("https://nconnect.nicmar.ac.in/pdf/344_resume_1771595659.pdf/Y2FyZWVy","View Resume")</f>
        <v>0</v>
      </c>
      <c r="DS231" t="s">
        <v>978</v>
      </c>
      <c r="DT231" t="s">
        <v>6079</v>
      </c>
      <c r="DU231" t="s">
        <v>508</v>
      </c>
      <c r="DV231" t="s">
        <v>6080</v>
      </c>
      <c r="DW231" t="s">
        <v>246</v>
      </c>
      <c r="DX231" t="s">
        <v>501</v>
      </c>
      <c r="DY231" t="s">
        <v>209</v>
      </c>
      <c r="DZ231" t="s">
        <v>502</v>
      </c>
      <c r="EA231" t="s">
        <v>6081</v>
      </c>
      <c r="EB231" t="s">
        <v>1283</v>
      </c>
      <c r="EC231" t="s">
        <v>6082</v>
      </c>
      <c r="ED231" t="s">
        <v>246</v>
      </c>
      <c r="EE231" t="s">
        <v>2135</v>
      </c>
      <c r="EF231" t="s">
        <v>1392</v>
      </c>
      <c r="EG231" t="s">
        <v>2430</v>
      </c>
    </row>
    <row r="232" spans="1:158">
      <c r="A232" t="s">
        <v>471</v>
      </c>
      <c r="B232" t="s">
        <v>211</v>
      </c>
      <c r="C232" t="s">
        <v>472</v>
      </c>
      <c r="D232" t="s">
        <v>473</v>
      </c>
      <c r="E232" t="s">
        <v>6083</v>
      </c>
      <c r="F232" t="s">
        <v>6084</v>
      </c>
      <c r="G232">
        <v>7807326550</v>
      </c>
      <c r="H232" t="s">
        <v>164</v>
      </c>
      <c r="I232" t="s">
        <v>6085</v>
      </c>
      <c r="J232" t="s">
        <v>166</v>
      </c>
      <c r="K232" t="s">
        <v>2324</v>
      </c>
      <c r="L232" t="s">
        <v>6086</v>
      </c>
      <c r="M232" t="s">
        <v>6087</v>
      </c>
      <c r="N232" t="s">
        <v>170</v>
      </c>
      <c r="AI232" t="s">
        <v>6088</v>
      </c>
      <c r="AJ232" t="s">
        <v>1930</v>
      </c>
      <c r="AK232" t="s">
        <v>6089</v>
      </c>
      <c r="AL232">
        <v>90</v>
      </c>
      <c r="AM232">
        <v>9.0</v>
      </c>
      <c r="AN232">
        <v>2013</v>
      </c>
      <c r="AO232" t="s">
        <v>174</v>
      </c>
      <c r="AP232" t="s">
        <v>6090</v>
      </c>
      <c r="AQ232" t="s">
        <v>1930</v>
      </c>
      <c r="AR232" t="s">
        <v>6091</v>
      </c>
      <c r="AS232">
        <v>82</v>
      </c>
      <c r="AU232">
        <v>2013</v>
      </c>
      <c r="AV232" t="s">
        <v>170</v>
      </c>
      <c r="BC232" t="s">
        <v>174</v>
      </c>
      <c r="BD232" t="s">
        <v>6092</v>
      </c>
      <c r="BE232" t="s">
        <v>6093</v>
      </c>
      <c r="BF232" t="s">
        <v>486</v>
      </c>
      <c r="BG232">
        <v>96.8</v>
      </c>
      <c r="BH232">
        <v>9.68</v>
      </c>
      <c r="BI232">
        <v>2017</v>
      </c>
      <c r="BJ232">
        <v>1</v>
      </c>
      <c r="BL232">
        <v>9</v>
      </c>
      <c r="BN232" t="s">
        <v>174</v>
      </c>
      <c r="BO232" t="s">
        <v>3616</v>
      </c>
      <c r="BP232" t="s">
        <v>6094</v>
      </c>
      <c r="BQ232" t="s">
        <v>5303</v>
      </c>
      <c r="BR232">
        <v>87.9</v>
      </c>
      <c r="BS232">
        <v>8.79</v>
      </c>
      <c r="BT232">
        <v>2021</v>
      </c>
      <c r="BU232">
        <v>31</v>
      </c>
      <c r="BV232" t="s">
        <v>6095</v>
      </c>
      <c r="BW232">
        <v>50</v>
      </c>
      <c r="BY232" t="s">
        <v>170</v>
      </c>
      <c r="BZ232" t="s">
        <v>3616</v>
      </c>
      <c r="CA232" t="s">
        <v>6094</v>
      </c>
      <c r="CB232" t="s">
        <v>2102</v>
      </c>
      <c r="CF232" t="s">
        <v>174</v>
      </c>
      <c r="CG232" t="s">
        <v>2102</v>
      </c>
      <c r="CH232" t="s">
        <v>3616</v>
      </c>
      <c r="CI232" t="s">
        <v>373</v>
      </c>
      <c r="CK232" t="s">
        <v>174</v>
      </c>
      <c r="CL232" t="s">
        <v>174</v>
      </c>
      <c r="CM232" t="s">
        <v>6096</v>
      </c>
      <c r="CN232" t="s">
        <v>174</v>
      </c>
      <c r="CO232" t="s">
        <v>6097</v>
      </c>
      <c r="CP232" t="s">
        <v>6098</v>
      </c>
      <c r="CQ232" t="s">
        <v>174</v>
      </c>
      <c r="CR232" t="s">
        <v>679</v>
      </c>
      <c r="CS232" t="s">
        <v>679</v>
      </c>
      <c r="CT232" t="s">
        <v>6099</v>
      </c>
      <c r="CU232" t="s">
        <v>6100</v>
      </c>
      <c r="CV232" t="s">
        <v>174</v>
      </c>
      <c r="CW232" t="s">
        <v>6101</v>
      </c>
      <c r="CX232" t="s">
        <v>373</v>
      </c>
      <c r="CZ232" t="s">
        <v>170</v>
      </c>
      <c r="DB232" t="s">
        <v>6102</v>
      </c>
      <c r="DC232" t="s">
        <v>6103</v>
      </c>
      <c r="DD232" t="s">
        <v>174</v>
      </c>
      <c r="DE232" t="s">
        <v>6104</v>
      </c>
      <c r="DF232" t="s">
        <v>170</v>
      </c>
      <c r="DG232" t="s">
        <v>6105</v>
      </c>
      <c r="DH232" t="s">
        <v>6106</v>
      </c>
      <c r="DI232" t="s">
        <v>6107</v>
      </c>
      <c r="DJ232" t="s">
        <v>6108</v>
      </c>
      <c r="DL232" t="s">
        <v>174</v>
      </c>
      <c r="DM232" t="s">
        <v>6109</v>
      </c>
      <c r="DN232" t="s">
        <v>174</v>
      </c>
      <c r="DO232" t="s">
        <v>6110</v>
      </c>
      <c r="DP232" t="s">
        <v>6111</v>
      </c>
      <c r="DQ232" t="s">
        <v>202</v>
      </c>
      <c r="DR232" t="str">
        <f>HYPERLINK("https://nconnect.nicmar.ac.in/pdf/384_resume_1771598413.pdf/Y2FyZWVy","View Resume")</f>
        <v>0</v>
      </c>
      <c r="DS232" t="s">
        <v>292</v>
      </c>
    </row>
    <row r="233" spans="1:158">
      <c r="A233" t="s">
        <v>507</v>
      </c>
      <c r="B233" t="s">
        <v>508</v>
      </c>
      <c r="C233" t="s">
        <v>267</v>
      </c>
      <c r="D233" t="s">
        <v>509</v>
      </c>
      <c r="E233" t="s">
        <v>6112</v>
      </c>
      <c r="F233" t="s">
        <v>6113</v>
      </c>
      <c r="G233">
        <v>9920697494</v>
      </c>
      <c r="H233" t="s">
        <v>271</v>
      </c>
      <c r="I233" t="s">
        <v>6114</v>
      </c>
      <c r="J233" t="s">
        <v>166</v>
      </c>
      <c r="K233" t="s">
        <v>702</v>
      </c>
      <c r="L233" t="s">
        <v>6115</v>
      </c>
      <c r="M233" t="s">
        <v>6116</v>
      </c>
      <c r="N233" t="s">
        <v>170</v>
      </c>
      <c r="AI233" t="s">
        <v>6117</v>
      </c>
      <c r="AJ233" t="s">
        <v>333</v>
      </c>
      <c r="AK233" t="s">
        <v>6118</v>
      </c>
      <c r="AL233">
        <v>86.14</v>
      </c>
      <c r="AN233">
        <v>1992</v>
      </c>
      <c r="AO233" t="s">
        <v>174</v>
      </c>
      <c r="AP233" t="s">
        <v>6119</v>
      </c>
      <c r="AQ233" t="s">
        <v>333</v>
      </c>
      <c r="AR233" t="s">
        <v>6120</v>
      </c>
      <c r="AS233">
        <v>70.67</v>
      </c>
      <c r="AU233">
        <v>1994</v>
      </c>
      <c r="AV233" t="s">
        <v>170</v>
      </c>
      <c r="BC233" t="s">
        <v>174</v>
      </c>
      <c r="BD233" t="s">
        <v>6119</v>
      </c>
      <c r="BE233" t="s">
        <v>333</v>
      </c>
      <c r="BF233" t="s">
        <v>6121</v>
      </c>
      <c r="BG233">
        <v>65</v>
      </c>
      <c r="BI233">
        <v>1997</v>
      </c>
      <c r="BJ233">
        <v>19</v>
      </c>
      <c r="BK233" t="s">
        <v>6122</v>
      </c>
      <c r="BL233">
        <v>53</v>
      </c>
      <c r="BM233" t="s">
        <v>6123</v>
      </c>
      <c r="BN233" t="s">
        <v>174</v>
      </c>
      <c r="BO233" t="s">
        <v>6124</v>
      </c>
      <c r="BP233" t="s">
        <v>333</v>
      </c>
      <c r="BQ233" t="s">
        <v>6125</v>
      </c>
      <c r="BR233">
        <v>62.25</v>
      </c>
      <c r="BT233">
        <v>2000</v>
      </c>
      <c r="BU233">
        <v>31</v>
      </c>
      <c r="BV233" t="s">
        <v>6126</v>
      </c>
      <c r="BW233">
        <v>53</v>
      </c>
      <c r="BX233" t="s">
        <v>6123</v>
      </c>
      <c r="BY233" t="s">
        <v>170</v>
      </c>
      <c r="CF233" t="s">
        <v>174</v>
      </c>
      <c r="CG233" t="s">
        <v>2742</v>
      </c>
      <c r="CH233" t="s">
        <v>6127</v>
      </c>
      <c r="CI233" t="s">
        <v>193</v>
      </c>
      <c r="CJ233">
        <v>2018</v>
      </c>
      <c r="CL233" t="s">
        <v>174</v>
      </c>
      <c r="CM233" t="s">
        <v>6128</v>
      </c>
      <c r="CN233" t="s">
        <v>174</v>
      </c>
      <c r="CO233" t="s">
        <v>6129</v>
      </c>
      <c r="CP233" t="s">
        <v>409</v>
      </c>
      <c r="CQ233" t="s">
        <v>174</v>
      </c>
      <c r="CR233">
        <v>1</v>
      </c>
      <c r="CS233">
        <v>1</v>
      </c>
      <c r="CT233">
        <v>13</v>
      </c>
      <c r="CV233" t="s">
        <v>170</v>
      </c>
      <c r="CZ233" t="s">
        <v>170</v>
      </c>
      <c r="DB233" t="s">
        <v>6130</v>
      </c>
      <c r="DC233" t="s">
        <v>6131</v>
      </c>
      <c r="DD233" t="s">
        <v>174</v>
      </c>
      <c r="DE233" t="s">
        <v>6132</v>
      </c>
      <c r="DF233" t="s">
        <v>170</v>
      </c>
      <c r="DL233" t="s">
        <v>170</v>
      </c>
      <c r="DN233" t="s">
        <v>170</v>
      </c>
      <c r="DP233" t="s">
        <v>6133</v>
      </c>
      <c r="DQ233" t="s">
        <v>202</v>
      </c>
      <c r="DR233" t="str">
        <f>HYPERLINK("https://nconnect.nicmar.ac.in/pdf/385_resume_1771599371.pdf/Y2FyZWVy","View Resume")</f>
        <v>0</v>
      </c>
      <c r="DS233" t="s">
        <v>3225</v>
      </c>
      <c r="DT233" t="s">
        <v>6134</v>
      </c>
      <c r="DU233" t="s">
        <v>6135</v>
      </c>
      <c r="DV233" t="s">
        <v>819</v>
      </c>
      <c r="DW233" t="s">
        <v>207</v>
      </c>
      <c r="DX233" t="s">
        <v>825</v>
      </c>
      <c r="DY233" t="s">
        <v>209</v>
      </c>
      <c r="DZ233" t="s">
        <v>698</v>
      </c>
      <c r="EA233" t="s">
        <v>6136</v>
      </c>
      <c r="EB233" t="s">
        <v>6137</v>
      </c>
      <c r="EC233" t="s">
        <v>819</v>
      </c>
      <c r="ED233" t="s">
        <v>207</v>
      </c>
      <c r="EE233" t="s">
        <v>3107</v>
      </c>
      <c r="EF233" t="s">
        <v>505</v>
      </c>
      <c r="EG233" t="s">
        <v>942</v>
      </c>
      <c r="EH233" t="s">
        <v>6138</v>
      </c>
      <c r="EI233" t="s">
        <v>211</v>
      </c>
      <c r="EJ233" t="s">
        <v>819</v>
      </c>
      <c r="EK233" t="s">
        <v>246</v>
      </c>
      <c r="EL233" t="s">
        <v>5002</v>
      </c>
      <c r="EM233" t="s">
        <v>2319</v>
      </c>
      <c r="EN233" t="s">
        <v>6139</v>
      </c>
    </row>
    <row r="234" spans="1:158">
      <c r="A234" t="s">
        <v>5302</v>
      </c>
      <c r="B234" t="s">
        <v>508</v>
      </c>
      <c r="C234" t="s">
        <v>160</v>
      </c>
      <c r="D234" t="s">
        <v>5303</v>
      </c>
      <c r="E234" t="s">
        <v>6015</v>
      </c>
      <c r="F234" t="s">
        <v>6016</v>
      </c>
      <c r="G234">
        <v>9819001025</v>
      </c>
      <c r="H234" t="s">
        <v>271</v>
      </c>
      <c r="I234" t="s">
        <v>6017</v>
      </c>
      <c r="J234" t="s">
        <v>166</v>
      </c>
      <c r="K234" t="s">
        <v>6018</v>
      </c>
      <c r="L234" t="s">
        <v>6019</v>
      </c>
      <c r="M234" t="s">
        <v>6020</v>
      </c>
      <c r="N234" t="s">
        <v>170</v>
      </c>
      <c r="AI234" t="s">
        <v>6021</v>
      </c>
      <c r="AJ234" t="s">
        <v>6022</v>
      </c>
      <c r="AK234" t="s">
        <v>6023</v>
      </c>
      <c r="AL234">
        <v>71</v>
      </c>
      <c r="AN234">
        <v>1995</v>
      </c>
      <c r="AO234" t="s">
        <v>174</v>
      </c>
      <c r="AP234" t="s">
        <v>6024</v>
      </c>
      <c r="AQ234" t="s">
        <v>6022</v>
      </c>
      <c r="AR234" t="s">
        <v>6025</v>
      </c>
      <c r="AS234">
        <v>52</v>
      </c>
      <c r="AU234">
        <v>1997</v>
      </c>
      <c r="AV234" t="s">
        <v>174</v>
      </c>
      <c r="AW234" t="s">
        <v>486</v>
      </c>
      <c r="AX234" t="s">
        <v>6026</v>
      </c>
      <c r="AY234" t="s">
        <v>6027</v>
      </c>
      <c r="AZ234">
        <v>78</v>
      </c>
      <c r="BB234">
        <v>1998</v>
      </c>
      <c r="BC234" t="s">
        <v>174</v>
      </c>
      <c r="BD234" t="s">
        <v>6028</v>
      </c>
      <c r="BE234" t="s">
        <v>6029</v>
      </c>
      <c r="BF234" t="s">
        <v>6030</v>
      </c>
      <c r="BG234">
        <v>68</v>
      </c>
      <c r="BI234">
        <v>2003</v>
      </c>
      <c r="BJ234">
        <v>8</v>
      </c>
      <c r="BL234">
        <v>2</v>
      </c>
      <c r="BN234" t="s">
        <v>174</v>
      </c>
      <c r="BO234" t="s">
        <v>1674</v>
      </c>
      <c r="BP234" t="s">
        <v>6031</v>
      </c>
      <c r="BQ234" t="s">
        <v>6032</v>
      </c>
      <c r="BR234">
        <v>80</v>
      </c>
      <c r="BS234">
        <v>7.77</v>
      </c>
      <c r="BT234">
        <v>2006</v>
      </c>
      <c r="BU234">
        <v>31</v>
      </c>
      <c r="BV234" t="s">
        <v>6033</v>
      </c>
      <c r="BW234">
        <v>53</v>
      </c>
      <c r="BX234" t="s">
        <v>6034</v>
      </c>
      <c r="BY234" t="s">
        <v>170</v>
      </c>
      <c r="CF234" t="s">
        <v>174</v>
      </c>
      <c r="CG234" t="s">
        <v>161</v>
      </c>
      <c r="CH234" t="s">
        <v>6035</v>
      </c>
      <c r="CI234" t="s">
        <v>193</v>
      </c>
      <c r="CJ234">
        <v>2025</v>
      </c>
      <c r="CL234" t="s">
        <v>170</v>
      </c>
      <c r="CN234" t="s">
        <v>174</v>
      </c>
      <c r="CO234" t="s">
        <v>6036</v>
      </c>
      <c r="CP234" t="s">
        <v>6037</v>
      </c>
      <c r="CQ234" t="s">
        <v>174</v>
      </c>
      <c r="CR234">
        <v>6</v>
      </c>
      <c r="CS234">
        <v>6</v>
      </c>
      <c r="CT234">
        <v>5</v>
      </c>
      <c r="CU234" t="s">
        <v>6038</v>
      </c>
      <c r="CV234" t="s">
        <v>174</v>
      </c>
      <c r="CW234" t="s">
        <v>6039</v>
      </c>
      <c r="CX234" t="s">
        <v>193</v>
      </c>
      <c r="CY234">
        <v>2024</v>
      </c>
      <c r="CZ234" t="s">
        <v>170</v>
      </c>
      <c r="DC234" t="s">
        <v>6040</v>
      </c>
      <c r="DD234" t="s">
        <v>174</v>
      </c>
      <c r="DE234" t="s">
        <v>6041</v>
      </c>
      <c r="DF234" t="s">
        <v>174</v>
      </c>
      <c r="DG234" t="s">
        <v>6042</v>
      </c>
      <c r="DH234" t="s">
        <v>6043</v>
      </c>
      <c r="DI234" t="s">
        <v>6044</v>
      </c>
      <c r="DJ234" t="s">
        <v>2681</v>
      </c>
      <c r="DK234">
        <v>8</v>
      </c>
      <c r="DL234" t="s">
        <v>174</v>
      </c>
      <c r="DM234" t="s">
        <v>6045</v>
      </c>
      <c r="DN234" t="s">
        <v>170</v>
      </c>
      <c r="DP234" t="s">
        <v>6140</v>
      </c>
      <c r="DQ234" t="str">
        <f>HYPERLINK("https://nconnect.nicmar.ac.in/storage/profile/6997f77159e20.png","Download")</f>
        <v>0</v>
      </c>
      <c r="DR234" t="str">
        <f>HYPERLINK("https://nconnect.nicmar.ac.in/pdf/312_resume_1771596245.pdf/Y2FyZWVy","View Resume")</f>
        <v>0</v>
      </c>
      <c r="DS234" t="s">
        <v>4591</v>
      </c>
      <c r="DT234" t="s">
        <v>6047</v>
      </c>
      <c r="DU234" t="s">
        <v>508</v>
      </c>
      <c r="DV234" t="s">
        <v>819</v>
      </c>
      <c r="DW234" t="s">
        <v>246</v>
      </c>
      <c r="DX234" t="s">
        <v>1025</v>
      </c>
      <c r="DY234" t="s">
        <v>209</v>
      </c>
      <c r="DZ234" t="s">
        <v>3511</v>
      </c>
      <c r="EA234" t="s">
        <v>6048</v>
      </c>
      <c r="EB234" t="s">
        <v>6049</v>
      </c>
      <c r="EC234" t="s">
        <v>819</v>
      </c>
      <c r="ED234" t="s">
        <v>207</v>
      </c>
      <c r="EE234" t="s">
        <v>1243</v>
      </c>
      <c r="EF234" t="s">
        <v>5186</v>
      </c>
      <c r="EG234" t="s">
        <v>380</v>
      </c>
      <c r="EH234" t="s">
        <v>6050</v>
      </c>
      <c r="EI234" t="s">
        <v>6051</v>
      </c>
      <c r="EJ234" t="s">
        <v>333</v>
      </c>
      <c r="EK234" t="s">
        <v>207</v>
      </c>
      <c r="EL234" t="s">
        <v>1595</v>
      </c>
      <c r="EM234" t="s">
        <v>4779</v>
      </c>
      <c r="EN234" t="s">
        <v>1317</v>
      </c>
      <c r="EO234" t="s">
        <v>6052</v>
      </c>
      <c r="EP234" t="s">
        <v>950</v>
      </c>
      <c r="EQ234" t="s">
        <v>5417</v>
      </c>
      <c r="ER234" t="s">
        <v>207</v>
      </c>
      <c r="ES234" t="s">
        <v>6053</v>
      </c>
      <c r="ET234" t="s">
        <v>2206</v>
      </c>
      <c r="EU234" t="s">
        <v>1317</v>
      </c>
      <c r="EV234" t="s">
        <v>6054</v>
      </c>
      <c r="EW234" t="s">
        <v>6055</v>
      </c>
      <c r="EX234" t="s">
        <v>643</v>
      </c>
      <c r="EY234" t="s">
        <v>207</v>
      </c>
      <c r="EZ234" t="s">
        <v>6056</v>
      </c>
      <c r="FA234" t="s">
        <v>5151</v>
      </c>
      <c r="FB234" t="s">
        <v>942</v>
      </c>
    </row>
    <row r="235" spans="1:158">
      <c r="A235" t="s">
        <v>1779</v>
      </c>
      <c r="B235" t="s">
        <v>159</v>
      </c>
      <c r="C235" t="s">
        <v>160</v>
      </c>
      <c r="D235" t="s">
        <v>1780</v>
      </c>
      <c r="E235" t="s">
        <v>6015</v>
      </c>
      <c r="F235" t="s">
        <v>6016</v>
      </c>
      <c r="G235">
        <v>9819001025</v>
      </c>
      <c r="H235" t="s">
        <v>271</v>
      </c>
      <c r="I235" t="s">
        <v>6017</v>
      </c>
      <c r="J235" t="s">
        <v>166</v>
      </c>
      <c r="K235" t="s">
        <v>6018</v>
      </c>
      <c r="L235" t="s">
        <v>6019</v>
      </c>
      <c r="M235" t="s">
        <v>6020</v>
      </c>
      <c r="N235" t="s">
        <v>170</v>
      </c>
      <c r="AI235" t="s">
        <v>6021</v>
      </c>
      <c r="AJ235" t="s">
        <v>6022</v>
      </c>
      <c r="AK235" t="s">
        <v>6023</v>
      </c>
      <c r="AL235">
        <v>71</v>
      </c>
      <c r="AN235">
        <v>1995</v>
      </c>
      <c r="AO235" t="s">
        <v>174</v>
      </c>
      <c r="AP235" t="s">
        <v>6024</v>
      </c>
      <c r="AQ235" t="s">
        <v>6022</v>
      </c>
      <c r="AR235" t="s">
        <v>6025</v>
      </c>
      <c r="AS235">
        <v>52</v>
      </c>
      <c r="AU235">
        <v>1997</v>
      </c>
      <c r="AV235" t="s">
        <v>174</v>
      </c>
      <c r="AW235" t="s">
        <v>486</v>
      </c>
      <c r="AX235" t="s">
        <v>6026</v>
      </c>
      <c r="AY235" t="s">
        <v>6027</v>
      </c>
      <c r="AZ235">
        <v>78</v>
      </c>
      <c r="BB235">
        <v>1998</v>
      </c>
      <c r="BC235" t="s">
        <v>174</v>
      </c>
      <c r="BD235" t="s">
        <v>6028</v>
      </c>
      <c r="BE235" t="s">
        <v>6029</v>
      </c>
      <c r="BF235" t="s">
        <v>6030</v>
      </c>
      <c r="BG235">
        <v>68</v>
      </c>
      <c r="BI235">
        <v>2003</v>
      </c>
      <c r="BJ235">
        <v>8</v>
      </c>
      <c r="BL235">
        <v>2</v>
      </c>
      <c r="BN235" t="s">
        <v>174</v>
      </c>
      <c r="BO235" t="s">
        <v>1674</v>
      </c>
      <c r="BP235" t="s">
        <v>6031</v>
      </c>
      <c r="BQ235" t="s">
        <v>6032</v>
      </c>
      <c r="BR235">
        <v>80</v>
      </c>
      <c r="BS235">
        <v>7.77</v>
      </c>
      <c r="BT235">
        <v>2006</v>
      </c>
      <c r="BU235">
        <v>31</v>
      </c>
      <c r="BV235" t="s">
        <v>6033</v>
      </c>
      <c r="BW235">
        <v>53</v>
      </c>
      <c r="BX235" t="s">
        <v>6034</v>
      </c>
      <c r="BY235" t="s">
        <v>170</v>
      </c>
      <c r="CF235" t="s">
        <v>174</v>
      </c>
      <c r="CG235" t="s">
        <v>161</v>
      </c>
      <c r="CH235" t="s">
        <v>6035</v>
      </c>
      <c r="CI235" t="s">
        <v>193</v>
      </c>
      <c r="CJ235">
        <v>2025</v>
      </c>
      <c r="CL235" t="s">
        <v>170</v>
      </c>
      <c r="CN235" t="s">
        <v>174</v>
      </c>
      <c r="CO235" t="s">
        <v>6036</v>
      </c>
      <c r="CP235" t="s">
        <v>6037</v>
      </c>
      <c r="CQ235" t="s">
        <v>174</v>
      </c>
      <c r="CR235">
        <v>6</v>
      </c>
      <c r="CS235">
        <v>6</v>
      </c>
      <c r="CT235">
        <v>5</v>
      </c>
      <c r="CU235" t="s">
        <v>6038</v>
      </c>
      <c r="CV235" t="s">
        <v>174</v>
      </c>
      <c r="CW235" t="s">
        <v>6039</v>
      </c>
      <c r="CX235" t="s">
        <v>193</v>
      </c>
      <c r="CY235">
        <v>2024</v>
      </c>
      <c r="CZ235" t="s">
        <v>170</v>
      </c>
      <c r="DC235" t="s">
        <v>6040</v>
      </c>
      <c r="DD235" t="s">
        <v>174</v>
      </c>
      <c r="DE235" t="s">
        <v>6041</v>
      </c>
      <c r="DF235" t="s">
        <v>174</v>
      </c>
      <c r="DG235" t="s">
        <v>6042</v>
      </c>
      <c r="DH235" t="s">
        <v>6043</v>
      </c>
      <c r="DI235" t="s">
        <v>6044</v>
      </c>
      <c r="DJ235" t="s">
        <v>2681</v>
      </c>
      <c r="DK235">
        <v>8</v>
      </c>
      <c r="DL235" t="s">
        <v>174</v>
      </c>
      <c r="DM235" t="s">
        <v>6045</v>
      </c>
      <c r="DN235" t="s">
        <v>170</v>
      </c>
      <c r="DP235" t="s">
        <v>6141</v>
      </c>
      <c r="DQ235" t="str">
        <f>HYPERLINK("https://nconnect.nicmar.ac.in/storage/profile/6997f77159e20.png","Download")</f>
        <v>0</v>
      </c>
      <c r="DR235" t="str">
        <f>HYPERLINK("https://nconnect.nicmar.ac.in/pdf/312_resume_1771596245.pdf/Y2FyZWVy","View Resume")</f>
        <v>0</v>
      </c>
      <c r="DS235" t="s">
        <v>4591</v>
      </c>
      <c r="DT235" t="s">
        <v>6047</v>
      </c>
      <c r="DU235" t="s">
        <v>508</v>
      </c>
      <c r="DV235" t="s">
        <v>819</v>
      </c>
      <c r="DW235" t="s">
        <v>246</v>
      </c>
      <c r="DX235" t="s">
        <v>1025</v>
      </c>
      <c r="DY235" t="s">
        <v>209</v>
      </c>
      <c r="DZ235" t="s">
        <v>3511</v>
      </c>
      <c r="EA235" t="s">
        <v>6048</v>
      </c>
      <c r="EB235" t="s">
        <v>6049</v>
      </c>
      <c r="EC235" t="s">
        <v>819</v>
      </c>
      <c r="ED235" t="s">
        <v>207</v>
      </c>
      <c r="EE235" t="s">
        <v>1243</v>
      </c>
      <c r="EF235" t="s">
        <v>5186</v>
      </c>
      <c r="EG235" t="s">
        <v>380</v>
      </c>
      <c r="EH235" t="s">
        <v>6050</v>
      </c>
      <c r="EI235" t="s">
        <v>6051</v>
      </c>
      <c r="EJ235" t="s">
        <v>333</v>
      </c>
      <c r="EK235" t="s">
        <v>207</v>
      </c>
      <c r="EL235" t="s">
        <v>1595</v>
      </c>
      <c r="EM235" t="s">
        <v>4779</v>
      </c>
      <c r="EN235" t="s">
        <v>1317</v>
      </c>
      <c r="EO235" t="s">
        <v>6052</v>
      </c>
      <c r="EP235" t="s">
        <v>950</v>
      </c>
      <c r="EQ235" t="s">
        <v>5417</v>
      </c>
      <c r="ER235" t="s">
        <v>207</v>
      </c>
      <c r="ES235" t="s">
        <v>6053</v>
      </c>
      <c r="ET235" t="s">
        <v>2206</v>
      </c>
      <c r="EU235" t="s">
        <v>1317</v>
      </c>
      <c r="EV235" t="s">
        <v>6054</v>
      </c>
      <c r="EW235" t="s">
        <v>6055</v>
      </c>
      <c r="EX235" t="s">
        <v>643</v>
      </c>
      <c r="EY235" t="s">
        <v>207</v>
      </c>
      <c r="EZ235" t="s">
        <v>6056</v>
      </c>
      <c r="FA235" t="s">
        <v>5151</v>
      </c>
      <c r="FB235" t="s">
        <v>942</v>
      </c>
    </row>
    <row r="236" spans="1:158">
      <c r="A236" t="s">
        <v>266</v>
      </c>
      <c r="B236" t="s">
        <v>211</v>
      </c>
      <c r="C236" t="s">
        <v>267</v>
      </c>
      <c r="D236" t="s">
        <v>268</v>
      </c>
      <c r="E236" t="s">
        <v>6142</v>
      </c>
      <c r="F236" t="s">
        <v>6143</v>
      </c>
      <c r="G236">
        <v>9458606284</v>
      </c>
      <c r="H236" t="s">
        <v>164</v>
      </c>
      <c r="I236" t="s">
        <v>6144</v>
      </c>
      <c r="J236" t="s">
        <v>166</v>
      </c>
      <c r="K236" t="s">
        <v>6145</v>
      </c>
      <c r="L236" t="s">
        <v>6146</v>
      </c>
      <c r="M236" t="s">
        <v>6147</v>
      </c>
      <c r="N236" t="s">
        <v>170</v>
      </c>
      <c r="AI236" t="s">
        <v>6148</v>
      </c>
      <c r="AJ236" t="s">
        <v>6149</v>
      </c>
      <c r="AK236" t="s">
        <v>6150</v>
      </c>
      <c r="AL236">
        <v>52</v>
      </c>
      <c r="AN236">
        <v>1986</v>
      </c>
      <c r="AO236" t="s">
        <v>174</v>
      </c>
      <c r="AP236" t="s">
        <v>6151</v>
      </c>
      <c r="AQ236" t="s">
        <v>6152</v>
      </c>
      <c r="AR236" t="s">
        <v>6153</v>
      </c>
      <c r="AS236">
        <v>44</v>
      </c>
      <c r="AU236">
        <v>1988</v>
      </c>
      <c r="AV236" t="s">
        <v>170</v>
      </c>
      <c r="BC236" t="s">
        <v>174</v>
      </c>
      <c r="BD236" t="s">
        <v>6154</v>
      </c>
      <c r="BE236" t="s">
        <v>6154</v>
      </c>
      <c r="BF236" t="s">
        <v>1668</v>
      </c>
      <c r="BG236">
        <v>52</v>
      </c>
      <c r="BI236">
        <v>1997</v>
      </c>
      <c r="BJ236">
        <v>19</v>
      </c>
      <c r="BK236" t="s">
        <v>6155</v>
      </c>
      <c r="BL236">
        <v>53</v>
      </c>
      <c r="BM236" t="s">
        <v>6156</v>
      </c>
      <c r="BN236" t="s">
        <v>174</v>
      </c>
      <c r="BO236" t="s">
        <v>6157</v>
      </c>
      <c r="BP236" t="s">
        <v>6158</v>
      </c>
      <c r="BQ236" t="s">
        <v>6159</v>
      </c>
      <c r="BR236">
        <v>94.7</v>
      </c>
      <c r="BS236">
        <v>9.47</v>
      </c>
      <c r="BT236">
        <v>2004</v>
      </c>
      <c r="BU236">
        <v>31</v>
      </c>
      <c r="BV236" t="s">
        <v>6160</v>
      </c>
      <c r="BW236">
        <v>32</v>
      </c>
      <c r="BY236" t="s">
        <v>170</v>
      </c>
      <c r="CF236" t="s">
        <v>174</v>
      </c>
      <c r="CG236" t="s">
        <v>6161</v>
      </c>
      <c r="CH236" t="s">
        <v>6162</v>
      </c>
      <c r="CI236" t="s">
        <v>193</v>
      </c>
      <c r="CJ236">
        <v>2012</v>
      </c>
      <c r="CL236" t="s">
        <v>174</v>
      </c>
      <c r="CM236" t="s">
        <v>6163</v>
      </c>
      <c r="CN236" t="s">
        <v>174</v>
      </c>
      <c r="CO236" t="s">
        <v>6164</v>
      </c>
      <c r="CP236" t="s">
        <v>6165</v>
      </c>
      <c r="CQ236" t="s">
        <v>174</v>
      </c>
      <c r="CR236">
        <v>0</v>
      </c>
      <c r="CS236">
        <v>0</v>
      </c>
      <c r="CT236">
        <v>6</v>
      </c>
      <c r="CV236" t="s">
        <v>170</v>
      </c>
      <c r="CZ236" t="s">
        <v>174</v>
      </c>
      <c r="DA236" t="s">
        <v>6166</v>
      </c>
      <c r="DB236" t="s">
        <v>6167</v>
      </c>
      <c r="DC236" t="s">
        <v>6168</v>
      </c>
      <c r="DD236" t="s">
        <v>174</v>
      </c>
      <c r="DE236" t="s">
        <v>5426</v>
      </c>
      <c r="DF236" t="s">
        <v>174</v>
      </c>
      <c r="DG236" t="s">
        <v>677</v>
      </c>
      <c r="DH236">
        <v>0</v>
      </c>
      <c r="DI236">
        <v>1</v>
      </c>
      <c r="DJ236">
        <v>0</v>
      </c>
      <c r="DK236">
        <v>8</v>
      </c>
      <c r="DL236" t="s">
        <v>174</v>
      </c>
      <c r="DM236" t="s">
        <v>6164</v>
      </c>
      <c r="DN236" t="s">
        <v>170</v>
      </c>
      <c r="DP236" t="s">
        <v>6169</v>
      </c>
      <c r="DQ236" t="s">
        <v>202</v>
      </c>
      <c r="DR236" t="str">
        <f>HYPERLINK("https://nconnect.nicmar.ac.in/pdf/388_resume_1771602657.pdf/Y2FyZWVy","View Resume")</f>
        <v>0</v>
      </c>
      <c r="DS236" t="s">
        <v>817</v>
      </c>
      <c r="DT236" t="s">
        <v>6170</v>
      </c>
      <c r="DU236" t="s">
        <v>6171</v>
      </c>
      <c r="DV236" t="s">
        <v>418</v>
      </c>
      <c r="DW236" t="s">
        <v>246</v>
      </c>
      <c r="DX236" t="s">
        <v>2858</v>
      </c>
      <c r="DY236" t="s">
        <v>209</v>
      </c>
      <c r="DZ236" t="s">
        <v>817</v>
      </c>
    </row>
    <row r="237" spans="1:158">
      <c r="A237" t="s">
        <v>210</v>
      </c>
      <c r="B237" t="s">
        <v>211</v>
      </c>
      <c r="C237" t="s">
        <v>212</v>
      </c>
      <c r="D237" t="s">
        <v>213</v>
      </c>
      <c r="E237" t="s">
        <v>6172</v>
      </c>
      <c r="F237" t="s">
        <v>6173</v>
      </c>
      <c r="G237">
        <v>9981320732</v>
      </c>
      <c r="H237" t="s">
        <v>164</v>
      </c>
      <c r="I237" t="s">
        <v>6174</v>
      </c>
      <c r="J237" t="s">
        <v>217</v>
      </c>
      <c r="K237" t="s">
        <v>6175</v>
      </c>
      <c r="L237" t="s">
        <v>6176</v>
      </c>
      <c r="M237" t="s">
        <v>6177</v>
      </c>
      <c r="N237" t="s">
        <v>170</v>
      </c>
      <c r="AI237" t="s">
        <v>6178</v>
      </c>
      <c r="AJ237" t="s">
        <v>6179</v>
      </c>
      <c r="AK237" t="s">
        <v>6180</v>
      </c>
      <c r="AL237">
        <v>77.2</v>
      </c>
      <c r="AN237">
        <v>2007</v>
      </c>
      <c r="AO237" t="s">
        <v>174</v>
      </c>
      <c r="AP237" t="s">
        <v>6178</v>
      </c>
      <c r="AQ237" t="s">
        <v>6179</v>
      </c>
      <c r="AR237" t="s">
        <v>1075</v>
      </c>
      <c r="AS237">
        <v>76.8</v>
      </c>
      <c r="AU237">
        <v>2009</v>
      </c>
      <c r="AV237" t="s">
        <v>170</v>
      </c>
      <c r="BC237" t="s">
        <v>174</v>
      </c>
      <c r="BD237" t="s">
        <v>6181</v>
      </c>
      <c r="BE237" t="s">
        <v>6182</v>
      </c>
      <c r="BF237" t="s">
        <v>486</v>
      </c>
      <c r="BG237">
        <v>74.53</v>
      </c>
      <c r="BI237">
        <v>2013</v>
      </c>
      <c r="BJ237">
        <v>2</v>
      </c>
      <c r="BL237">
        <v>9</v>
      </c>
      <c r="BN237" t="s">
        <v>174</v>
      </c>
      <c r="BO237" t="s">
        <v>6181</v>
      </c>
      <c r="BP237" t="s">
        <v>6183</v>
      </c>
      <c r="BQ237" t="s">
        <v>213</v>
      </c>
      <c r="BR237">
        <v>81.7</v>
      </c>
      <c r="BS237">
        <v>8.17</v>
      </c>
      <c r="BT237">
        <v>2016</v>
      </c>
      <c r="BU237">
        <v>14</v>
      </c>
      <c r="BW237">
        <v>47</v>
      </c>
      <c r="BY237" t="s">
        <v>170</v>
      </c>
      <c r="CF237" t="s">
        <v>174</v>
      </c>
      <c r="CG237" t="s">
        <v>213</v>
      </c>
      <c r="CH237" t="s">
        <v>6184</v>
      </c>
      <c r="CI237" t="s">
        <v>193</v>
      </c>
      <c r="CJ237">
        <v>2022</v>
      </c>
      <c r="CL237" t="s">
        <v>170</v>
      </c>
      <c r="CN237" t="s">
        <v>174</v>
      </c>
      <c r="CO237" t="s">
        <v>6185</v>
      </c>
      <c r="CP237" t="s">
        <v>6186</v>
      </c>
      <c r="CQ237" t="s">
        <v>174</v>
      </c>
      <c r="CR237">
        <v>15</v>
      </c>
      <c r="CS237">
        <v>0</v>
      </c>
      <c r="CT237">
        <v>0</v>
      </c>
      <c r="CV237" t="s">
        <v>170</v>
      </c>
      <c r="CZ237" t="s">
        <v>170</v>
      </c>
      <c r="DB237" t="s">
        <v>6187</v>
      </c>
      <c r="DC237" t="s">
        <v>1492</v>
      </c>
      <c r="DD237" t="s">
        <v>170</v>
      </c>
      <c r="DF237" t="s">
        <v>170</v>
      </c>
      <c r="DL237" t="s">
        <v>174</v>
      </c>
      <c r="DM237" t="s">
        <v>6188</v>
      </c>
      <c r="DN237" t="s">
        <v>174</v>
      </c>
      <c r="DO237" t="s">
        <v>6189</v>
      </c>
      <c r="DP237" t="s">
        <v>6190</v>
      </c>
      <c r="DQ237" t="str">
        <f>HYPERLINK("https://nconnect.nicmar.ac.in/storage/profile/699878afe5346.png","Download")</f>
        <v>0</v>
      </c>
      <c r="DR237" t="str">
        <f>HYPERLINK("https://nconnect.nicmar.ac.in/pdf/390_resume_1771602758.pdf/Y2FyZWVy","View Resume")</f>
        <v>0</v>
      </c>
      <c r="DS237" t="s">
        <v>898</v>
      </c>
      <c r="DT237" t="s">
        <v>1751</v>
      </c>
      <c r="DU237" t="s">
        <v>211</v>
      </c>
      <c r="DV237" t="s">
        <v>538</v>
      </c>
      <c r="DW237" t="s">
        <v>246</v>
      </c>
      <c r="DX237" t="s">
        <v>2858</v>
      </c>
      <c r="DY237" t="s">
        <v>900</v>
      </c>
      <c r="DZ237" t="s">
        <v>865</v>
      </c>
      <c r="EA237" t="s">
        <v>6191</v>
      </c>
      <c r="EB237" t="s">
        <v>2884</v>
      </c>
      <c r="EC237" t="s">
        <v>6192</v>
      </c>
      <c r="ED237" t="s">
        <v>246</v>
      </c>
      <c r="EE237" t="s">
        <v>1094</v>
      </c>
      <c r="EF237" t="s">
        <v>209</v>
      </c>
      <c r="EG237" t="s">
        <v>1689</v>
      </c>
    </row>
    <row r="238" spans="1:158">
      <c r="A238" t="s">
        <v>507</v>
      </c>
      <c r="B238" t="s">
        <v>508</v>
      </c>
      <c r="C238" t="s">
        <v>267</v>
      </c>
      <c r="D238" t="s">
        <v>509</v>
      </c>
      <c r="E238" t="s">
        <v>6193</v>
      </c>
      <c r="F238" t="s">
        <v>6194</v>
      </c>
      <c r="G238">
        <v>9921052717</v>
      </c>
      <c r="H238" t="s">
        <v>164</v>
      </c>
      <c r="I238" t="s">
        <v>6195</v>
      </c>
      <c r="J238" t="s">
        <v>217</v>
      </c>
      <c r="K238" t="s">
        <v>763</v>
      </c>
      <c r="L238" t="s">
        <v>6196</v>
      </c>
      <c r="M238" t="s">
        <v>6197</v>
      </c>
      <c r="N238" t="s">
        <v>170</v>
      </c>
      <c r="AI238" t="s">
        <v>6198</v>
      </c>
      <c r="AJ238" t="s">
        <v>6199</v>
      </c>
      <c r="AK238" t="s">
        <v>6200</v>
      </c>
      <c r="AL238">
        <v>60</v>
      </c>
      <c r="AN238">
        <v>2006</v>
      </c>
      <c r="AO238" t="s">
        <v>174</v>
      </c>
      <c r="AP238" t="s">
        <v>6201</v>
      </c>
      <c r="AQ238" t="s">
        <v>6199</v>
      </c>
      <c r="AR238" t="s">
        <v>599</v>
      </c>
      <c r="AS238">
        <v>74</v>
      </c>
      <c r="AU238">
        <v>2008</v>
      </c>
      <c r="AV238" t="s">
        <v>170</v>
      </c>
      <c r="BC238" t="s">
        <v>174</v>
      </c>
      <c r="BD238" t="s">
        <v>6202</v>
      </c>
      <c r="BE238" t="s">
        <v>6203</v>
      </c>
      <c r="BF238" t="s">
        <v>599</v>
      </c>
      <c r="BG238">
        <v>70</v>
      </c>
      <c r="BI238">
        <v>2011</v>
      </c>
      <c r="BJ238">
        <v>19</v>
      </c>
      <c r="BK238" t="s">
        <v>6204</v>
      </c>
      <c r="BL238">
        <v>53</v>
      </c>
      <c r="BM238" t="s">
        <v>599</v>
      </c>
      <c r="BN238" t="s">
        <v>174</v>
      </c>
      <c r="BO238" t="s">
        <v>6203</v>
      </c>
      <c r="BP238" t="s">
        <v>6203</v>
      </c>
      <c r="BQ238" t="s">
        <v>599</v>
      </c>
      <c r="BR238">
        <v>66</v>
      </c>
      <c r="BT238">
        <v>2013</v>
      </c>
      <c r="BU238">
        <v>31</v>
      </c>
      <c r="BV238" t="s">
        <v>6205</v>
      </c>
      <c r="BW238">
        <v>53</v>
      </c>
      <c r="BX238" t="s">
        <v>2710</v>
      </c>
      <c r="BY238" t="s">
        <v>170</v>
      </c>
      <c r="CF238" t="s">
        <v>174</v>
      </c>
      <c r="CG238" t="s">
        <v>599</v>
      </c>
      <c r="CH238" t="s">
        <v>6206</v>
      </c>
      <c r="CI238" t="s">
        <v>193</v>
      </c>
      <c r="CJ238">
        <v>2020</v>
      </c>
      <c r="CL238" t="s">
        <v>170</v>
      </c>
      <c r="CN238" t="s">
        <v>174</v>
      </c>
      <c r="CO238" t="s">
        <v>6207</v>
      </c>
      <c r="CP238" t="s">
        <v>612</v>
      </c>
      <c r="CQ238" t="s">
        <v>170</v>
      </c>
      <c r="CV238" t="s">
        <v>170</v>
      </c>
      <c r="CZ238" t="s">
        <v>170</v>
      </c>
      <c r="DB238" t="s">
        <v>3130</v>
      </c>
      <c r="DC238" t="s">
        <v>5371</v>
      </c>
      <c r="DD238" t="s">
        <v>174</v>
      </c>
      <c r="DE238" t="s">
        <v>6208</v>
      </c>
      <c r="DF238" t="s">
        <v>170</v>
      </c>
      <c r="DL238" t="s">
        <v>170</v>
      </c>
      <c r="DN238" t="s">
        <v>170</v>
      </c>
      <c r="DP238" t="s">
        <v>6209</v>
      </c>
      <c r="DQ238" t="s">
        <v>202</v>
      </c>
      <c r="DR238" t="str">
        <f>HYPERLINK("https://nconnect.nicmar.ac.in/pdf/392_resume_1771603368.pdf/Y2FyZWVy","View Resume")</f>
        <v>0</v>
      </c>
      <c r="DS238" t="s">
        <v>6210</v>
      </c>
      <c r="DT238" t="s">
        <v>6211</v>
      </c>
      <c r="DU238" t="s">
        <v>1629</v>
      </c>
      <c r="DV238" t="s">
        <v>6203</v>
      </c>
      <c r="DW238" t="s">
        <v>246</v>
      </c>
      <c r="DX238" t="s">
        <v>3868</v>
      </c>
      <c r="DY238" t="s">
        <v>209</v>
      </c>
      <c r="DZ238" t="s">
        <v>6210</v>
      </c>
    </row>
    <row r="239" spans="1:158">
      <c r="A239" t="s">
        <v>1348</v>
      </c>
      <c r="B239" t="s">
        <v>211</v>
      </c>
      <c r="C239" t="s">
        <v>267</v>
      </c>
      <c r="D239" t="s">
        <v>1349</v>
      </c>
      <c r="E239" t="s">
        <v>6212</v>
      </c>
      <c r="F239" t="s">
        <v>6213</v>
      </c>
      <c r="G239">
        <v>9601131110</v>
      </c>
      <c r="H239" t="s">
        <v>164</v>
      </c>
      <c r="I239" t="s">
        <v>6214</v>
      </c>
      <c r="J239" t="s">
        <v>217</v>
      </c>
      <c r="K239" t="s">
        <v>6215</v>
      </c>
      <c r="L239" t="s">
        <v>6216</v>
      </c>
      <c r="M239" t="s">
        <v>6217</v>
      </c>
      <c r="N239" t="s">
        <v>170</v>
      </c>
      <c r="AI239" t="s">
        <v>6218</v>
      </c>
      <c r="AJ239" t="s">
        <v>6219</v>
      </c>
      <c r="AK239" t="s">
        <v>6220</v>
      </c>
      <c r="AL239">
        <v>71</v>
      </c>
      <c r="AM239">
        <v>7</v>
      </c>
      <c r="AN239">
        <v>2012</v>
      </c>
      <c r="AO239" t="s">
        <v>174</v>
      </c>
      <c r="AP239" t="s">
        <v>6221</v>
      </c>
      <c r="AQ239" t="s">
        <v>6219</v>
      </c>
      <c r="AR239" t="s">
        <v>2296</v>
      </c>
      <c r="AS239">
        <v>70</v>
      </c>
      <c r="AT239">
        <v>7</v>
      </c>
      <c r="AU239">
        <v>2014</v>
      </c>
      <c r="AV239" t="s">
        <v>170</v>
      </c>
      <c r="BC239" t="s">
        <v>174</v>
      </c>
      <c r="BD239" t="s">
        <v>441</v>
      </c>
      <c r="BE239" t="s">
        <v>6222</v>
      </c>
      <c r="BF239" t="s">
        <v>1794</v>
      </c>
      <c r="BG239">
        <v>80</v>
      </c>
      <c r="BH239">
        <v>8</v>
      </c>
      <c r="BI239">
        <v>2021</v>
      </c>
      <c r="BJ239">
        <v>8</v>
      </c>
      <c r="BL239">
        <v>3</v>
      </c>
      <c r="BN239" t="s">
        <v>174</v>
      </c>
      <c r="BO239" t="s">
        <v>6223</v>
      </c>
      <c r="BP239" t="s">
        <v>6224</v>
      </c>
      <c r="BQ239" t="s">
        <v>6225</v>
      </c>
      <c r="BR239">
        <v>75</v>
      </c>
      <c r="BS239">
        <v>7.5</v>
      </c>
      <c r="BT239">
        <v>2024</v>
      </c>
      <c r="BU239">
        <v>31</v>
      </c>
      <c r="BV239" t="s">
        <v>6226</v>
      </c>
      <c r="BW239">
        <v>53</v>
      </c>
      <c r="BX239" t="s">
        <v>6225</v>
      </c>
      <c r="BY239" t="s">
        <v>170</v>
      </c>
      <c r="CF239" t="s">
        <v>170</v>
      </c>
      <c r="CG239" t="s">
        <v>6227</v>
      </c>
      <c r="CI239" t="s">
        <v>373</v>
      </c>
      <c r="CK239" t="s">
        <v>170</v>
      </c>
      <c r="CL239" t="s">
        <v>170</v>
      </c>
      <c r="CN239" t="s">
        <v>170</v>
      </c>
      <c r="CP239" t="s">
        <v>6228</v>
      </c>
      <c r="CQ239" t="s">
        <v>174</v>
      </c>
      <c r="CR239">
        <v>0</v>
      </c>
      <c r="CS239">
        <v>1</v>
      </c>
      <c r="CU239" t="s">
        <v>6229</v>
      </c>
      <c r="CV239" t="s">
        <v>170</v>
      </c>
      <c r="CZ239" t="s">
        <v>170</v>
      </c>
      <c r="DB239" t="s">
        <v>378</v>
      </c>
      <c r="DC239" t="s">
        <v>6230</v>
      </c>
      <c r="DD239" t="s">
        <v>174</v>
      </c>
      <c r="DE239" t="s">
        <v>6231</v>
      </c>
      <c r="DF239" t="s">
        <v>170</v>
      </c>
      <c r="DL239" t="s">
        <v>170</v>
      </c>
      <c r="DN239" t="s">
        <v>174</v>
      </c>
      <c r="DO239" t="s">
        <v>6232</v>
      </c>
      <c r="DP239" t="s">
        <v>6233</v>
      </c>
      <c r="DQ239" t="str">
        <f>HYPERLINK("https://nconnect.nicmar.ac.in/storage/profile/699885bc52325.png","Download")</f>
        <v>0</v>
      </c>
      <c r="DR239" t="str">
        <f>HYPERLINK("https://nconnect.nicmar.ac.in/pdf/393_resume_1771605206.pdf/Y2FyZWVy","View Resume")</f>
        <v>0</v>
      </c>
      <c r="DS239" t="s">
        <v>535</v>
      </c>
      <c r="DT239" t="s">
        <v>6234</v>
      </c>
      <c r="DU239" t="s">
        <v>6235</v>
      </c>
      <c r="DV239" t="s">
        <v>6236</v>
      </c>
      <c r="DW239" t="s">
        <v>207</v>
      </c>
      <c r="DX239" t="s">
        <v>3389</v>
      </c>
      <c r="DY239" t="s">
        <v>209</v>
      </c>
      <c r="DZ239" t="s">
        <v>1388</v>
      </c>
      <c r="EA239" t="s">
        <v>6237</v>
      </c>
      <c r="EB239" t="s">
        <v>5244</v>
      </c>
      <c r="EC239" t="s">
        <v>2037</v>
      </c>
      <c r="ED239" t="s">
        <v>207</v>
      </c>
      <c r="EE239" t="s">
        <v>1094</v>
      </c>
      <c r="EF239" t="s">
        <v>3389</v>
      </c>
      <c r="EG239" t="s">
        <v>380</v>
      </c>
      <c r="EH239" t="s">
        <v>6238</v>
      </c>
      <c r="EI239" t="s">
        <v>6235</v>
      </c>
      <c r="EJ239" t="s">
        <v>819</v>
      </c>
      <c r="EK239" t="s">
        <v>207</v>
      </c>
      <c r="EL239" t="s">
        <v>1548</v>
      </c>
      <c r="EM239" t="s">
        <v>1322</v>
      </c>
      <c r="EN239" t="s">
        <v>248</v>
      </c>
      <c r="EO239" t="s">
        <v>6239</v>
      </c>
      <c r="EP239" t="s">
        <v>6240</v>
      </c>
      <c r="EQ239" t="s">
        <v>3833</v>
      </c>
      <c r="ER239" t="s">
        <v>207</v>
      </c>
      <c r="ES239" t="s">
        <v>4306</v>
      </c>
      <c r="ET239" t="s">
        <v>1548</v>
      </c>
      <c r="EU239" t="s">
        <v>1388</v>
      </c>
    </row>
    <row r="240" spans="1:158">
      <c r="A240" t="s">
        <v>210</v>
      </c>
      <c r="B240" t="s">
        <v>211</v>
      </c>
      <c r="C240" t="s">
        <v>212</v>
      </c>
      <c r="D240" t="s">
        <v>213</v>
      </c>
      <c r="E240" t="s">
        <v>6241</v>
      </c>
      <c r="F240" t="s">
        <v>6242</v>
      </c>
      <c r="G240">
        <v>9475177489</v>
      </c>
      <c r="H240" t="s">
        <v>271</v>
      </c>
      <c r="I240" t="s">
        <v>6243</v>
      </c>
      <c r="J240" t="s">
        <v>166</v>
      </c>
      <c r="K240" t="s">
        <v>5513</v>
      </c>
      <c r="L240" t="s">
        <v>6244</v>
      </c>
      <c r="M240" t="s">
        <v>6245</v>
      </c>
      <c r="N240" t="s">
        <v>170</v>
      </c>
      <c r="AI240" t="s">
        <v>6246</v>
      </c>
      <c r="AJ240" t="s">
        <v>6247</v>
      </c>
      <c r="AK240" t="s">
        <v>6248</v>
      </c>
      <c r="AL240">
        <v>72.67</v>
      </c>
      <c r="AN240">
        <v>2005</v>
      </c>
      <c r="AO240" t="s">
        <v>174</v>
      </c>
      <c r="AP240" t="s">
        <v>6246</v>
      </c>
      <c r="AQ240" t="s">
        <v>6247</v>
      </c>
      <c r="AR240" t="s">
        <v>6249</v>
      </c>
      <c r="AS240">
        <v>71</v>
      </c>
      <c r="AU240">
        <v>2007</v>
      </c>
      <c r="AV240" t="s">
        <v>170</v>
      </c>
      <c r="BC240" t="s">
        <v>174</v>
      </c>
      <c r="BD240" t="s">
        <v>6250</v>
      </c>
      <c r="BE240" t="s">
        <v>6250</v>
      </c>
      <c r="BF240" t="s">
        <v>486</v>
      </c>
      <c r="BG240">
        <v>76.4</v>
      </c>
      <c r="BH240">
        <v>7.64</v>
      </c>
      <c r="BI240">
        <v>2011</v>
      </c>
      <c r="BJ240">
        <v>1</v>
      </c>
      <c r="BL240">
        <v>7</v>
      </c>
      <c r="BN240" t="s">
        <v>174</v>
      </c>
      <c r="BO240" t="s">
        <v>6251</v>
      </c>
      <c r="BP240" t="s">
        <v>6252</v>
      </c>
      <c r="BQ240" t="s">
        <v>213</v>
      </c>
      <c r="BR240">
        <v>83.7</v>
      </c>
      <c r="BT240">
        <v>2013</v>
      </c>
      <c r="BU240">
        <v>14</v>
      </c>
      <c r="BW240">
        <v>47</v>
      </c>
      <c r="BY240" t="s">
        <v>170</v>
      </c>
      <c r="CF240" t="s">
        <v>174</v>
      </c>
      <c r="CG240" t="s">
        <v>6253</v>
      </c>
      <c r="CH240" t="s">
        <v>6254</v>
      </c>
      <c r="CI240" t="s">
        <v>193</v>
      </c>
      <c r="CJ240">
        <v>2021</v>
      </c>
      <c r="CL240" t="s">
        <v>170</v>
      </c>
      <c r="CN240" t="s">
        <v>174</v>
      </c>
      <c r="CO240" t="s">
        <v>6255</v>
      </c>
      <c r="CP240" t="s">
        <v>6256</v>
      </c>
      <c r="CQ240" t="s">
        <v>174</v>
      </c>
      <c r="CR240">
        <v>7</v>
      </c>
      <c r="CS240">
        <v>0</v>
      </c>
      <c r="CT240">
        <v>0</v>
      </c>
      <c r="CU240" t="s">
        <v>6257</v>
      </c>
      <c r="CV240" t="s">
        <v>170</v>
      </c>
      <c r="CZ240" t="s">
        <v>170</v>
      </c>
      <c r="DB240" t="s">
        <v>6258</v>
      </c>
      <c r="DC240" t="s">
        <v>3620</v>
      </c>
      <c r="DD240" t="s">
        <v>174</v>
      </c>
      <c r="DE240" t="s">
        <v>6259</v>
      </c>
      <c r="DF240" t="s">
        <v>174</v>
      </c>
      <c r="DG240">
        <v>2</v>
      </c>
      <c r="DH240">
        <v>0</v>
      </c>
      <c r="DI240">
        <v>0</v>
      </c>
      <c r="DJ240" t="s">
        <v>170</v>
      </c>
      <c r="DK240">
        <v>10</v>
      </c>
      <c r="DL240" t="s">
        <v>174</v>
      </c>
      <c r="DM240" t="s">
        <v>6260</v>
      </c>
      <c r="DN240" t="s">
        <v>174</v>
      </c>
      <c r="DO240" t="s">
        <v>6261</v>
      </c>
      <c r="DP240" t="s">
        <v>6262</v>
      </c>
      <c r="DQ240" t="str">
        <f>HYPERLINK("https://nconnect.nicmar.ac.in/storage/profile/6998825e9374f.png","Download")</f>
        <v>0</v>
      </c>
      <c r="DR240" t="str">
        <f>HYPERLINK("https://nconnect.nicmar.ac.in/pdf/395_resume_1771607790.pdf/Y2FyZWVy","View Resume")</f>
        <v>0</v>
      </c>
      <c r="DS240" t="s">
        <v>985</v>
      </c>
      <c r="DT240" t="s">
        <v>6263</v>
      </c>
      <c r="DU240" t="s">
        <v>6264</v>
      </c>
      <c r="DV240" t="s">
        <v>2284</v>
      </c>
      <c r="DW240" t="s">
        <v>246</v>
      </c>
      <c r="DX240" t="s">
        <v>424</v>
      </c>
      <c r="DY240" t="s">
        <v>209</v>
      </c>
      <c r="DZ240" t="s">
        <v>420</v>
      </c>
      <c r="EA240" t="s">
        <v>4145</v>
      </c>
      <c r="EB240" t="s">
        <v>6265</v>
      </c>
      <c r="EC240" t="s">
        <v>6266</v>
      </c>
      <c r="ED240" t="s">
        <v>246</v>
      </c>
      <c r="EE240" t="s">
        <v>4306</v>
      </c>
      <c r="EF240" t="s">
        <v>1544</v>
      </c>
      <c r="EG240" t="s">
        <v>1388</v>
      </c>
      <c r="EH240" t="s">
        <v>6267</v>
      </c>
      <c r="EI240" t="s">
        <v>6268</v>
      </c>
      <c r="EJ240" t="s">
        <v>6269</v>
      </c>
      <c r="EK240" t="s">
        <v>207</v>
      </c>
      <c r="EL240" t="s">
        <v>1983</v>
      </c>
      <c r="EM240" t="s">
        <v>4306</v>
      </c>
      <c r="EN240" t="s">
        <v>461</v>
      </c>
      <c r="EO240" t="s">
        <v>6270</v>
      </c>
      <c r="EP240" t="s">
        <v>211</v>
      </c>
      <c r="EQ240" t="s">
        <v>6271</v>
      </c>
      <c r="ER240" t="s">
        <v>246</v>
      </c>
      <c r="ES240" t="s">
        <v>993</v>
      </c>
      <c r="ET240" t="s">
        <v>580</v>
      </c>
      <c r="EU240" t="s">
        <v>380</v>
      </c>
      <c r="EV240" t="s">
        <v>6272</v>
      </c>
      <c r="EW240" t="s">
        <v>4748</v>
      </c>
      <c r="EX240" t="s">
        <v>6271</v>
      </c>
      <c r="EY240" t="s">
        <v>246</v>
      </c>
      <c r="EZ240" t="s">
        <v>1590</v>
      </c>
      <c r="FA240" t="s">
        <v>993</v>
      </c>
      <c r="FB240" t="s">
        <v>908</v>
      </c>
    </row>
    <row r="241" spans="1:158">
      <c r="A241" t="s">
        <v>582</v>
      </c>
      <c r="B241" t="s">
        <v>211</v>
      </c>
      <c r="C241" t="s">
        <v>472</v>
      </c>
      <c r="D241" t="s">
        <v>583</v>
      </c>
      <c r="E241" t="s">
        <v>6241</v>
      </c>
      <c r="F241" t="s">
        <v>6242</v>
      </c>
      <c r="G241">
        <v>9475177489</v>
      </c>
      <c r="H241" t="s">
        <v>271</v>
      </c>
      <c r="I241" t="s">
        <v>6243</v>
      </c>
      <c r="J241" t="s">
        <v>166</v>
      </c>
      <c r="K241" t="s">
        <v>5513</v>
      </c>
      <c r="L241" t="s">
        <v>6244</v>
      </c>
      <c r="M241" t="s">
        <v>6245</v>
      </c>
      <c r="N241" t="s">
        <v>170</v>
      </c>
      <c r="AI241" t="s">
        <v>6246</v>
      </c>
      <c r="AJ241" t="s">
        <v>6247</v>
      </c>
      <c r="AK241" t="s">
        <v>6248</v>
      </c>
      <c r="AL241">
        <v>72.67</v>
      </c>
      <c r="AN241">
        <v>2005</v>
      </c>
      <c r="AO241" t="s">
        <v>174</v>
      </c>
      <c r="AP241" t="s">
        <v>6246</v>
      </c>
      <c r="AQ241" t="s">
        <v>6247</v>
      </c>
      <c r="AR241" t="s">
        <v>6249</v>
      </c>
      <c r="AS241">
        <v>71</v>
      </c>
      <c r="AU241">
        <v>2007</v>
      </c>
      <c r="AV241" t="s">
        <v>170</v>
      </c>
      <c r="BC241" t="s">
        <v>174</v>
      </c>
      <c r="BD241" t="s">
        <v>6250</v>
      </c>
      <c r="BE241" t="s">
        <v>6250</v>
      </c>
      <c r="BF241" t="s">
        <v>486</v>
      </c>
      <c r="BG241">
        <v>76.4</v>
      </c>
      <c r="BH241">
        <v>7.64</v>
      </c>
      <c r="BI241">
        <v>2011</v>
      </c>
      <c r="BJ241">
        <v>1</v>
      </c>
      <c r="BL241">
        <v>7</v>
      </c>
      <c r="BN241" t="s">
        <v>174</v>
      </c>
      <c r="BO241" t="s">
        <v>6251</v>
      </c>
      <c r="BP241" t="s">
        <v>6252</v>
      </c>
      <c r="BQ241" t="s">
        <v>213</v>
      </c>
      <c r="BR241">
        <v>83.7</v>
      </c>
      <c r="BT241">
        <v>2013</v>
      </c>
      <c r="BU241">
        <v>14</v>
      </c>
      <c r="BW241">
        <v>47</v>
      </c>
      <c r="BY241" t="s">
        <v>170</v>
      </c>
      <c r="CF241" t="s">
        <v>174</v>
      </c>
      <c r="CG241" t="s">
        <v>6253</v>
      </c>
      <c r="CH241" t="s">
        <v>6254</v>
      </c>
      <c r="CI241" t="s">
        <v>193</v>
      </c>
      <c r="CJ241">
        <v>2021</v>
      </c>
      <c r="CL241" t="s">
        <v>170</v>
      </c>
      <c r="CN241" t="s">
        <v>174</v>
      </c>
      <c r="CO241" t="s">
        <v>6255</v>
      </c>
      <c r="CP241" t="s">
        <v>6256</v>
      </c>
      <c r="CQ241" t="s">
        <v>174</v>
      </c>
      <c r="CR241">
        <v>7</v>
      </c>
      <c r="CS241">
        <v>0</v>
      </c>
      <c r="CT241">
        <v>0</v>
      </c>
      <c r="CU241" t="s">
        <v>6257</v>
      </c>
      <c r="CV241" t="s">
        <v>170</v>
      </c>
      <c r="CZ241" t="s">
        <v>170</v>
      </c>
      <c r="DB241" t="s">
        <v>6258</v>
      </c>
      <c r="DC241" t="s">
        <v>3620</v>
      </c>
      <c r="DD241" t="s">
        <v>174</v>
      </c>
      <c r="DE241" t="s">
        <v>6259</v>
      </c>
      <c r="DF241" t="s">
        <v>174</v>
      </c>
      <c r="DG241">
        <v>2</v>
      </c>
      <c r="DH241">
        <v>0</v>
      </c>
      <c r="DI241">
        <v>0</v>
      </c>
      <c r="DJ241" t="s">
        <v>170</v>
      </c>
      <c r="DK241">
        <v>10</v>
      </c>
      <c r="DL241" t="s">
        <v>174</v>
      </c>
      <c r="DM241" t="s">
        <v>6260</v>
      </c>
      <c r="DN241" t="s">
        <v>174</v>
      </c>
      <c r="DO241" t="s">
        <v>6261</v>
      </c>
      <c r="DP241" t="s">
        <v>6273</v>
      </c>
      <c r="DQ241" t="str">
        <f>HYPERLINK("https://nconnect.nicmar.ac.in/storage/profile/6998825e9374f.png","Download")</f>
        <v>0</v>
      </c>
      <c r="DR241" t="str">
        <f>HYPERLINK("https://nconnect.nicmar.ac.in/pdf/395_resume_1771607790.pdf/Y2FyZWVy","View Resume")</f>
        <v>0</v>
      </c>
      <c r="DS241" t="s">
        <v>985</v>
      </c>
      <c r="DT241" t="s">
        <v>6263</v>
      </c>
      <c r="DU241" t="s">
        <v>6264</v>
      </c>
      <c r="DV241" t="s">
        <v>2284</v>
      </c>
      <c r="DW241" t="s">
        <v>246</v>
      </c>
      <c r="DX241" t="s">
        <v>424</v>
      </c>
      <c r="DY241" t="s">
        <v>209</v>
      </c>
      <c r="DZ241" t="s">
        <v>420</v>
      </c>
      <c r="EA241" t="s">
        <v>4145</v>
      </c>
      <c r="EB241" t="s">
        <v>6265</v>
      </c>
      <c r="EC241" t="s">
        <v>6266</v>
      </c>
      <c r="ED241" t="s">
        <v>246</v>
      </c>
      <c r="EE241" t="s">
        <v>4306</v>
      </c>
      <c r="EF241" t="s">
        <v>1544</v>
      </c>
      <c r="EG241" t="s">
        <v>1388</v>
      </c>
      <c r="EH241" t="s">
        <v>6267</v>
      </c>
      <c r="EI241" t="s">
        <v>6268</v>
      </c>
      <c r="EJ241" t="s">
        <v>6269</v>
      </c>
      <c r="EK241" t="s">
        <v>207</v>
      </c>
      <c r="EL241" t="s">
        <v>1983</v>
      </c>
      <c r="EM241" t="s">
        <v>4306</v>
      </c>
      <c r="EN241" t="s">
        <v>461</v>
      </c>
      <c r="EO241" t="s">
        <v>6270</v>
      </c>
      <c r="EP241" t="s">
        <v>211</v>
      </c>
      <c r="EQ241" t="s">
        <v>6271</v>
      </c>
      <c r="ER241" t="s">
        <v>246</v>
      </c>
      <c r="ES241" t="s">
        <v>993</v>
      </c>
      <c r="ET241" t="s">
        <v>580</v>
      </c>
      <c r="EU241" t="s">
        <v>380</v>
      </c>
      <c r="EV241" t="s">
        <v>6272</v>
      </c>
      <c r="EW241" t="s">
        <v>4748</v>
      </c>
      <c r="EX241" t="s">
        <v>6271</v>
      </c>
      <c r="EY241" t="s">
        <v>246</v>
      </c>
      <c r="EZ241" t="s">
        <v>1590</v>
      </c>
      <c r="FA241" t="s">
        <v>993</v>
      </c>
      <c r="FB241" t="s">
        <v>908</v>
      </c>
    </row>
    <row r="242" spans="1:158">
      <c r="A242" t="s">
        <v>471</v>
      </c>
      <c r="B242" t="s">
        <v>211</v>
      </c>
      <c r="C242" t="s">
        <v>472</v>
      </c>
      <c r="D242" t="s">
        <v>473</v>
      </c>
      <c r="E242" t="s">
        <v>6241</v>
      </c>
      <c r="F242" t="s">
        <v>6242</v>
      </c>
      <c r="G242">
        <v>9475177489</v>
      </c>
      <c r="H242" t="s">
        <v>271</v>
      </c>
      <c r="I242" t="s">
        <v>6243</v>
      </c>
      <c r="J242" t="s">
        <v>166</v>
      </c>
      <c r="K242" t="s">
        <v>5513</v>
      </c>
      <c r="L242" t="s">
        <v>6244</v>
      </c>
      <c r="M242" t="s">
        <v>6245</v>
      </c>
      <c r="N242" t="s">
        <v>170</v>
      </c>
      <c r="AI242" t="s">
        <v>6246</v>
      </c>
      <c r="AJ242" t="s">
        <v>6247</v>
      </c>
      <c r="AK242" t="s">
        <v>6248</v>
      </c>
      <c r="AL242">
        <v>72.67</v>
      </c>
      <c r="AN242">
        <v>2005</v>
      </c>
      <c r="AO242" t="s">
        <v>174</v>
      </c>
      <c r="AP242" t="s">
        <v>6246</v>
      </c>
      <c r="AQ242" t="s">
        <v>6247</v>
      </c>
      <c r="AR242" t="s">
        <v>6249</v>
      </c>
      <c r="AS242">
        <v>71</v>
      </c>
      <c r="AU242">
        <v>2007</v>
      </c>
      <c r="AV242" t="s">
        <v>170</v>
      </c>
      <c r="BC242" t="s">
        <v>174</v>
      </c>
      <c r="BD242" t="s">
        <v>6250</v>
      </c>
      <c r="BE242" t="s">
        <v>6250</v>
      </c>
      <c r="BF242" t="s">
        <v>486</v>
      </c>
      <c r="BG242">
        <v>76.4</v>
      </c>
      <c r="BH242">
        <v>7.64</v>
      </c>
      <c r="BI242">
        <v>2011</v>
      </c>
      <c r="BJ242">
        <v>1</v>
      </c>
      <c r="BL242">
        <v>7</v>
      </c>
      <c r="BN242" t="s">
        <v>174</v>
      </c>
      <c r="BO242" t="s">
        <v>6251</v>
      </c>
      <c r="BP242" t="s">
        <v>6252</v>
      </c>
      <c r="BQ242" t="s">
        <v>213</v>
      </c>
      <c r="BR242">
        <v>83.7</v>
      </c>
      <c r="BT242">
        <v>2013</v>
      </c>
      <c r="BU242">
        <v>14</v>
      </c>
      <c r="BW242">
        <v>47</v>
      </c>
      <c r="BY242" t="s">
        <v>170</v>
      </c>
      <c r="CF242" t="s">
        <v>174</v>
      </c>
      <c r="CG242" t="s">
        <v>6253</v>
      </c>
      <c r="CH242" t="s">
        <v>6254</v>
      </c>
      <c r="CI242" t="s">
        <v>193</v>
      </c>
      <c r="CJ242">
        <v>2021</v>
      </c>
      <c r="CL242" t="s">
        <v>170</v>
      </c>
      <c r="CN242" t="s">
        <v>174</v>
      </c>
      <c r="CO242" t="s">
        <v>6255</v>
      </c>
      <c r="CP242" t="s">
        <v>6256</v>
      </c>
      <c r="CQ242" t="s">
        <v>174</v>
      </c>
      <c r="CR242">
        <v>7</v>
      </c>
      <c r="CS242">
        <v>0</v>
      </c>
      <c r="CT242">
        <v>0</v>
      </c>
      <c r="CU242" t="s">
        <v>6257</v>
      </c>
      <c r="CV242" t="s">
        <v>170</v>
      </c>
      <c r="CZ242" t="s">
        <v>170</v>
      </c>
      <c r="DB242" t="s">
        <v>6258</v>
      </c>
      <c r="DC242" t="s">
        <v>3620</v>
      </c>
      <c r="DD242" t="s">
        <v>174</v>
      </c>
      <c r="DE242" t="s">
        <v>6259</v>
      </c>
      <c r="DF242" t="s">
        <v>174</v>
      </c>
      <c r="DG242">
        <v>2</v>
      </c>
      <c r="DH242">
        <v>0</v>
      </c>
      <c r="DI242">
        <v>0</v>
      </c>
      <c r="DJ242" t="s">
        <v>170</v>
      </c>
      <c r="DK242">
        <v>10</v>
      </c>
      <c r="DL242" t="s">
        <v>174</v>
      </c>
      <c r="DM242" t="s">
        <v>6260</v>
      </c>
      <c r="DN242" t="s">
        <v>174</v>
      </c>
      <c r="DO242" t="s">
        <v>6261</v>
      </c>
      <c r="DP242" t="s">
        <v>6274</v>
      </c>
      <c r="DQ242" t="str">
        <f>HYPERLINK("https://nconnect.nicmar.ac.in/storage/profile/6998825e9374f.png","Download")</f>
        <v>0</v>
      </c>
      <c r="DR242" t="str">
        <f>HYPERLINK("https://nconnect.nicmar.ac.in/pdf/395_resume_1771607790.pdf/Y2FyZWVy","View Resume")</f>
        <v>0</v>
      </c>
      <c r="DS242" t="s">
        <v>985</v>
      </c>
      <c r="DT242" t="s">
        <v>6263</v>
      </c>
      <c r="DU242" t="s">
        <v>6264</v>
      </c>
      <c r="DV242" t="s">
        <v>2284</v>
      </c>
      <c r="DW242" t="s">
        <v>246</v>
      </c>
      <c r="DX242" t="s">
        <v>424</v>
      </c>
      <c r="DY242" t="s">
        <v>209</v>
      </c>
      <c r="DZ242" t="s">
        <v>420</v>
      </c>
      <c r="EA242" t="s">
        <v>4145</v>
      </c>
      <c r="EB242" t="s">
        <v>6265</v>
      </c>
      <c r="EC242" t="s">
        <v>6266</v>
      </c>
      <c r="ED242" t="s">
        <v>246</v>
      </c>
      <c r="EE242" t="s">
        <v>4306</v>
      </c>
      <c r="EF242" t="s">
        <v>1544</v>
      </c>
      <c r="EG242" t="s">
        <v>1388</v>
      </c>
      <c r="EH242" t="s">
        <v>6267</v>
      </c>
      <c r="EI242" t="s">
        <v>6268</v>
      </c>
      <c r="EJ242" t="s">
        <v>6269</v>
      </c>
      <c r="EK242" t="s">
        <v>207</v>
      </c>
      <c r="EL242" t="s">
        <v>1983</v>
      </c>
      <c r="EM242" t="s">
        <v>4306</v>
      </c>
      <c r="EN242" t="s">
        <v>461</v>
      </c>
      <c r="EO242" t="s">
        <v>6270</v>
      </c>
      <c r="EP242" t="s">
        <v>211</v>
      </c>
      <c r="EQ242" t="s">
        <v>6271</v>
      </c>
      <c r="ER242" t="s">
        <v>246</v>
      </c>
      <c r="ES242" t="s">
        <v>993</v>
      </c>
      <c r="ET242" t="s">
        <v>580</v>
      </c>
      <c r="EU242" t="s">
        <v>380</v>
      </c>
      <c r="EV242" t="s">
        <v>6272</v>
      </c>
      <c r="EW242" t="s">
        <v>4748</v>
      </c>
      <c r="EX242" t="s">
        <v>6271</v>
      </c>
      <c r="EY242" t="s">
        <v>246</v>
      </c>
      <c r="EZ242" t="s">
        <v>1590</v>
      </c>
      <c r="FA242" t="s">
        <v>993</v>
      </c>
      <c r="FB242" t="s">
        <v>908</v>
      </c>
    </row>
    <row r="243" spans="1:158">
      <c r="A243" t="s">
        <v>210</v>
      </c>
      <c r="B243" t="s">
        <v>211</v>
      </c>
      <c r="C243" t="s">
        <v>212</v>
      </c>
      <c r="D243" t="s">
        <v>213</v>
      </c>
      <c r="E243" t="s">
        <v>6275</v>
      </c>
      <c r="F243" t="s">
        <v>6276</v>
      </c>
      <c r="G243">
        <v>8011269069</v>
      </c>
      <c r="H243" t="s">
        <v>164</v>
      </c>
      <c r="I243" t="s">
        <v>6277</v>
      </c>
      <c r="J243" t="s">
        <v>166</v>
      </c>
      <c r="K243" t="s">
        <v>6278</v>
      </c>
      <c r="L243" t="s">
        <v>6279</v>
      </c>
      <c r="M243" t="s">
        <v>6280</v>
      </c>
      <c r="N243" t="s">
        <v>170</v>
      </c>
      <c r="AI243" t="s">
        <v>6281</v>
      </c>
      <c r="AJ243" t="s">
        <v>6282</v>
      </c>
      <c r="AK243" t="s">
        <v>6283</v>
      </c>
      <c r="AL243">
        <v>85.2</v>
      </c>
      <c r="AN243">
        <v>2002</v>
      </c>
      <c r="AO243" t="s">
        <v>174</v>
      </c>
      <c r="AP243" t="s">
        <v>6281</v>
      </c>
      <c r="AQ243" t="s">
        <v>6282</v>
      </c>
      <c r="AR243" t="s">
        <v>6284</v>
      </c>
      <c r="AS243">
        <v>84</v>
      </c>
      <c r="AU243">
        <v>2004</v>
      </c>
      <c r="AV243" t="s">
        <v>170</v>
      </c>
      <c r="BC243" t="s">
        <v>174</v>
      </c>
      <c r="BD243" t="s">
        <v>6285</v>
      </c>
      <c r="BE243" t="s">
        <v>6286</v>
      </c>
      <c r="BF243" t="s">
        <v>486</v>
      </c>
      <c r="BG243">
        <v>79.8</v>
      </c>
      <c r="BH243">
        <v>7.98</v>
      </c>
      <c r="BI243">
        <v>2008</v>
      </c>
      <c r="BJ243">
        <v>1</v>
      </c>
      <c r="BL243">
        <v>9</v>
      </c>
      <c r="BN243" t="s">
        <v>174</v>
      </c>
      <c r="BO243" t="s">
        <v>490</v>
      </c>
      <c r="BP243" t="s">
        <v>6287</v>
      </c>
      <c r="BQ243" t="s">
        <v>213</v>
      </c>
      <c r="BR243">
        <v>74.9</v>
      </c>
      <c r="BS243">
        <v>7.49</v>
      </c>
      <c r="BT243">
        <v>2013</v>
      </c>
      <c r="BU243">
        <v>14</v>
      </c>
      <c r="BW243">
        <v>47</v>
      </c>
      <c r="BY243" t="s">
        <v>170</v>
      </c>
      <c r="CF243" t="s">
        <v>174</v>
      </c>
      <c r="CG243" t="s">
        <v>4144</v>
      </c>
      <c r="CH243" t="s">
        <v>490</v>
      </c>
      <c r="CI243" t="s">
        <v>193</v>
      </c>
      <c r="CJ243">
        <v>2021</v>
      </c>
      <c r="CL243" t="s">
        <v>170</v>
      </c>
      <c r="CN243" t="s">
        <v>174</v>
      </c>
      <c r="CO243" t="s">
        <v>6288</v>
      </c>
      <c r="CP243" t="s">
        <v>6289</v>
      </c>
      <c r="CQ243" t="s">
        <v>174</v>
      </c>
      <c r="CR243">
        <v>2</v>
      </c>
      <c r="CS243">
        <v>0</v>
      </c>
      <c r="CT243">
        <v>0</v>
      </c>
      <c r="CV243" t="s">
        <v>170</v>
      </c>
      <c r="CZ243" t="s">
        <v>170</v>
      </c>
      <c r="DB243" t="s">
        <v>6290</v>
      </c>
      <c r="DC243" t="s">
        <v>6291</v>
      </c>
      <c r="DD243" t="s">
        <v>170</v>
      </c>
      <c r="DF243" t="s">
        <v>170</v>
      </c>
      <c r="DL243" t="s">
        <v>170</v>
      </c>
      <c r="DN243" t="s">
        <v>170</v>
      </c>
      <c r="DP243" t="s">
        <v>6292</v>
      </c>
      <c r="DQ243" t="str">
        <f>HYPERLINK("https://nconnect.nicmar.ac.in/storage/profile/6998936bcb16a.png","Download")</f>
        <v>0</v>
      </c>
      <c r="DR243" t="str">
        <f>HYPERLINK("https://nconnect.nicmar.ac.in/pdf/29_resume_1771831168.pdf/Y2FyZWVy","View Resume")</f>
        <v>0</v>
      </c>
      <c r="DS243" t="s">
        <v>203</v>
      </c>
      <c r="DT243" t="s">
        <v>503</v>
      </c>
      <c r="DU243" t="s">
        <v>6293</v>
      </c>
      <c r="DV243" t="s">
        <v>504</v>
      </c>
      <c r="DW243" t="s">
        <v>246</v>
      </c>
      <c r="DX243" t="s">
        <v>996</v>
      </c>
      <c r="DY243" t="s">
        <v>209</v>
      </c>
      <c r="DZ243" t="s">
        <v>2054</v>
      </c>
      <c r="EA243" t="s">
        <v>503</v>
      </c>
      <c r="EB243" t="s">
        <v>6293</v>
      </c>
      <c r="EC243" t="s">
        <v>504</v>
      </c>
      <c r="ED243" t="s">
        <v>246</v>
      </c>
      <c r="EE243" t="s">
        <v>995</v>
      </c>
      <c r="EF243" t="s">
        <v>3389</v>
      </c>
      <c r="EG243" t="s">
        <v>1388</v>
      </c>
      <c r="EH243" t="s">
        <v>503</v>
      </c>
      <c r="EI243" t="s">
        <v>6293</v>
      </c>
      <c r="EJ243" t="s">
        <v>504</v>
      </c>
      <c r="EK243" t="s">
        <v>246</v>
      </c>
      <c r="EL243" t="s">
        <v>758</v>
      </c>
      <c r="EM243" t="s">
        <v>821</v>
      </c>
      <c r="EN243" t="s">
        <v>1388</v>
      </c>
      <c r="EO243" t="s">
        <v>6294</v>
      </c>
      <c r="EP243" t="s">
        <v>6293</v>
      </c>
      <c r="EQ243" t="s">
        <v>6295</v>
      </c>
      <c r="ER243" t="s">
        <v>246</v>
      </c>
      <c r="ES243" t="s">
        <v>2858</v>
      </c>
      <c r="ET243" t="s">
        <v>825</v>
      </c>
      <c r="EU243" t="s">
        <v>945</v>
      </c>
      <c r="EV243" t="s">
        <v>6294</v>
      </c>
      <c r="EW243" t="s">
        <v>6293</v>
      </c>
      <c r="EX243" t="s">
        <v>6295</v>
      </c>
      <c r="EY243" t="s">
        <v>246</v>
      </c>
      <c r="EZ243" t="s">
        <v>1718</v>
      </c>
      <c r="FA243" t="s">
        <v>539</v>
      </c>
      <c r="FB243" t="s">
        <v>1388</v>
      </c>
    </row>
    <row r="244" spans="1:158">
      <c r="A244" t="s">
        <v>210</v>
      </c>
      <c r="B244" t="s">
        <v>211</v>
      </c>
      <c r="C244" t="s">
        <v>212</v>
      </c>
      <c r="D244" t="s">
        <v>213</v>
      </c>
      <c r="E244" t="s">
        <v>6296</v>
      </c>
      <c r="F244" t="s">
        <v>6297</v>
      </c>
      <c r="G244">
        <v>7989550471</v>
      </c>
      <c r="H244" t="s">
        <v>164</v>
      </c>
      <c r="I244" t="s">
        <v>6298</v>
      </c>
      <c r="J244" t="s">
        <v>217</v>
      </c>
      <c r="K244" t="s">
        <v>361</v>
      </c>
      <c r="L244" t="s">
        <v>6299</v>
      </c>
      <c r="M244" t="s">
        <v>6300</v>
      </c>
      <c r="N244" t="s">
        <v>170</v>
      </c>
      <c r="AI244" t="s">
        <v>6301</v>
      </c>
      <c r="AJ244" t="s">
        <v>6302</v>
      </c>
      <c r="AK244" t="s">
        <v>6303</v>
      </c>
      <c r="AL244">
        <v>79</v>
      </c>
      <c r="AN244">
        <v>2008</v>
      </c>
      <c r="AO244" t="s">
        <v>174</v>
      </c>
      <c r="AP244" t="s">
        <v>6304</v>
      </c>
      <c r="AQ244" t="s">
        <v>1227</v>
      </c>
      <c r="AR244" t="s">
        <v>283</v>
      </c>
      <c r="AS244">
        <v>94.1</v>
      </c>
      <c r="AU244">
        <v>2010</v>
      </c>
      <c r="AV244" t="s">
        <v>170</v>
      </c>
      <c r="BC244" t="s">
        <v>174</v>
      </c>
      <c r="BD244" t="s">
        <v>6305</v>
      </c>
      <c r="BE244" t="s">
        <v>6306</v>
      </c>
      <c r="BF244" t="s">
        <v>6307</v>
      </c>
      <c r="BG244">
        <v>76</v>
      </c>
      <c r="BI244">
        <v>2014</v>
      </c>
      <c r="BJ244">
        <v>2</v>
      </c>
      <c r="BL244">
        <v>7</v>
      </c>
      <c r="BN244" t="s">
        <v>174</v>
      </c>
      <c r="BO244" t="s">
        <v>6305</v>
      </c>
      <c r="BP244" t="s">
        <v>6305</v>
      </c>
      <c r="BQ244" t="s">
        <v>6308</v>
      </c>
      <c r="BR244">
        <v>81.8</v>
      </c>
      <c r="BT244">
        <v>2017</v>
      </c>
      <c r="BU244">
        <v>14</v>
      </c>
      <c r="BW244">
        <v>7</v>
      </c>
      <c r="BY244" t="s">
        <v>170</v>
      </c>
      <c r="CF244" t="s">
        <v>174</v>
      </c>
      <c r="CG244" t="s">
        <v>213</v>
      </c>
      <c r="CH244" t="s">
        <v>6309</v>
      </c>
      <c r="CI244" t="s">
        <v>193</v>
      </c>
      <c r="CJ244">
        <v>2026</v>
      </c>
      <c r="CL244" t="s">
        <v>174</v>
      </c>
      <c r="CM244" t="s">
        <v>6310</v>
      </c>
      <c r="CN244" t="s">
        <v>174</v>
      </c>
      <c r="CO244" t="s">
        <v>6311</v>
      </c>
      <c r="CP244" t="s">
        <v>6312</v>
      </c>
      <c r="CQ244" t="s">
        <v>174</v>
      </c>
      <c r="CR244">
        <v>2</v>
      </c>
      <c r="CS244">
        <v>10</v>
      </c>
      <c r="CT244">
        <v>3</v>
      </c>
      <c r="CU244" t="s">
        <v>6313</v>
      </c>
      <c r="CV244" t="s">
        <v>174</v>
      </c>
      <c r="CW244" t="s">
        <v>6314</v>
      </c>
      <c r="CX244" t="s">
        <v>193</v>
      </c>
      <c r="CY244">
        <v>2026</v>
      </c>
      <c r="CZ244" t="s">
        <v>170</v>
      </c>
      <c r="DB244" t="s">
        <v>6315</v>
      </c>
      <c r="DC244" t="s">
        <v>6316</v>
      </c>
      <c r="DD244" t="s">
        <v>174</v>
      </c>
      <c r="DE244" t="s">
        <v>6317</v>
      </c>
      <c r="DF244" t="s">
        <v>174</v>
      </c>
      <c r="DG244">
        <v>2</v>
      </c>
      <c r="DH244">
        <v>1</v>
      </c>
      <c r="DI244">
        <v>2</v>
      </c>
      <c r="DJ244">
        <v>3</v>
      </c>
      <c r="DK244">
        <v>8</v>
      </c>
      <c r="DL244" t="s">
        <v>174</v>
      </c>
      <c r="DM244" t="s">
        <v>6311</v>
      </c>
      <c r="DN244" t="s">
        <v>174</v>
      </c>
      <c r="DO244" t="s">
        <v>6318</v>
      </c>
      <c r="DP244" t="s">
        <v>6319</v>
      </c>
      <c r="DQ244" t="str">
        <f>HYPERLINK("https://nconnect.nicmar.ac.in/storage/profile/69989e0a5053c.png","Download")</f>
        <v>0</v>
      </c>
      <c r="DR244" t="str">
        <f>HYPERLINK("https://nconnect.nicmar.ac.in/pdf/398_resume_1771612001.pdf/Y2FyZWVy","View Resume")</f>
        <v>0</v>
      </c>
      <c r="DS244" t="s">
        <v>898</v>
      </c>
      <c r="DT244" t="s">
        <v>6320</v>
      </c>
      <c r="DU244" t="s">
        <v>211</v>
      </c>
      <c r="DV244" t="s">
        <v>6321</v>
      </c>
      <c r="DW244" t="s">
        <v>246</v>
      </c>
      <c r="DX244" t="s">
        <v>5566</v>
      </c>
      <c r="DY244" t="s">
        <v>1634</v>
      </c>
      <c r="DZ244" t="s">
        <v>898</v>
      </c>
    </row>
    <row r="245" spans="1:158">
      <c r="A245" t="s">
        <v>1898</v>
      </c>
      <c r="B245" t="s">
        <v>211</v>
      </c>
      <c r="C245" t="s">
        <v>267</v>
      </c>
      <c r="D245" t="s">
        <v>1899</v>
      </c>
      <c r="E245" t="s">
        <v>6322</v>
      </c>
      <c r="F245" t="s">
        <v>6323</v>
      </c>
      <c r="G245">
        <v>8015898207</v>
      </c>
      <c r="H245" t="s">
        <v>271</v>
      </c>
      <c r="I245" t="s">
        <v>6324</v>
      </c>
      <c r="J245" t="s">
        <v>166</v>
      </c>
      <c r="K245" t="s">
        <v>6325</v>
      </c>
      <c r="L245" t="s">
        <v>6326</v>
      </c>
      <c r="M245" t="s">
        <v>6327</v>
      </c>
      <c r="N245" t="s">
        <v>170</v>
      </c>
      <c r="AI245" t="s">
        <v>6328</v>
      </c>
      <c r="AJ245" t="s">
        <v>2384</v>
      </c>
      <c r="AK245" t="s">
        <v>6329</v>
      </c>
      <c r="AL245">
        <v>77.2</v>
      </c>
      <c r="AN245">
        <v>2005</v>
      </c>
      <c r="AO245" t="s">
        <v>174</v>
      </c>
      <c r="AP245" t="s">
        <v>6330</v>
      </c>
      <c r="AQ245" t="s">
        <v>2384</v>
      </c>
      <c r="AR245" t="s">
        <v>6331</v>
      </c>
      <c r="AS245">
        <v>84.5</v>
      </c>
      <c r="AU245">
        <v>2017</v>
      </c>
      <c r="AV245" t="s">
        <v>170</v>
      </c>
      <c r="BC245" t="s">
        <v>174</v>
      </c>
      <c r="BD245" t="s">
        <v>1909</v>
      </c>
      <c r="BE245" t="s">
        <v>6332</v>
      </c>
      <c r="BF245" t="s">
        <v>528</v>
      </c>
      <c r="BG245">
        <v>67.6</v>
      </c>
      <c r="BI245">
        <v>2010</v>
      </c>
      <c r="BJ245">
        <v>19</v>
      </c>
      <c r="BK245" t="s">
        <v>6333</v>
      </c>
      <c r="BL245">
        <v>23</v>
      </c>
      <c r="BN245" t="s">
        <v>174</v>
      </c>
      <c r="BO245" t="s">
        <v>6334</v>
      </c>
      <c r="BP245" t="s">
        <v>6335</v>
      </c>
      <c r="BQ245" t="s">
        <v>528</v>
      </c>
      <c r="BR245">
        <v>7.84</v>
      </c>
      <c r="BS245">
        <v>7.84</v>
      </c>
      <c r="BT245">
        <v>2012</v>
      </c>
      <c r="BU245">
        <v>31</v>
      </c>
      <c r="BV245" t="s">
        <v>5171</v>
      </c>
      <c r="BW245">
        <v>23</v>
      </c>
      <c r="BY245" t="s">
        <v>174</v>
      </c>
      <c r="BZ245" t="s">
        <v>185</v>
      </c>
      <c r="CA245" t="s">
        <v>185</v>
      </c>
      <c r="CB245" t="s">
        <v>6336</v>
      </c>
      <c r="CC245">
        <v>74</v>
      </c>
      <c r="CE245">
        <v>2023</v>
      </c>
      <c r="CF245" t="s">
        <v>170</v>
      </c>
      <c r="CL245" t="s">
        <v>174</v>
      </c>
      <c r="CN245" t="s">
        <v>174</v>
      </c>
      <c r="CO245" t="s">
        <v>6337</v>
      </c>
      <c r="CP245" t="s">
        <v>6338</v>
      </c>
      <c r="CQ245" t="s">
        <v>170</v>
      </c>
      <c r="CV245" t="s">
        <v>170</v>
      </c>
      <c r="CZ245" t="s">
        <v>170</v>
      </c>
      <c r="DC245" t="s">
        <v>6339</v>
      </c>
      <c r="DD245" t="s">
        <v>170</v>
      </c>
      <c r="DE245" t="s">
        <v>6340</v>
      </c>
      <c r="DF245" t="s">
        <v>170</v>
      </c>
      <c r="DL245" t="s">
        <v>170</v>
      </c>
      <c r="DN245" t="s">
        <v>170</v>
      </c>
      <c r="DP245" t="s">
        <v>6341</v>
      </c>
      <c r="DQ245" t="s">
        <v>202</v>
      </c>
      <c r="DR245" t="str">
        <f>HYPERLINK("https://nconnect.nicmar.ac.in/pdf/401_resume_1771612617.pdf/Y2FyZWVy","View Resume")</f>
        <v>0</v>
      </c>
      <c r="DS245" t="s">
        <v>1498</v>
      </c>
      <c r="DT245" t="s">
        <v>6342</v>
      </c>
      <c r="DU245" t="s">
        <v>6340</v>
      </c>
      <c r="DV245" t="s">
        <v>6010</v>
      </c>
      <c r="DW245" t="s">
        <v>207</v>
      </c>
      <c r="DX245" t="s">
        <v>948</v>
      </c>
      <c r="DY245" t="s">
        <v>6343</v>
      </c>
      <c r="DZ245" t="s">
        <v>1498</v>
      </c>
    </row>
    <row r="246" spans="1:158">
      <c r="A246" t="s">
        <v>295</v>
      </c>
      <c r="B246" t="s">
        <v>211</v>
      </c>
      <c r="C246" t="s">
        <v>267</v>
      </c>
      <c r="D246" t="s">
        <v>296</v>
      </c>
      <c r="E246" t="s">
        <v>6322</v>
      </c>
      <c r="F246" t="s">
        <v>6323</v>
      </c>
      <c r="G246">
        <v>8015898207</v>
      </c>
      <c r="H246" t="s">
        <v>271</v>
      </c>
      <c r="I246" t="s">
        <v>6324</v>
      </c>
      <c r="J246" t="s">
        <v>166</v>
      </c>
      <c r="K246" t="s">
        <v>6325</v>
      </c>
      <c r="L246" t="s">
        <v>6326</v>
      </c>
      <c r="M246" t="s">
        <v>6327</v>
      </c>
      <c r="N246" t="s">
        <v>170</v>
      </c>
      <c r="AI246" t="s">
        <v>6328</v>
      </c>
      <c r="AJ246" t="s">
        <v>2384</v>
      </c>
      <c r="AK246" t="s">
        <v>6329</v>
      </c>
      <c r="AL246">
        <v>77.2</v>
      </c>
      <c r="AN246">
        <v>2005</v>
      </c>
      <c r="AO246" t="s">
        <v>174</v>
      </c>
      <c r="AP246" t="s">
        <v>6330</v>
      </c>
      <c r="AQ246" t="s">
        <v>2384</v>
      </c>
      <c r="AR246" t="s">
        <v>6331</v>
      </c>
      <c r="AS246">
        <v>84.5</v>
      </c>
      <c r="AU246">
        <v>2017</v>
      </c>
      <c r="AV246" t="s">
        <v>170</v>
      </c>
      <c r="BC246" t="s">
        <v>174</v>
      </c>
      <c r="BD246" t="s">
        <v>1909</v>
      </c>
      <c r="BE246" t="s">
        <v>6332</v>
      </c>
      <c r="BF246" t="s">
        <v>528</v>
      </c>
      <c r="BG246">
        <v>67.6</v>
      </c>
      <c r="BI246">
        <v>2010</v>
      </c>
      <c r="BJ246">
        <v>19</v>
      </c>
      <c r="BK246" t="s">
        <v>6333</v>
      </c>
      <c r="BL246">
        <v>23</v>
      </c>
      <c r="BN246" t="s">
        <v>174</v>
      </c>
      <c r="BO246" t="s">
        <v>6334</v>
      </c>
      <c r="BP246" t="s">
        <v>6335</v>
      </c>
      <c r="BQ246" t="s">
        <v>528</v>
      </c>
      <c r="BR246">
        <v>7.84</v>
      </c>
      <c r="BS246">
        <v>7.84</v>
      </c>
      <c r="BT246">
        <v>2012</v>
      </c>
      <c r="BU246">
        <v>31</v>
      </c>
      <c r="BV246" t="s">
        <v>5171</v>
      </c>
      <c r="BW246">
        <v>23</v>
      </c>
      <c r="BY246" t="s">
        <v>174</v>
      </c>
      <c r="BZ246" t="s">
        <v>185</v>
      </c>
      <c r="CA246" t="s">
        <v>185</v>
      </c>
      <c r="CB246" t="s">
        <v>6336</v>
      </c>
      <c r="CC246">
        <v>74</v>
      </c>
      <c r="CE246">
        <v>2023</v>
      </c>
      <c r="CF246" t="s">
        <v>170</v>
      </c>
      <c r="CL246" t="s">
        <v>174</v>
      </c>
      <c r="CN246" t="s">
        <v>174</v>
      </c>
      <c r="CO246" t="s">
        <v>6337</v>
      </c>
      <c r="CP246" t="s">
        <v>6338</v>
      </c>
      <c r="CQ246" t="s">
        <v>170</v>
      </c>
      <c r="CV246" t="s">
        <v>170</v>
      </c>
      <c r="CZ246" t="s">
        <v>170</v>
      </c>
      <c r="DC246" t="s">
        <v>6339</v>
      </c>
      <c r="DD246" t="s">
        <v>170</v>
      </c>
      <c r="DE246" t="s">
        <v>6340</v>
      </c>
      <c r="DF246" t="s">
        <v>170</v>
      </c>
      <c r="DL246" t="s">
        <v>170</v>
      </c>
      <c r="DN246" t="s">
        <v>170</v>
      </c>
      <c r="DP246" t="s">
        <v>6344</v>
      </c>
      <c r="DQ246" t="s">
        <v>202</v>
      </c>
      <c r="DR246" t="str">
        <f>HYPERLINK("https://nconnect.nicmar.ac.in/pdf/401_resume_1771612617.pdf/Y2FyZWVy","View Resume")</f>
        <v>0</v>
      </c>
      <c r="DS246" t="s">
        <v>1498</v>
      </c>
      <c r="DT246" t="s">
        <v>6342</v>
      </c>
      <c r="DU246" t="s">
        <v>6340</v>
      </c>
      <c r="DV246" t="s">
        <v>6010</v>
      </c>
      <c r="DW246" t="s">
        <v>207</v>
      </c>
      <c r="DX246" t="s">
        <v>948</v>
      </c>
      <c r="DY246" t="s">
        <v>6343</v>
      </c>
      <c r="DZ246" t="s">
        <v>1498</v>
      </c>
    </row>
    <row r="247" spans="1:158">
      <c r="A247" t="s">
        <v>356</v>
      </c>
      <c r="B247" t="s">
        <v>211</v>
      </c>
      <c r="C247" t="s">
        <v>267</v>
      </c>
      <c r="D247" t="s">
        <v>357</v>
      </c>
      <c r="E247" t="s">
        <v>6322</v>
      </c>
      <c r="F247" t="s">
        <v>6323</v>
      </c>
      <c r="G247">
        <v>8015898207</v>
      </c>
      <c r="H247" t="s">
        <v>271</v>
      </c>
      <c r="I247" t="s">
        <v>6324</v>
      </c>
      <c r="J247" t="s">
        <v>166</v>
      </c>
      <c r="K247" t="s">
        <v>6325</v>
      </c>
      <c r="L247" t="s">
        <v>6326</v>
      </c>
      <c r="M247" t="s">
        <v>6327</v>
      </c>
      <c r="N247" t="s">
        <v>170</v>
      </c>
      <c r="AI247" t="s">
        <v>6328</v>
      </c>
      <c r="AJ247" t="s">
        <v>2384</v>
      </c>
      <c r="AK247" t="s">
        <v>6329</v>
      </c>
      <c r="AL247">
        <v>77.2</v>
      </c>
      <c r="AN247">
        <v>2005</v>
      </c>
      <c r="AO247" t="s">
        <v>174</v>
      </c>
      <c r="AP247" t="s">
        <v>6330</v>
      </c>
      <c r="AQ247" t="s">
        <v>2384</v>
      </c>
      <c r="AR247" t="s">
        <v>6331</v>
      </c>
      <c r="AS247">
        <v>84.5</v>
      </c>
      <c r="AU247">
        <v>2017</v>
      </c>
      <c r="AV247" t="s">
        <v>170</v>
      </c>
      <c r="BC247" t="s">
        <v>174</v>
      </c>
      <c r="BD247" t="s">
        <v>1909</v>
      </c>
      <c r="BE247" t="s">
        <v>6332</v>
      </c>
      <c r="BF247" t="s">
        <v>528</v>
      </c>
      <c r="BG247">
        <v>67.6</v>
      </c>
      <c r="BI247">
        <v>2010</v>
      </c>
      <c r="BJ247">
        <v>19</v>
      </c>
      <c r="BK247" t="s">
        <v>6333</v>
      </c>
      <c r="BL247">
        <v>23</v>
      </c>
      <c r="BN247" t="s">
        <v>174</v>
      </c>
      <c r="BO247" t="s">
        <v>6334</v>
      </c>
      <c r="BP247" t="s">
        <v>6335</v>
      </c>
      <c r="BQ247" t="s">
        <v>528</v>
      </c>
      <c r="BR247">
        <v>7.84</v>
      </c>
      <c r="BS247">
        <v>7.84</v>
      </c>
      <c r="BT247">
        <v>2012</v>
      </c>
      <c r="BU247">
        <v>31</v>
      </c>
      <c r="BV247" t="s">
        <v>5171</v>
      </c>
      <c r="BW247">
        <v>23</v>
      </c>
      <c r="BY247" t="s">
        <v>174</v>
      </c>
      <c r="BZ247" t="s">
        <v>185</v>
      </c>
      <c r="CA247" t="s">
        <v>185</v>
      </c>
      <c r="CB247" t="s">
        <v>6336</v>
      </c>
      <c r="CC247">
        <v>74</v>
      </c>
      <c r="CE247">
        <v>2023</v>
      </c>
      <c r="CF247" t="s">
        <v>170</v>
      </c>
      <c r="CL247" t="s">
        <v>174</v>
      </c>
      <c r="CN247" t="s">
        <v>174</v>
      </c>
      <c r="CO247" t="s">
        <v>6337</v>
      </c>
      <c r="CP247" t="s">
        <v>6338</v>
      </c>
      <c r="CQ247" t="s">
        <v>170</v>
      </c>
      <c r="CV247" t="s">
        <v>170</v>
      </c>
      <c r="CZ247" t="s">
        <v>170</v>
      </c>
      <c r="DC247" t="s">
        <v>6339</v>
      </c>
      <c r="DD247" t="s">
        <v>170</v>
      </c>
      <c r="DE247" t="s">
        <v>6340</v>
      </c>
      <c r="DF247" t="s">
        <v>170</v>
      </c>
      <c r="DL247" t="s">
        <v>170</v>
      </c>
      <c r="DN247" t="s">
        <v>170</v>
      </c>
      <c r="DP247" t="s">
        <v>6344</v>
      </c>
      <c r="DQ247" t="s">
        <v>202</v>
      </c>
      <c r="DR247" t="str">
        <f>HYPERLINK("https://nconnect.nicmar.ac.in/pdf/401_resume_1771612617.pdf/Y2FyZWVy","View Resume")</f>
        <v>0</v>
      </c>
      <c r="DS247" t="s">
        <v>1498</v>
      </c>
      <c r="DT247" t="s">
        <v>6342</v>
      </c>
      <c r="DU247" t="s">
        <v>6340</v>
      </c>
      <c r="DV247" t="s">
        <v>6010</v>
      </c>
      <c r="DW247" t="s">
        <v>207</v>
      </c>
      <c r="DX247" t="s">
        <v>948</v>
      </c>
      <c r="DY247" t="s">
        <v>6343</v>
      </c>
      <c r="DZ247" t="s">
        <v>1498</v>
      </c>
    </row>
    <row r="248" spans="1:158">
      <c r="A248" t="s">
        <v>587</v>
      </c>
      <c r="B248" t="s">
        <v>159</v>
      </c>
      <c r="C248" t="s">
        <v>267</v>
      </c>
      <c r="D248" t="s">
        <v>357</v>
      </c>
      <c r="E248" t="s">
        <v>6322</v>
      </c>
      <c r="F248" t="s">
        <v>6323</v>
      </c>
      <c r="G248">
        <v>8015898207</v>
      </c>
      <c r="H248" t="s">
        <v>271</v>
      </c>
      <c r="I248" t="s">
        <v>6324</v>
      </c>
      <c r="J248" t="s">
        <v>166</v>
      </c>
      <c r="K248" t="s">
        <v>6325</v>
      </c>
      <c r="L248" t="s">
        <v>6326</v>
      </c>
      <c r="M248" t="s">
        <v>6327</v>
      </c>
      <c r="N248" t="s">
        <v>170</v>
      </c>
      <c r="AI248" t="s">
        <v>6328</v>
      </c>
      <c r="AJ248" t="s">
        <v>2384</v>
      </c>
      <c r="AK248" t="s">
        <v>6329</v>
      </c>
      <c r="AL248">
        <v>77.2</v>
      </c>
      <c r="AN248">
        <v>2005</v>
      </c>
      <c r="AO248" t="s">
        <v>174</v>
      </c>
      <c r="AP248" t="s">
        <v>6330</v>
      </c>
      <c r="AQ248" t="s">
        <v>2384</v>
      </c>
      <c r="AR248" t="s">
        <v>6331</v>
      </c>
      <c r="AS248">
        <v>84.5</v>
      </c>
      <c r="AU248">
        <v>2017</v>
      </c>
      <c r="AV248" t="s">
        <v>170</v>
      </c>
      <c r="BC248" t="s">
        <v>174</v>
      </c>
      <c r="BD248" t="s">
        <v>1909</v>
      </c>
      <c r="BE248" t="s">
        <v>6332</v>
      </c>
      <c r="BF248" t="s">
        <v>528</v>
      </c>
      <c r="BG248">
        <v>67.6</v>
      </c>
      <c r="BI248">
        <v>2010</v>
      </c>
      <c r="BJ248">
        <v>19</v>
      </c>
      <c r="BK248" t="s">
        <v>6333</v>
      </c>
      <c r="BL248">
        <v>23</v>
      </c>
      <c r="BN248" t="s">
        <v>174</v>
      </c>
      <c r="BO248" t="s">
        <v>6334</v>
      </c>
      <c r="BP248" t="s">
        <v>6335</v>
      </c>
      <c r="BQ248" t="s">
        <v>528</v>
      </c>
      <c r="BR248">
        <v>7.84</v>
      </c>
      <c r="BS248">
        <v>7.84</v>
      </c>
      <c r="BT248">
        <v>2012</v>
      </c>
      <c r="BU248">
        <v>31</v>
      </c>
      <c r="BV248" t="s">
        <v>5171</v>
      </c>
      <c r="BW248">
        <v>23</v>
      </c>
      <c r="BY248" t="s">
        <v>174</v>
      </c>
      <c r="BZ248" t="s">
        <v>185</v>
      </c>
      <c r="CA248" t="s">
        <v>185</v>
      </c>
      <c r="CB248" t="s">
        <v>6336</v>
      </c>
      <c r="CC248">
        <v>74</v>
      </c>
      <c r="CE248">
        <v>2023</v>
      </c>
      <c r="CF248" t="s">
        <v>170</v>
      </c>
      <c r="CL248" t="s">
        <v>174</v>
      </c>
      <c r="CN248" t="s">
        <v>174</v>
      </c>
      <c r="CO248" t="s">
        <v>6337</v>
      </c>
      <c r="CP248" t="s">
        <v>6338</v>
      </c>
      <c r="CQ248" t="s">
        <v>170</v>
      </c>
      <c r="CV248" t="s">
        <v>170</v>
      </c>
      <c r="CZ248" t="s">
        <v>170</v>
      </c>
      <c r="DC248" t="s">
        <v>6339</v>
      </c>
      <c r="DD248" t="s">
        <v>170</v>
      </c>
      <c r="DE248" t="s">
        <v>6340</v>
      </c>
      <c r="DF248" t="s">
        <v>170</v>
      </c>
      <c r="DL248" t="s">
        <v>170</v>
      </c>
      <c r="DN248" t="s">
        <v>170</v>
      </c>
      <c r="DP248" t="s">
        <v>6344</v>
      </c>
      <c r="DQ248" t="s">
        <v>202</v>
      </c>
      <c r="DR248" t="str">
        <f>HYPERLINK("https://nconnect.nicmar.ac.in/pdf/401_resume_1771612617.pdf/Y2FyZWVy","View Resume")</f>
        <v>0</v>
      </c>
      <c r="DS248" t="s">
        <v>1498</v>
      </c>
      <c r="DT248" t="s">
        <v>6342</v>
      </c>
      <c r="DU248" t="s">
        <v>6340</v>
      </c>
      <c r="DV248" t="s">
        <v>6010</v>
      </c>
      <c r="DW248" t="s">
        <v>207</v>
      </c>
      <c r="DX248" t="s">
        <v>948</v>
      </c>
      <c r="DY248" t="s">
        <v>6343</v>
      </c>
      <c r="DZ248" t="s">
        <v>1498</v>
      </c>
    </row>
    <row r="249" spans="1:158">
      <c r="A249" t="s">
        <v>1348</v>
      </c>
      <c r="B249" t="s">
        <v>211</v>
      </c>
      <c r="C249" t="s">
        <v>267</v>
      </c>
      <c r="D249" t="s">
        <v>1349</v>
      </c>
      <c r="E249" t="s">
        <v>6322</v>
      </c>
      <c r="F249" t="s">
        <v>6323</v>
      </c>
      <c r="G249">
        <v>8015898207</v>
      </c>
      <c r="H249" t="s">
        <v>271</v>
      </c>
      <c r="I249" t="s">
        <v>6324</v>
      </c>
      <c r="J249" t="s">
        <v>166</v>
      </c>
      <c r="K249" t="s">
        <v>6325</v>
      </c>
      <c r="L249" t="s">
        <v>6326</v>
      </c>
      <c r="M249" t="s">
        <v>6327</v>
      </c>
      <c r="N249" t="s">
        <v>170</v>
      </c>
      <c r="AI249" t="s">
        <v>6328</v>
      </c>
      <c r="AJ249" t="s">
        <v>2384</v>
      </c>
      <c r="AK249" t="s">
        <v>6329</v>
      </c>
      <c r="AL249">
        <v>77.2</v>
      </c>
      <c r="AN249">
        <v>2005</v>
      </c>
      <c r="AO249" t="s">
        <v>174</v>
      </c>
      <c r="AP249" t="s">
        <v>6330</v>
      </c>
      <c r="AQ249" t="s">
        <v>2384</v>
      </c>
      <c r="AR249" t="s">
        <v>6331</v>
      </c>
      <c r="AS249">
        <v>84.5</v>
      </c>
      <c r="AU249">
        <v>2017</v>
      </c>
      <c r="AV249" t="s">
        <v>170</v>
      </c>
      <c r="BC249" t="s">
        <v>174</v>
      </c>
      <c r="BD249" t="s">
        <v>1909</v>
      </c>
      <c r="BE249" t="s">
        <v>6332</v>
      </c>
      <c r="BF249" t="s">
        <v>528</v>
      </c>
      <c r="BG249">
        <v>67.6</v>
      </c>
      <c r="BI249">
        <v>2010</v>
      </c>
      <c r="BJ249">
        <v>19</v>
      </c>
      <c r="BK249" t="s">
        <v>6333</v>
      </c>
      <c r="BL249">
        <v>23</v>
      </c>
      <c r="BN249" t="s">
        <v>174</v>
      </c>
      <c r="BO249" t="s">
        <v>6334</v>
      </c>
      <c r="BP249" t="s">
        <v>6335</v>
      </c>
      <c r="BQ249" t="s">
        <v>528</v>
      </c>
      <c r="BR249">
        <v>7.84</v>
      </c>
      <c r="BS249">
        <v>7.84</v>
      </c>
      <c r="BT249">
        <v>2012</v>
      </c>
      <c r="BU249">
        <v>31</v>
      </c>
      <c r="BV249" t="s">
        <v>5171</v>
      </c>
      <c r="BW249">
        <v>23</v>
      </c>
      <c r="BY249" t="s">
        <v>174</v>
      </c>
      <c r="BZ249" t="s">
        <v>185</v>
      </c>
      <c r="CA249" t="s">
        <v>185</v>
      </c>
      <c r="CB249" t="s">
        <v>6336</v>
      </c>
      <c r="CC249">
        <v>74</v>
      </c>
      <c r="CE249">
        <v>2023</v>
      </c>
      <c r="CF249" t="s">
        <v>170</v>
      </c>
      <c r="CL249" t="s">
        <v>174</v>
      </c>
      <c r="CN249" t="s">
        <v>174</v>
      </c>
      <c r="CO249" t="s">
        <v>6337</v>
      </c>
      <c r="CP249" t="s">
        <v>6338</v>
      </c>
      <c r="CQ249" t="s">
        <v>170</v>
      </c>
      <c r="CV249" t="s">
        <v>170</v>
      </c>
      <c r="CZ249" t="s">
        <v>170</v>
      </c>
      <c r="DC249" t="s">
        <v>6339</v>
      </c>
      <c r="DD249" t="s">
        <v>170</v>
      </c>
      <c r="DE249" t="s">
        <v>6340</v>
      </c>
      <c r="DF249" t="s">
        <v>170</v>
      </c>
      <c r="DL249" t="s">
        <v>170</v>
      </c>
      <c r="DN249" t="s">
        <v>170</v>
      </c>
      <c r="DP249" t="s">
        <v>6345</v>
      </c>
      <c r="DQ249" t="s">
        <v>202</v>
      </c>
      <c r="DR249" t="str">
        <f>HYPERLINK("https://nconnect.nicmar.ac.in/pdf/401_resume_1771612617.pdf/Y2FyZWVy","View Resume")</f>
        <v>0</v>
      </c>
      <c r="DS249" t="s">
        <v>1498</v>
      </c>
      <c r="DT249" t="s">
        <v>6342</v>
      </c>
      <c r="DU249" t="s">
        <v>6340</v>
      </c>
      <c r="DV249" t="s">
        <v>6010</v>
      </c>
      <c r="DW249" t="s">
        <v>207</v>
      </c>
      <c r="DX249" t="s">
        <v>948</v>
      </c>
      <c r="DY249" t="s">
        <v>6343</v>
      </c>
      <c r="DZ249" t="s">
        <v>1498</v>
      </c>
    </row>
    <row r="250" spans="1:158">
      <c r="A250" t="s">
        <v>158</v>
      </c>
      <c r="B250" t="s">
        <v>159</v>
      </c>
      <c r="C250" t="s">
        <v>160</v>
      </c>
      <c r="D250" t="s">
        <v>161</v>
      </c>
      <c r="E250" t="s">
        <v>6322</v>
      </c>
      <c r="F250" t="s">
        <v>6323</v>
      </c>
      <c r="G250">
        <v>8015898207</v>
      </c>
      <c r="H250" t="s">
        <v>271</v>
      </c>
      <c r="I250" t="s">
        <v>6324</v>
      </c>
      <c r="J250" t="s">
        <v>166</v>
      </c>
      <c r="K250" t="s">
        <v>6325</v>
      </c>
      <c r="L250" t="s">
        <v>6326</v>
      </c>
      <c r="M250" t="s">
        <v>6327</v>
      </c>
      <c r="N250" t="s">
        <v>170</v>
      </c>
      <c r="AI250" t="s">
        <v>6328</v>
      </c>
      <c r="AJ250" t="s">
        <v>2384</v>
      </c>
      <c r="AK250" t="s">
        <v>6329</v>
      </c>
      <c r="AL250">
        <v>77.2</v>
      </c>
      <c r="AN250">
        <v>2005</v>
      </c>
      <c r="AO250" t="s">
        <v>174</v>
      </c>
      <c r="AP250" t="s">
        <v>6330</v>
      </c>
      <c r="AQ250" t="s">
        <v>2384</v>
      </c>
      <c r="AR250" t="s">
        <v>6331</v>
      </c>
      <c r="AS250">
        <v>84.5</v>
      </c>
      <c r="AU250">
        <v>2017</v>
      </c>
      <c r="AV250" t="s">
        <v>170</v>
      </c>
      <c r="BC250" t="s">
        <v>174</v>
      </c>
      <c r="BD250" t="s">
        <v>1909</v>
      </c>
      <c r="BE250" t="s">
        <v>6332</v>
      </c>
      <c r="BF250" t="s">
        <v>528</v>
      </c>
      <c r="BG250">
        <v>67.6</v>
      </c>
      <c r="BI250">
        <v>2010</v>
      </c>
      <c r="BJ250">
        <v>19</v>
      </c>
      <c r="BK250" t="s">
        <v>6333</v>
      </c>
      <c r="BL250">
        <v>23</v>
      </c>
      <c r="BN250" t="s">
        <v>174</v>
      </c>
      <c r="BO250" t="s">
        <v>6334</v>
      </c>
      <c r="BP250" t="s">
        <v>6335</v>
      </c>
      <c r="BQ250" t="s">
        <v>528</v>
      </c>
      <c r="BR250">
        <v>7.84</v>
      </c>
      <c r="BS250">
        <v>7.84</v>
      </c>
      <c r="BT250">
        <v>2012</v>
      </c>
      <c r="BU250">
        <v>31</v>
      </c>
      <c r="BV250" t="s">
        <v>5171</v>
      </c>
      <c r="BW250">
        <v>23</v>
      </c>
      <c r="BY250" t="s">
        <v>174</v>
      </c>
      <c r="BZ250" t="s">
        <v>185</v>
      </c>
      <c r="CA250" t="s">
        <v>185</v>
      </c>
      <c r="CB250" t="s">
        <v>6336</v>
      </c>
      <c r="CC250">
        <v>74</v>
      </c>
      <c r="CE250">
        <v>2023</v>
      </c>
      <c r="CF250" t="s">
        <v>170</v>
      </c>
      <c r="CL250" t="s">
        <v>174</v>
      </c>
      <c r="CN250" t="s">
        <v>174</v>
      </c>
      <c r="CO250" t="s">
        <v>6337</v>
      </c>
      <c r="CP250" t="s">
        <v>6338</v>
      </c>
      <c r="CQ250" t="s">
        <v>170</v>
      </c>
      <c r="CV250" t="s">
        <v>170</v>
      </c>
      <c r="CZ250" t="s">
        <v>170</v>
      </c>
      <c r="DC250" t="s">
        <v>6339</v>
      </c>
      <c r="DD250" t="s">
        <v>170</v>
      </c>
      <c r="DE250" t="s">
        <v>6340</v>
      </c>
      <c r="DF250" t="s">
        <v>170</v>
      </c>
      <c r="DL250" t="s">
        <v>170</v>
      </c>
      <c r="DN250" t="s">
        <v>170</v>
      </c>
      <c r="DP250" t="s">
        <v>6346</v>
      </c>
      <c r="DQ250" t="s">
        <v>202</v>
      </c>
      <c r="DR250" t="str">
        <f>HYPERLINK("https://nconnect.nicmar.ac.in/pdf/401_resume_1771612617.pdf/Y2FyZWVy","View Resume")</f>
        <v>0</v>
      </c>
      <c r="DS250" t="s">
        <v>1498</v>
      </c>
      <c r="DT250" t="s">
        <v>6342</v>
      </c>
      <c r="DU250" t="s">
        <v>6340</v>
      </c>
      <c r="DV250" t="s">
        <v>6010</v>
      </c>
      <c r="DW250" t="s">
        <v>207</v>
      </c>
      <c r="DX250" t="s">
        <v>948</v>
      </c>
      <c r="DY250" t="s">
        <v>6343</v>
      </c>
      <c r="DZ250" t="s">
        <v>1498</v>
      </c>
    </row>
    <row r="251" spans="1:158">
      <c r="A251" t="s">
        <v>587</v>
      </c>
      <c r="B251" t="s">
        <v>159</v>
      </c>
      <c r="C251" t="s">
        <v>267</v>
      </c>
      <c r="D251" t="s">
        <v>357</v>
      </c>
      <c r="E251" t="s">
        <v>6347</v>
      </c>
      <c r="F251" t="s">
        <v>6348</v>
      </c>
      <c r="G251">
        <v>9869686053</v>
      </c>
      <c r="H251" t="s">
        <v>164</v>
      </c>
      <c r="I251" t="s">
        <v>6349</v>
      </c>
      <c r="J251" t="s">
        <v>166</v>
      </c>
      <c r="K251" t="s">
        <v>1600</v>
      </c>
      <c r="L251" t="s">
        <v>6350</v>
      </c>
      <c r="M251" t="s">
        <v>6351</v>
      </c>
      <c r="N251" t="s">
        <v>170</v>
      </c>
      <c r="AI251" t="s">
        <v>6352</v>
      </c>
      <c r="AJ251" t="s">
        <v>6353</v>
      </c>
      <c r="AK251" t="s">
        <v>6354</v>
      </c>
      <c r="AL251">
        <v>65.57</v>
      </c>
      <c r="AN251">
        <v>1981</v>
      </c>
      <c r="AO251" t="s">
        <v>174</v>
      </c>
      <c r="AP251" t="s">
        <v>6355</v>
      </c>
      <c r="AQ251" t="s">
        <v>6353</v>
      </c>
      <c r="AR251" t="s">
        <v>6356</v>
      </c>
      <c r="AS251">
        <v>58</v>
      </c>
      <c r="AU251">
        <v>1983</v>
      </c>
      <c r="AV251" t="s">
        <v>170</v>
      </c>
      <c r="BC251" t="s">
        <v>174</v>
      </c>
      <c r="BD251" t="s">
        <v>6357</v>
      </c>
      <c r="BE251" t="s">
        <v>6358</v>
      </c>
      <c r="BF251" t="s">
        <v>6359</v>
      </c>
      <c r="BG251">
        <v>62.5</v>
      </c>
      <c r="BI251">
        <v>1987</v>
      </c>
      <c r="BJ251">
        <v>19</v>
      </c>
      <c r="BK251" t="s">
        <v>6204</v>
      </c>
      <c r="BL251">
        <v>23</v>
      </c>
      <c r="BN251" t="s">
        <v>174</v>
      </c>
      <c r="BO251" t="s">
        <v>6357</v>
      </c>
      <c r="BP251" t="s">
        <v>6360</v>
      </c>
      <c r="BQ251" t="s">
        <v>6361</v>
      </c>
      <c r="BR251">
        <v>66.56</v>
      </c>
      <c r="BT251">
        <v>1989</v>
      </c>
      <c r="BU251">
        <v>31</v>
      </c>
      <c r="BV251" t="s">
        <v>6362</v>
      </c>
      <c r="BW251">
        <v>53</v>
      </c>
      <c r="BX251" t="s">
        <v>6363</v>
      </c>
      <c r="BY251" t="s">
        <v>174</v>
      </c>
      <c r="BZ251" t="s">
        <v>6364</v>
      </c>
      <c r="CA251" t="s">
        <v>6365</v>
      </c>
      <c r="CB251" t="s">
        <v>6366</v>
      </c>
      <c r="CC251">
        <v>72.12</v>
      </c>
      <c r="CE251">
        <v>2003</v>
      </c>
      <c r="CF251" t="s">
        <v>170</v>
      </c>
      <c r="CL251" t="s">
        <v>174</v>
      </c>
      <c r="CM251" t="s">
        <v>6367</v>
      </c>
      <c r="CN251" t="s">
        <v>174</v>
      </c>
      <c r="CO251" t="s">
        <v>6368</v>
      </c>
      <c r="CP251" t="s">
        <v>6369</v>
      </c>
      <c r="CQ251" t="s">
        <v>170</v>
      </c>
      <c r="CV251" t="s">
        <v>170</v>
      </c>
      <c r="CZ251" t="s">
        <v>170</v>
      </c>
      <c r="DB251" t="s">
        <v>6370</v>
      </c>
      <c r="DC251" t="s">
        <v>6371</v>
      </c>
      <c r="DD251" t="s">
        <v>174</v>
      </c>
      <c r="DE251" t="s">
        <v>6372</v>
      </c>
      <c r="DF251" t="s">
        <v>170</v>
      </c>
      <c r="DL251" t="s">
        <v>174</v>
      </c>
      <c r="DM251" t="s">
        <v>6373</v>
      </c>
      <c r="DN251" t="s">
        <v>174</v>
      </c>
      <c r="DO251" t="s">
        <v>6374</v>
      </c>
      <c r="DP251" t="s">
        <v>6375</v>
      </c>
      <c r="DQ251" t="str">
        <f>HYPERLINK("https://nconnect.nicmar.ac.in/storage/profile/6999033619ff0.png","Download")</f>
        <v>0</v>
      </c>
      <c r="DR251" t="str">
        <f>HYPERLINK("https://nconnect.nicmar.ac.in/pdf/54_resume_1771474998.pdf/Y2FyZWVy","View Resume")</f>
        <v>0</v>
      </c>
      <c r="DS251" t="s">
        <v>6376</v>
      </c>
      <c r="DT251" t="s">
        <v>6377</v>
      </c>
      <c r="DU251" t="s">
        <v>6378</v>
      </c>
      <c r="DV251" t="s">
        <v>6203</v>
      </c>
      <c r="DW251" t="s">
        <v>207</v>
      </c>
      <c r="DX251" t="s">
        <v>6379</v>
      </c>
      <c r="DY251" t="s">
        <v>981</v>
      </c>
      <c r="DZ251" t="s">
        <v>6380</v>
      </c>
      <c r="EA251" t="s">
        <v>6381</v>
      </c>
      <c r="EB251" t="s">
        <v>6382</v>
      </c>
      <c r="EC251" t="s">
        <v>6203</v>
      </c>
      <c r="ED251" t="s">
        <v>246</v>
      </c>
      <c r="EE251" t="s">
        <v>469</v>
      </c>
      <c r="EF251" t="s">
        <v>209</v>
      </c>
      <c r="EG251" t="s">
        <v>470</v>
      </c>
      <c r="EH251" t="s">
        <v>6383</v>
      </c>
      <c r="EI251" t="s">
        <v>6384</v>
      </c>
      <c r="EJ251" t="s">
        <v>6203</v>
      </c>
      <c r="EK251" t="s">
        <v>246</v>
      </c>
      <c r="EL251" t="s">
        <v>424</v>
      </c>
      <c r="EM251" t="s">
        <v>501</v>
      </c>
      <c r="EN251" t="s">
        <v>461</v>
      </c>
    </row>
    <row r="252" spans="1:158">
      <c r="A252" t="s">
        <v>158</v>
      </c>
      <c r="B252" t="s">
        <v>159</v>
      </c>
      <c r="C252" t="s">
        <v>160</v>
      </c>
      <c r="D252" t="s">
        <v>161</v>
      </c>
      <c r="E252" t="s">
        <v>6347</v>
      </c>
      <c r="F252" t="s">
        <v>6348</v>
      </c>
      <c r="G252">
        <v>9869686053</v>
      </c>
      <c r="H252" t="s">
        <v>164</v>
      </c>
      <c r="I252" t="s">
        <v>6349</v>
      </c>
      <c r="J252" t="s">
        <v>166</v>
      </c>
      <c r="K252" t="s">
        <v>1600</v>
      </c>
      <c r="L252" t="s">
        <v>6350</v>
      </c>
      <c r="M252" t="s">
        <v>6351</v>
      </c>
      <c r="N252" t="s">
        <v>170</v>
      </c>
      <c r="AI252" t="s">
        <v>6352</v>
      </c>
      <c r="AJ252" t="s">
        <v>6353</v>
      </c>
      <c r="AK252" t="s">
        <v>6354</v>
      </c>
      <c r="AL252">
        <v>65.57</v>
      </c>
      <c r="AN252">
        <v>1981</v>
      </c>
      <c r="AO252" t="s">
        <v>174</v>
      </c>
      <c r="AP252" t="s">
        <v>6355</v>
      </c>
      <c r="AQ252" t="s">
        <v>6353</v>
      </c>
      <c r="AR252" t="s">
        <v>6356</v>
      </c>
      <c r="AS252">
        <v>58</v>
      </c>
      <c r="AU252">
        <v>1983</v>
      </c>
      <c r="AV252" t="s">
        <v>170</v>
      </c>
      <c r="BC252" t="s">
        <v>174</v>
      </c>
      <c r="BD252" t="s">
        <v>6357</v>
      </c>
      <c r="BE252" t="s">
        <v>6358</v>
      </c>
      <c r="BF252" t="s">
        <v>6359</v>
      </c>
      <c r="BG252">
        <v>62.5</v>
      </c>
      <c r="BI252">
        <v>1987</v>
      </c>
      <c r="BJ252">
        <v>19</v>
      </c>
      <c r="BK252" t="s">
        <v>6204</v>
      </c>
      <c r="BL252">
        <v>23</v>
      </c>
      <c r="BN252" t="s">
        <v>174</v>
      </c>
      <c r="BO252" t="s">
        <v>6357</v>
      </c>
      <c r="BP252" t="s">
        <v>6360</v>
      </c>
      <c r="BQ252" t="s">
        <v>6361</v>
      </c>
      <c r="BR252">
        <v>66.56</v>
      </c>
      <c r="BT252">
        <v>1989</v>
      </c>
      <c r="BU252">
        <v>31</v>
      </c>
      <c r="BV252" t="s">
        <v>6362</v>
      </c>
      <c r="BW252">
        <v>53</v>
      </c>
      <c r="BX252" t="s">
        <v>6363</v>
      </c>
      <c r="BY252" t="s">
        <v>174</v>
      </c>
      <c r="BZ252" t="s">
        <v>6364</v>
      </c>
      <c r="CA252" t="s">
        <v>6365</v>
      </c>
      <c r="CB252" t="s">
        <v>6366</v>
      </c>
      <c r="CC252">
        <v>72.12</v>
      </c>
      <c r="CE252">
        <v>2003</v>
      </c>
      <c r="CF252" t="s">
        <v>170</v>
      </c>
      <c r="CL252" t="s">
        <v>174</v>
      </c>
      <c r="CM252" t="s">
        <v>6367</v>
      </c>
      <c r="CN252" t="s">
        <v>174</v>
      </c>
      <c r="CO252" t="s">
        <v>6368</v>
      </c>
      <c r="CP252" t="s">
        <v>6369</v>
      </c>
      <c r="CQ252" t="s">
        <v>170</v>
      </c>
      <c r="CV252" t="s">
        <v>170</v>
      </c>
      <c r="CZ252" t="s">
        <v>170</v>
      </c>
      <c r="DB252" t="s">
        <v>6370</v>
      </c>
      <c r="DC252" t="s">
        <v>6371</v>
      </c>
      <c r="DD252" t="s">
        <v>174</v>
      </c>
      <c r="DE252" t="s">
        <v>6372</v>
      </c>
      <c r="DF252" t="s">
        <v>170</v>
      </c>
      <c r="DL252" t="s">
        <v>174</v>
      </c>
      <c r="DM252" t="s">
        <v>6373</v>
      </c>
      <c r="DN252" t="s">
        <v>174</v>
      </c>
      <c r="DO252" t="s">
        <v>6374</v>
      </c>
      <c r="DP252" t="s">
        <v>6385</v>
      </c>
      <c r="DQ252" t="str">
        <f>HYPERLINK("https://nconnect.nicmar.ac.in/storage/profile/6999033619ff0.png","Download")</f>
        <v>0</v>
      </c>
      <c r="DR252" t="str">
        <f>HYPERLINK("https://nconnect.nicmar.ac.in/pdf/54_resume_1771474998.pdf/Y2FyZWVy","View Resume")</f>
        <v>0</v>
      </c>
      <c r="DS252" t="s">
        <v>6376</v>
      </c>
      <c r="DT252" t="s">
        <v>6377</v>
      </c>
      <c r="DU252" t="s">
        <v>6378</v>
      </c>
      <c r="DV252" t="s">
        <v>6203</v>
      </c>
      <c r="DW252" t="s">
        <v>207</v>
      </c>
      <c r="DX252" t="s">
        <v>6379</v>
      </c>
      <c r="DY252" t="s">
        <v>981</v>
      </c>
      <c r="DZ252" t="s">
        <v>6380</v>
      </c>
      <c r="EA252" t="s">
        <v>6381</v>
      </c>
      <c r="EB252" t="s">
        <v>6382</v>
      </c>
      <c r="EC252" t="s">
        <v>6203</v>
      </c>
      <c r="ED252" t="s">
        <v>246</v>
      </c>
      <c r="EE252" t="s">
        <v>469</v>
      </c>
      <c r="EF252" t="s">
        <v>209</v>
      </c>
      <c r="EG252" t="s">
        <v>470</v>
      </c>
      <c r="EH252" t="s">
        <v>6383</v>
      </c>
      <c r="EI252" t="s">
        <v>6384</v>
      </c>
      <c r="EJ252" t="s">
        <v>6203</v>
      </c>
      <c r="EK252" t="s">
        <v>246</v>
      </c>
      <c r="EL252" t="s">
        <v>424</v>
      </c>
      <c r="EM252" t="s">
        <v>501</v>
      </c>
      <c r="EN252" t="s">
        <v>461</v>
      </c>
    </row>
    <row r="253" spans="1:158">
      <c r="A253" t="s">
        <v>356</v>
      </c>
      <c r="B253" t="s">
        <v>211</v>
      </c>
      <c r="C253" t="s">
        <v>267</v>
      </c>
      <c r="D253" t="s">
        <v>357</v>
      </c>
      <c r="E253" t="s">
        <v>6386</v>
      </c>
      <c r="F253" t="s">
        <v>6387</v>
      </c>
      <c r="G253">
        <v>7410573037</v>
      </c>
      <c r="H253" t="s">
        <v>164</v>
      </c>
      <c r="I253" t="s">
        <v>6388</v>
      </c>
      <c r="J253" t="s">
        <v>166</v>
      </c>
      <c r="K253" t="s">
        <v>6389</v>
      </c>
      <c r="L253" t="s">
        <v>6390</v>
      </c>
      <c r="M253" t="s">
        <v>6391</v>
      </c>
      <c r="N253" t="s">
        <v>170</v>
      </c>
      <c r="AI253" t="s">
        <v>6392</v>
      </c>
      <c r="AJ253" t="s">
        <v>6393</v>
      </c>
      <c r="AK253" t="s">
        <v>6394</v>
      </c>
      <c r="AL253">
        <v>72</v>
      </c>
      <c r="AN253">
        <v>1999</v>
      </c>
      <c r="AO253" t="s">
        <v>174</v>
      </c>
      <c r="AP253" t="s">
        <v>6395</v>
      </c>
      <c r="AQ253" t="s">
        <v>6396</v>
      </c>
      <c r="AR253" t="s">
        <v>1258</v>
      </c>
      <c r="AS253">
        <v>67</v>
      </c>
      <c r="AU253">
        <v>2001</v>
      </c>
      <c r="AV253" t="s">
        <v>170</v>
      </c>
      <c r="BC253" t="s">
        <v>174</v>
      </c>
      <c r="BD253" t="s">
        <v>6397</v>
      </c>
      <c r="BE253" t="s">
        <v>6395</v>
      </c>
      <c r="BF253" t="s">
        <v>6398</v>
      </c>
      <c r="BG253">
        <v>70</v>
      </c>
      <c r="BI253">
        <v>2004</v>
      </c>
      <c r="BJ253">
        <v>19</v>
      </c>
      <c r="BK253" t="s">
        <v>444</v>
      </c>
      <c r="BL253">
        <v>53</v>
      </c>
      <c r="BM253" t="s">
        <v>6398</v>
      </c>
      <c r="BN253" t="s">
        <v>174</v>
      </c>
      <c r="BO253" t="s">
        <v>6399</v>
      </c>
      <c r="BP253" t="s">
        <v>6400</v>
      </c>
      <c r="BQ253" t="s">
        <v>6401</v>
      </c>
      <c r="BR253">
        <v>67</v>
      </c>
      <c r="BT253">
        <v>2010</v>
      </c>
      <c r="BU253">
        <v>31</v>
      </c>
      <c r="BV253" t="s">
        <v>1565</v>
      </c>
      <c r="BW253">
        <v>53</v>
      </c>
      <c r="BX253" t="s">
        <v>6402</v>
      </c>
      <c r="BY253" t="s">
        <v>174</v>
      </c>
      <c r="BZ253" t="s">
        <v>6397</v>
      </c>
      <c r="CA253" t="s">
        <v>6397</v>
      </c>
      <c r="CB253" t="s">
        <v>6403</v>
      </c>
      <c r="CC253">
        <v>56</v>
      </c>
      <c r="CE253">
        <v>2012</v>
      </c>
      <c r="CF253" t="s">
        <v>170</v>
      </c>
      <c r="CL253" t="s">
        <v>170</v>
      </c>
      <c r="CN253" t="s">
        <v>170</v>
      </c>
      <c r="CP253" t="s">
        <v>670</v>
      </c>
      <c r="CQ253" t="s">
        <v>170</v>
      </c>
      <c r="CV253" t="s">
        <v>170</v>
      </c>
      <c r="CZ253" t="s">
        <v>170</v>
      </c>
      <c r="DC253" t="s">
        <v>2879</v>
      </c>
      <c r="DD253" t="s">
        <v>170</v>
      </c>
      <c r="DF253" t="s">
        <v>170</v>
      </c>
      <c r="DL253" t="s">
        <v>170</v>
      </c>
      <c r="DN253" t="s">
        <v>170</v>
      </c>
      <c r="DP253" t="s">
        <v>6404</v>
      </c>
      <c r="DQ253" t="s">
        <v>202</v>
      </c>
      <c r="DR253" t="str">
        <f>HYPERLINK("https://nconnect.nicmar.ac.in/pdf/409_resume_1771646879.pdf/Y2FyZWVy","View Resume")</f>
        <v>0</v>
      </c>
      <c r="DS253" t="s">
        <v>2527</v>
      </c>
      <c r="DT253" t="s">
        <v>6405</v>
      </c>
      <c r="DU253" t="s">
        <v>6406</v>
      </c>
      <c r="DV253" t="s">
        <v>4948</v>
      </c>
      <c r="DW253" t="s">
        <v>207</v>
      </c>
      <c r="DX253" t="s">
        <v>4274</v>
      </c>
      <c r="DY253" t="s">
        <v>209</v>
      </c>
      <c r="DZ253" t="s">
        <v>2527</v>
      </c>
    </row>
    <row r="254" spans="1:158">
      <c r="A254" t="s">
        <v>210</v>
      </c>
      <c r="B254" t="s">
        <v>211</v>
      </c>
      <c r="C254" t="s">
        <v>212</v>
      </c>
      <c r="D254" t="s">
        <v>213</v>
      </c>
      <c r="E254" t="s">
        <v>6407</v>
      </c>
      <c r="F254" t="s">
        <v>6408</v>
      </c>
      <c r="G254">
        <v>9094434240</v>
      </c>
      <c r="H254" t="s">
        <v>271</v>
      </c>
      <c r="I254" t="s">
        <v>6409</v>
      </c>
      <c r="J254" t="s">
        <v>217</v>
      </c>
      <c r="K254" t="s">
        <v>6410</v>
      </c>
      <c r="L254" t="s">
        <v>6411</v>
      </c>
      <c r="M254" t="s">
        <v>6412</v>
      </c>
      <c r="N254" t="s">
        <v>170</v>
      </c>
      <c r="AI254" t="s">
        <v>6413</v>
      </c>
      <c r="AJ254" t="s">
        <v>6414</v>
      </c>
      <c r="AK254" t="s">
        <v>6415</v>
      </c>
      <c r="AL254">
        <v>93</v>
      </c>
      <c r="AN254">
        <v>2014</v>
      </c>
      <c r="AO254" t="s">
        <v>174</v>
      </c>
      <c r="AP254" t="s">
        <v>6413</v>
      </c>
      <c r="AQ254" t="s">
        <v>6414</v>
      </c>
      <c r="AR254" t="s">
        <v>6416</v>
      </c>
      <c r="AS254">
        <v>84</v>
      </c>
      <c r="AU254">
        <v>2016</v>
      </c>
      <c r="AV254" t="s">
        <v>170</v>
      </c>
      <c r="BC254" t="s">
        <v>174</v>
      </c>
      <c r="BD254" t="s">
        <v>1519</v>
      </c>
      <c r="BE254" t="s">
        <v>6417</v>
      </c>
      <c r="BF254" t="s">
        <v>6418</v>
      </c>
      <c r="BG254">
        <v>78</v>
      </c>
      <c r="BI254">
        <v>2020</v>
      </c>
      <c r="BJ254">
        <v>2</v>
      </c>
      <c r="BL254">
        <v>9</v>
      </c>
      <c r="BN254" t="s">
        <v>174</v>
      </c>
      <c r="BO254" t="s">
        <v>1519</v>
      </c>
      <c r="BP254" t="s">
        <v>6419</v>
      </c>
      <c r="BQ254" t="s">
        <v>6420</v>
      </c>
      <c r="BR254">
        <v>94</v>
      </c>
      <c r="BT254">
        <v>2022</v>
      </c>
      <c r="BU254">
        <v>14</v>
      </c>
      <c r="BW254">
        <v>47</v>
      </c>
      <c r="BY254" t="s">
        <v>170</v>
      </c>
      <c r="CF254" t="s">
        <v>174</v>
      </c>
      <c r="CG254" t="s">
        <v>6421</v>
      </c>
      <c r="CH254" t="s">
        <v>6422</v>
      </c>
      <c r="CI254" t="s">
        <v>373</v>
      </c>
      <c r="CK254" t="s">
        <v>170</v>
      </c>
      <c r="CL254" t="s">
        <v>170</v>
      </c>
      <c r="CN254" t="s">
        <v>174</v>
      </c>
      <c r="CO254" t="s">
        <v>6423</v>
      </c>
      <c r="CP254" t="s">
        <v>6424</v>
      </c>
      <c r="CQ254" t="s">
        <v>174</v>
      </c>
      <c r="CR254">
        <v>3</v>
      </c>
      <c r="CS254">
        <v>0</v>
      </c>
      <c r="CT254">
        <v>1</v>
      </c>
      <c r="CU254" t="s">
        <v>6425</v>
      </c>
      <c r="CV254" t="s">
        <v>170</v>
      </c>
      <c r="CZ254" t="s">
        <v>170</v>
      </c>
      <c r="DB254" t="s">
        <v>2681</v>
      </c>
      <c r="DC254" t="s">
        <v>6426</v>
      </c>
      <c r="DD254" t="s">
        <v>174</v>
      </c>
      <c r="DE254" t="s">
        <v>6427</v>
      </c>
      <c r="DF254" t="s">
        <v>174</v>
      </c>
      <c r="DG254">
        <v>1</v>
      </c>
      <c r="DH254">
        <v>0</v>
      </c>
      <c r="DI254">
        <v>0</v>
      </c>
      <c r="DJ254">
        <v>0</v>
      </c>
      <c r="DK254">
        <v>0</v>
      </c>
      <c r="DL254" t="s">
        <v>170</v>
      </c>
      <c r="DN254" t="s">
        <v>170</v>
      </c>
      <c r="DP254" t="s">
        <v>6428</v>
      </c>
      <c r="DQ254" t="str">
        <f>HYPERLINK("https://nconnect.nicmar.ac.in/storage/profile/69980691afcdf.png","Download")</f>
        <v>0</v>
      </c>
      <c r="DR254" t="str">
        <f>HYPERLINK("https://nconnect.nicmar.ac.in/pdf/354_resume_1771650754.pdf/Y2FyZWVy","View Resume")</f>
        <v>0</v>
      </c>
      <c r="DS254" t="s">
        <v>898</v>
      </c>
      <c r="DT254" t="s">
        <v>6422</v>
      </c>
      <c r="DU254" t="s">
        <v>6429</v>
      </c>
      <c r="DV254" t="s">
        <v>1812</v>
      </c>
      <c r="DW254" t="s">
        <v>246</v>
      </c>
      <c r="DX254" t="s">
        <v>904</v>
      </c>
      <c r="DY254" t="s">
        <v>2285</v>
      </c>
      <c r="DZ254" t="s">
        <v>898</v>
      </c>
    </row>
    <row r="255" spans="1:158">
      <c r="A255" t="s">
        <v>293</v>
      </c>
      <c r="B255" t="s">
        <v>211</v>
      </c>
      <c r="C255" t="s">
        <v>212</v>
      </c>
      <c r="D255" t="s">
        <v>294</v>
      </c>
      <c r="E255" t="s">
        <v>6430</v>
      </c>
      <c r="F255" t="s">
        <v>6431</v>
      </c>
      <c r="G255">
        <v>7387425814</v>
      </c>
      <c r="H255" t="s">
        <v>271</v>
      </c>
      <c r="I255" t="s">
        <v>6432</v>
      </c>
      <c r="J255" t="s">
        <v>166</v>
      </c>
      <c r="K255" t="s">
        <v>763</v>
      </c>
      <c r="L255" t="s">
        <v>6433</v>
      </c>
      <c r="M255" t="s">
        <v>6434</v>
      </c>
      <c r="N255" t="s">
        <v>170</v>
      </c>
      <c r="AI255" t="s">
        <v>6435</v>
      </c>
      <c r="AJ255" t="s">
        <v>6436</v>
      </c>
      <c r="AK255" t="s">
        <v>6437</v>
      </c>
      <c r="AL255">
        <v>86.6</v>
      </c>
      <c r="AM255">
        <v>9.11</v>
      </c>
      <c r="AN255">
        <v>2003</v>
      </c>
      <c r="AO255" t="s">
        <v>174</v>
      </c>
      <c r="AP255" t="s">
        <v>6435</v>
      </c>
      <c r="AQ255" t="s">
        <v>6436</v>
      </c>
      <c r="AR255" t="s">
        <v>6438</v>
      </c>
      <c r="AS255">
        <v>86</v>
      </c>
      <c r="AT255">
        <v>9.05</v>
      </c>
      <c r="AU255">
        <v>2005</v>
      </c>
      <c r="AV255" t="s">
        <v>170</v>
      </c>
      <c r="BC255" t="s">
        <v>174</v>
      </c>
      <c r="BD255" t="s">
        <v>6439</v>
      </c>
      <c r="BE255" t="s">
        <v>6440</v>
      </c>
      <c r="BF255" t="s">
        <v>2385</v>
      </c>
      <c r="BG255">
        <v>82.23</v>
      </c>
      <c r="BH255">
        <v>8.65</v>
      </c>
      <c r="BI255">
        <v>2008</v>
      </c>
      <c r="BJ255">
        <v>19</v>
      </c>
      <c r="BK255" t="s">
        <v>6441</v>
      </c>
      <c r="BL255">
        <v>53</v>
      </c>
      <c r="BM255" t="s">
        <v>443</v>
      </c>
      <c r="BN255" t="s">
        <v>174</v>
      </c>
      <c r="BO255" t="s">
        <v>6439</v>
      </c>
      <c r="BP255" t="s">
        <v>6440</v>
      </c>
      <c r="BQ255" t="s">
        <v>443</v>
      </c>
      <c r="BR255">
        <v>92.6</v>
      </c>
      <c r="BS255">
        <v>9.7</v>
      </c>
      <c r="BT255">
        <v>2010</v>
      </c>
      <c r="BU255">
        <v>31</v>
      </c>
      <c r="BV255" t="s">
        <v>1009</v>
      </c>
      <c r="BW255">
        <v>53</v>
      </c>
      <c r="BX255" t="s">
        <v>443</v>
      </c>
      <c r="BY255" t="s">
        <v>174</v>
      </c>
      <c r="BZ255" t="s">
        <v>6439</v>
      </c>
      <c r="CA255" t="s">
        <v>6442</v>
      </c>
      <c r="CB255" t="s">
        <v>443</v>
      </c>
      <c r="CC255">
        <v>83.83</v>
      </c>
      <c r="CD255">
        <v>8.82</v>
      </c>
      <c r="CE255">
        <v>2012</v>
      </c>
      <c r="CF255" t="s">
        <v>174</v>
      </c>
      <c r="CG255" t="s">
        <v>6443</v>
      </c>
      <c r="CH255" t="s">
        <v>6439</v>
      </c>
      <c r="CI255" t="s">
        <v>193</v>
      </c>
      <c r="CJ255">
        <v>2016</v>
      </c>
      <c r="CL255" t="s">
        <v>170</v>
      </c>
      <c r="CN255" t="s">
        <v>174</v>
      </c>
      <c r="CO255" t="s">
        <v>6444</v>
      </c>
      <c r="CP255" t="s">
        <v>2782</v>
      </c>
      <c r="CQ255" t="s">
        <v>174</v>
      </c>
      <c r="CR255">
        <v>0</v>
      </c>
      <c r="CS255">
        <v>2</v>
      </c>
      <c r="CT255">
        <v>5</v>
      </c>
      <c r="CU255" t="s">
        <v>6445</v>
      </c>
      <c r="CV255" t="s">
        <v>170</v>
      </c>
      <c r="CZ255" t="s">
        <v>170</v>
      </c>
      <c r="DB255" t="s">
        <v>6446</v>
      </c>
      <c r="DC255" t="s">
        <v>6447</v>
      </c>
      <c r="DD255" t="s">
        <v>170</v>
      </c>
      <c r="DF255" t="s">
        <v>170</v>
      </c>
      <c r="DL255" t="s">
        <v>170</v>
      </c>
      <c r="DN255" t="s">
        <v>170</v>
      </c>
      <c r="DP255" t="s">
        <v>6448</v>
      </c>
      <c r="DQ255" t="str">
        <f>HYPERLINK("https://nconnect.nicmar.ac.in/storage/profile/699801f51e115.png","Download")</f>
        <v>0</v>
      </c>
      <c r="DR255" t="str">
        <f>HYPERLINK("https://nconnect.nicmar.ac.in/pdf/352_resume_1771650945.pdf/Y2FyZWVy","View Resume")</f>
        <v>0</v>
      </c>
      <c r="DS255" t="s">
        <v>6449</v>
      </c>
      <c r="DT255" t="s">
        <v>6450</v>
      </c>
      <c r="DU255" t="s">
        <v>211</v>
      </c>
      <c r="DV255" t="s">
        <v>819</v>
      </c>
      <c r="DW255" t="s">
        <v>246</v>
      </c>
      <c r="DX255" t="s">
        <v>984</v>
      </c>
      <c r="DY255" t="s">
        <v>209</v>
      </c>
      <c r="DZ255" t="s">
        <v>1683</v>
      </c>
      <c r="EA255" t="s">
        <v>6451</v>
      </c>
      <c r="EB255" t="s">
        <v>211</v>
      </c>
      <c r="EC255" t="s">
        <v>819</v>
      </c>
      <c r="ED255" t="s">
        <v>246</v>
      </c>
      <c r="EE255" t="s">
        <v>951</v>
      </c>
      <c r="EF255" t="s">
        <v>506</v>
      </c>
      <c r="EG255" t="s">
        <v>2054</v>
      </c>
      <c r="EH255" t="s">
        <v>6452</v>
      </c>
      <c r="EI255" t="s">
        <v>211</v>
      </c>
      <c r="EJ255" t="s">
        <v>819</v>
      </c>
      <c r="EK255" t="s">
        <v>246</v>
      </c>
      <c r="EL255" t="s">
        <v>645</v>
      </c>
      <c r="EM255" t="s">
        <v>904</v>
      </c>
      <c r="EN255" t="s">
        <v>945</v>
      </c>
      <c r="EO255" t="s">
        <v>6453</v>
      </c>
      <c r="EP255" t="s">
        <v>211</v>
      </c>
      <c r="EQ255" t="s">
        <v>819</v>
      </c>
      <c r="ER255" t="s">
        <v>246</v>
      </c>
      <c r="ES255" t="s">
        <v>1987</v>
      </c>
      <c r="ET255" t="s">
        <v>1809</v>
      </c>
      <c r="EU255" t="s">
        <v>265</v>
      </c>
      <c r="EV255" t="s">
        <v>6450</v>
      </c>
      <c r="EW255" t="s">
        <v>211</v>
      </c>
      <c r="EX255" t="s">
        <v>819</v>
      </c>
      <c r="EY255" t="s">
        <v>246</v>
      </c>
      <c r="EZ255" t="s">
        <v>257</v>
      </c>
      <c r="FA255" t="s">
        <v>428</v>
      </c>
      <c r="FB255" t="s">
        <v>1383</v>
      </c>
    </row>
    <row r="256" spans="1:158">
      <c r="A256" t="s">
        <v>5428</v>
      </c>
      <c r="B256" t="s">
        <v>5429</v>
      </c>
      <c r="C256" t="s">
        <v>472</v>
      </c>
      <c r="D256" t="s">
        <v>473</v>
      </c>
      <c r="E256" t="s">
        <v>6454</v>
      </c>
      <c r="F256" t="s">
        <v>6455</v>
      </c>
      <c r="G256">
        <v>9823275619</v>
      </c>
      <c r="H256" t="s">
        <v>164</v>
      </c>
      <c r="I256" t="s">
        <v>6456</v>
      </c>
      <c r="J256" t="s">
        <v>166</v>
      </c>
      <c r="K256" t="s">
        <v>831</v>
      </c>
      <c r="L256" t="s">
        <v>6457</v>
      </c>
      <c r="M256" t="s">
        <v>6458</v>
      </c>
      <c r="N256" t="s">
        <v>170</v>
      </c>
      <c r="AI256" t="s">
        <v>6459</v>
      </c>
      <c r="AJ256" t="s">
        <v>1177</v>
      </c>
      <c r="AK256" t="s">
        <v>524</v>
      </c>
      <c r="AL256">
        <v>60</v>
      </c>
      <c r="AN256">
        <v>1969</v>
      </c>
      <c r="AO256" t="s">
        <v>170</v>
      </c>
      <c r="AP256" t="s">
        <v>6460</v>
      </c>
      <c r="AQ256" t="s">
        <v>6461</v>
      </c>
      <c r="AR256" t="s">
        <v>2220</v>
      </c>
      <c r="AU256">
        <v>1971</v>
      </c>
      <c r="AV256" t="s">
        <v>170</v>
      </c>
      <c r="BC256" t="s">
        <v>174</v>
      </c>
      <c r="BD256" t="s">
        <v>2040</v>
      </c>
      <c r="BE256" t="s">
        <v>6462</v>
      </c>
      <c r="BF256" t="s">
        <v>1668</v>
      </c>
      <c r="BG256">
        <v>69</v>
      </c>
      <c r="BI256">
        <v>1976</v>
      </c>
      <c r="BJ256">
        <v>19</v>
      </c>
      <c r="BK256" t="s">
        <v>6463</v>
      </c>
      <c r="BL256">
        <v>53</v>
      </c>
      <c r="BM256" t="s">
        <v>1668</v>
      </c>
      <c r="BN256" t="s">
        <v>170</v>
      </c>
      <c r="BQ256" t="s">
        <v>1668</v>
      </c>
      <c r="BT256">
        <v>1976</v>
      </c>
      <c r="BY256" t="s">
        <v>170</v>
      </c>
      <c r="CF256" t="s">
        <v>170</v>
      </c>
      <c r="CL256" t="s">
        <v>170</v>
      </c>
      <c r="CN256" t="s">
        <v>174</v>
      </c>
      <c r="CO256" t="s">
        <v>6464</v>
      </c>
      <c r="CP256" t="s">
        <v>6465</v>
      </c>
      <c r="CQ256" t="s">
        <v>170</v>
      </c>
      <c r="CV256" t="s">
        <v>170</v>
      </c>
      <c r="CZ256" t="s">
        <v>170</v>
      </c>
      <c r="DB256" t="s">
        <v>378</v>
      </c>
      <c r="DC256" t="s">
        <v>326</v>
      </c>
      <c r="DD256" t="s">
        <v>174</v>
      </c>
      <c r="DE256" t="s">
        <v>6466</v>
      </c>
      <c r="DF256" t="s">
        <v>170</v>
      </c>
      <c r="DL256" t="s">
        <v>170</v>
      </c>
      <c r="DN256" t="s">
        <v>170</v>
      </c>
      <c r="DP256" t="s">
        <v>6467</v>
      </c>
      <c r="DQ256" t="s">
        <v>202</v>
      </c>
      <c r="DR256" t="str">
        <f>HYPERLINK("https://nconnect.nicmar.ac.in/pdf/11_resume_1771398923.pdf/Y2FyZWVy","View Resume")</f>
        <v>0</v>
      </c>
      <c r="DS256" t="s">
        <v>6468</v>
      </c>
      <c r="DT256" t="s">
        <v>6469</v>
      </c>
      <c r="DU256" t="s">
        <v>6470</v>
      </c>
      <c r="DV256" t="s">
        <v>4679</v>
      </c>
      <c r="DW256" t="s">
        <v>207</v>
      </c>
      <c r="DX256" t="s">
        <v>1726</v>
      </c>
      <c r="DY256" t="s">
        <v>209</v>
      </c>
      <c r="DZ256" t="s">
        <v>5757</v>
      </c>
      <c r="EA256" t="s">
        <v>6471</v>
      </c>
      <c r="EB256" t="s">
        <v>6472</v>
      </c>
      <c r="EC256" t="s">
        <v>6473</v>
      </c>
      <c r="ED256" t="s">
        <v>207</v>
      </c>
      <c r="EE256" t="s">
        <v>6474</v>
      </c>
      <c r="EF256" t="s">
        <v>1725</v>
      </c>
      <c r="EG256" t="s">
        <v>6475</v>
      </c>
    </row>
    <row r="257" spans="1:158">
      <c r="A257" t="s">
        <v>356</v>
      </c>
      <c r="B257" t="s">
        <v>211</v>
      </c>
      <c r="C257" t="s">
        <v>267</v>
      </c>
      <c r="D257" t="s">
        <v>357</v>
      </c>
      <c r="E257" t="s">
        <v>6476</v>
      </c>
      <c r="F257" t="s">
        <v>6477</v>
      </c>
      <c r="G257">
        <v>8865030055</v>
      </c>
      <c r="H257" t="s">
        <v>164</v>
      </c>
      <c r="I257" t="s">
        <v>6478</v>
      </c>
      <c r="J257" t="s">
        <v>217</v>
      </c>
      <c r="K257" t="s">
        <v>361</v>
      </c>
      <c r="L257" t="s">
        <v>6479</v>
      </c>
      <c r="M257" t="s">
        <v>6480</v>
      </c>
      <c r="N257" t="s">
        <v>170</v>
      </c>
      <c r="AI257" t="s">
        <v>6481</v>
      </c>
      <c r="AJ257" t="s">
        <v>3312</v>
      </c>
      <c r="AK257" t="s">
        <v>6482</v>
      </c>
      <c r="AL257">
        <v>56.16</v>
      </c>
      <c r="AN257">
        <v>2008</v>
      </c>
      <c r="AO257" t="s">
        <v>174</v>
      </c>
      <c r="AP257" t="s">
        <v>6483</v>
      </c>
      <c r="AQ257" t="s">
        <v>3312</v>
      </c>
      <c r="AR257" t="s">
        <v>6484</v>
      </c>
      <c r="AS257">
        <v>58.8</v>
      </c>
      <c r="AU257">
        <v>2010</v>
      </c>
      <c r="AV257" t="s">
        <v>170</v>
      </c>
      <c r="BC257" t="s">
        <v>174</v>
      </c>
      <c r="BD257" t="s">
        <v>6485</v>
      </c>
      <c r="BE257" t="s">
        <v>6486</v>
      </c>
      <c r="BF257" t="s">
        <v>1335</v>
      </c>
      <c r="BG257">
        <v>50.21</v>
      </c>
      <c r="BI257">
        <v>2013</v>
      </c>
      <c r="BJ257">
        <v>19</v>
      </c>
      <c r="BK257" t="s">
        <v>6487</v>
      </c>
      <c r="BL257">
        <v>24</v>
      </c>
      <c r="BN257" t="s">
        <v>174</v>
      </c>
      <c r="BO257" t="s">
        <v>1297</v>
      </c>
      <c r="BP257" t="s">
        <v>3800</v>
      </c>
      <c r="BQ257" t="s">
        <v>1335</v>
      </c>
      <c r="BR257">
        <v>75.5</v>
      </c>
      <c r="BT257">
        <v>2017</v>
      </c>
      <c r="BU257">
        <v>31</v>
      </c>
      <c r="BV257" t="s">
        <v>6488</v>
      </c>
      <c r="BW257">
        <v>24</v>
      </c>
      <c r="BY257" t="s">
        <v>170</v>
      </c>
      <c r="CF257" t="s">
        <v>174</v>
      </c>
      <c r="CG257" t="s">
        <v>6489</v>
      </c>
      <c r="CH257" t="s">
        <v>1297</v>
      </c>
      <c r="CI257" t="s">
        <v>193</v>
      </c>
      <c r="CJ257">
        <v>2022</v>
      </c>
      <c r="CL257" t="s">
        <v>170</v>
      </c>
      <c r="CN257" t="s">
        <v>170</v>
      </c>
      <c r="CP257" t="s">
        <v>6490</v>
      </c>
      <c r="CQ257" t="s">
        <v>174</v>
      </c>
      <c r="CR257" t="s">
        <v>6491</v>
      </c>
      <c r="CS257" t="s">
        <v>677</v>
      </c>
      <c r="CT257" t="s">
        <v>2679</v>
      </c>
      <c r="CU257" t="s">
        <v>6492</v>
      </c>
      <c r="CV257" t="s">
        <v>170</v>
      </c>
      <c r="CZ257" t="s">
        <v>170</v>
      </c>
      <c r="DB257" t="s">
        <v>378</v>
      </c>
      <c r="DC257" t="s">
        <v>6493</v>
      </c>
      <c r="DD257" t="s">
        <v>174</v>
      </c>
      <c r="DE257" t="s">
        <v>6494</v>
      </c>
      <c r="DF257" t="s">
        <v>170</v>
      </c>
      <c r="DL257" t="s">
        <v>170</v>
      </c>
      <c r="DN257" t="s">
        <v>170</v>
      </c>
      <c r="DP257" t="s">
        <v>6467</v>
      </c>
      <c r="DQ257" t="str">
        <f>HYPERLINK("https://nconnect.nicmar.ac.in/storage/profile/699937e9ad0fc.png","Download")</f>
        <v>0</v>
      </c>
      <c r="DR257" t="str">
        <f>HYPERLINK("https://nconnect.nicmar.ac.in/pdf/413_resume_1771651564.pdf/Y2FyZWVy","View Resume")</f>
        <v>0</v>
      </c>
      <c r="DS257" t="s">
        <v>2132</v>
      </c>
      <c r="DT257" t="s">
        <v>6495</v>
      </c>
      <c r="DU257" t="s">
        <v>211</v>
      </c>
      <c r="DV257" t="s">
        <v>6496</v>
      </c>
      <c r="DW257" t="s">
        <v>246</v>
      </c>
      <c r="DX257" t="s">
        <v>758</v>
      </c>
      <c r="DY257" t="s">
        <v>469</v>
      </c>
      <c r="DZ257" t="s">
        <v>2132</v>
      </c>
    </row>
    <row r="258" spans="1:158">
      <c r="A258" t="s">
        <v>293</v>
      </c>
      <c r="B258" t="s">
        <v>211</v>
      </c>
      <c r="C258" t="s">
        <v>212</v>
      </c>
      <c r="D258" t="s">
        <v>294</v>
      </c>
      <c r="E258" t="s">
        <v>6497</v>
      </c>
      <c r="F258" t="s">
        <v>6498</v>
      </c>
      <c r="G258">
        <v>9562260449</v>
      </c>
      <c r="H258" t="s">
        <v>164</v>
      </c>
      <c r="I258" t="s">
        <v>6499</v>
      </c>
      <c r="J258" t="s">
        <v>217</v>
      </c>
      <c r="K258" t="s">
        <v>6500</v>
      </c>
      <c r="L258" t="s">
        <v>6501</v>
      </c>
      <c r="M258" t="s">
        <v>6502</v>
      </c>
      <c r="N258" t="s">
        <v>170</v>
      </c>
      <c r="AI258" t="s">
        <v>6503</v>
      </c>
      <c r="AJ258" t="s">
        <v>6504</v>
      </c>
      <c r="AK258" t="s">
        <v>6505</v>
      </c>
      <c r="AL258">
        <v>90</v>
      </c>
      <c r="AM258">
        <v>9</v>
      </c>
      <c r="AN258">
        <v>2013</v>
      </c>
      <c r="AO258" t="s">
        <v>174</v>
      </c>
      <c r="AP258" t="s">
        <v>6506</v>
      </c>
      <c r="AQ258" t="s">
        <v>6504</v>
      </c>
      <c r="AR258" t="s">
        <v>6505</v>
      </c>
      <c r="AS258">
        <v>90</v>
      </c>
      <c r="AT258">
        <v>9</v>
      </c>
      <c r="AU258">
        <v>2015</v>
      </c>
      <c r="AV258" t="s">
        <v>170</v>
      </c>
      <c r="BC258" t="s">
        <v>174</v>
      </c>
      <c r="BD258" t="s">
        <v>6507</v>
      </c>
      <c r="BE258" t="s">
        <v>6504</v>
      </c>
      <c r="BF258" t="s">
        <v>3149</v>
      </c>
      <c r="BG258">
        <v>60</v>
      </c>
      <c r="BH258">
        <v>6.06</v>
      </c>
      <c r="BI258">
        <v>2018</v>
      </c>
      <c r="BJ258">
        <v>19</v>
      </c>
      <c r="BK258" t="s">
        <v>6508</v>
      </c>
      <c r="BL258">
        <v>52</v>
      </c>
      <c r="BN258" t="s">
        <v>174</v>
      </c>
      <c r="BO258" t="s">
        <v>6509</v>
      </c>
      <c r="BP258" t="s">
        <v>6510</v>
      </c>
      <c r="BQ258" t="s">
        <v>3149</v>
      </c>
      <c r="BR258">
        <v>70</v>
      </c>
      <c r="BS258">
        <v>7.57</v>
      </c>
      <c r="BT258">
        <v>2021</v>
      </c>
      <c r="BU258">
        <v>31</v>
      </c>
      <c r="BV258" t="s">
        <v>6511</v>
      </c>
      <c r="BW258">
        <v>52</v>
      </c>
      <c r="BY258" t="s">
        <v>170</v>
      </c>
      <c r="CF258" t="s">
        <v>174</v>
      </c>
      <c r="CG258" t="s">
        <v>6512</v>
      </c>
      <c r="CH258" t="s">
        <v>6513</v>
      </c>
      <c r="CI258" t="s">
        <v>193</v>
      </c>
      <c r="CJ258">
        <v>2025</v>
      </c>
      <c r="CL258" t="s">
        <v>170</v>
      </c>
      <c r="CN258" t="s">
        <v>174</v>
      </c>
      <c r="CO258" t="s">
        <v>6514</v>
      </c>
      <c r="CP258" t="s">
        <v>6515</v>
      </c>
      <c r="CQ258" t="s">
        <v>174</v>
      </c>
      <c r="CR258">
        <v>3</v>
      </c>
      <c r="CS258">
        <v>5</v>
      </c>
      <c r="CT258">
        <v>0</v>
      </c>
      <c r="CU258" t="s">
        <v>5022</v>
      </c>
      <c r="CV258" t="s">
        <v>170</v>
      </c>
      <c r="CZ258" t="s">
        <v>170</v>
      </c>
      <c r="DB258" t="s">
        <v>6516</v>
      </c>
      <c r="DC258" t="s">
        <v>6517</v>
      </c>
      <c r="DD258" t="s">
        <v>170</v>
      </c>
      <c r="DF258" t="s">
        <v>170</v>
      </c>
      <c r="DL258" t="s">
        <v>170</v>
      </c>
      <c r="DN258" t="s">
        <v>170</v>
      </c>
      <c r="DP258" t="s">
        <v>6518</v>
      </c>
      <c r="DQ258" t="str">
        <f>HYPERLINK("https://nconnect.nicmar.ac.in/storage/profile/699942a0a9463.png","Download")</f>
        <v>0</v>
      </c>
      <c r="DR258" t="str">
        <f>HYPERLINK("https://nconnect.nicmar.ac.in/pdf/416_resume_1771653241.pdf/Y2FyZWVy","View Resume")</f>
        <v>0</v>
      </c>
      <c r="DS258" t="s">
        <v>908</v>
      </c>
      <c r="DT258" t="s">
        <v>5959</v>
      </c>
      <c r="DU258" t="s">
        <v>6519</v>
      </c>
      <c r="DV258" t="s">
        <v>2129</v>
      </c>
      <c r="DW258" t="s">
        <v>246</v>
      </c>
      <c r="DX258" t="s">
        <v>981</v>
      </c>
      <c r="DY258" t="s">
        <v>209</v>
      </c>
      <c r="DZ258" t="s">
        <v>908</v>
      </c>
    </row>
    <row r="259" spans="1:158">
      <c r="A259" t="s">
        <v>210</v>
      </c>
      <c r="B259" t="s">
        <v>211</v>
      </c>
      <c r="C259" t="s">
        <v>212</v>
      </c>
      <c r="D259" t="s">
        <v>213</v>
      </c>
      <c r="E259" t="s">
        <v>6520</v>
      </c>
      <c r="F259" t="s">
        <v>6521</v>
      </c>
      <c r="G259">
        <v>7367026022</v>
      </c>
      <c r="H259" t="s">
        <v>164</v>
      </c>
      <c r="I259" t="s">
        <v>6522</v>
      </c>
      <c r="J259" t="s">
        <v>166</v>
      </c>
      <c r="K259" t="s">
        <v>6523</v>
      </c>
      <c r="L259" t="s">
        <v>6524</v>
      </c>
      <c r="M259" t="s">
        <v>6525</v>
      </c>
      <c r="N259" t="s">
        <v>170</v>
      </c>
      <c r="AI259" t="s">
        <v>6526</v>
      </c>
      <c r="AJ259" t="s">
        <v>835</v>
      </c>
      <c r="AK259" t="s">
        <v>6527</v>
      </c>
      <c r="AL259">
        <v>76.75</v>
      </c>
      <c r="AN259">
        <v>2010</v>
      </c>
      <c r="AO259" t="s">
        <v>174</v>
      </c>
      <c r="AP259" t="s">
        <v>6526</v>
      </c>
      <c r="AQ259" t="s">
        <v>838</v>
      </c>
      <c r="AR259" t="s">
        <v>6528</v>
      </c>
      <c r="AS259">
        <v>77.6</v>
      </c>
      <c r="AU259">
        <v>2012</v>
      </c>
      <c r="AV259" t="s">
        <v>170</v>
      </c>
      <c r="BC259" t="s">
        <v>174</v>
      </c>
      <c r="BD259" t="s">
        <v>5518</v>
      </c>
      <c r="BE259" t="s">
        <v>6529</v>
      </c>
      <c r="BF259" t="s">
        <v>486</v>
      </c>
      <c r="BG259">
        <v>78.66</v>
      </c>
      <c r="BH259">
        <v>8.28</v>
      </c>
      <c r="BI259">
        <v>2016</v>
      </c>
      <c r="BJ259">
        <v>1</v>
      </c>
      <c r="BL259">
        <v>9</v>
      </c>
      <c r="BN259" t="s">
        <v>174</v>
      </c>
      <c r="BO259" t="s">
        <v>6530</v>
      </c>
      <c r="BP259" t="s">
        <v>6530</v>
      </c>
      <c r="BQ259" t="s">
        <v>213</v>
      </c>
      <c r="BR259">
        <v>80.75</v>
      </c>
      <c r="BS259">
        <v>8.5</v>
      </c>
      <c r="BT259">
        <v>2018</v>
      </c>
      <c r="BU259">
        <v>14</v>
      </c>
      <c r="BW259">
        <v>7</v>
      </c>
      <c r="BY259" t="s">
        <v>170</v>
      </c>
      <c r="CF259" t="s">
        <v>174</v>
      </c>
      <c r="CG259" t="s">
        <v>6531</v>
      </c>
      <c r="CH259" t="s">
        <v>6532</v>
      </c>
      <c r="CI259" t="s">
        <v>193</v>
      </c>
      <c r="CJ259">
        <v>2024</v>
      </c>
      <c r="CL259" t="s">
        <v>170</v>
      </c>
      <c r="CN259" t="s">
        <v>174</v>
      </c>
      <c r="CO259" t="s">
        <v>6533</v>
      </c>
      <c r="CP259" t="s">
        <v>6527</v>
      </c>
      <c r="CQ259" t="s">
        <v>174</v>
      </c>
      <c r="CR259">
        <v>5</v>
      </c>
      <c r="CS259">
        <v>0</v>
      </c>
      <c r="CT259">
        <v>3</v>
      </c>
      <c r="CU259" t="s">
        <v>6534</v>
      </c>
      <c r="CV259" t="s">
        <v>170</v>
      </c>
      <c r="CZ259" t="s">
        <v>170</v>
      </c>
      <c r="DB259" t="s">
        <v>6535</v>
      </c>
      <c r="DC259" t="s">
        <v>6536</v>
      </c>
      <c r="DD259" t="s">
        <v>174</v>
      </c>
      <c r="DE259" t="s">
        <v>6537</v>
      </c>
      <c r="DF259" t="s">
        <v>170</v>
      </c>
      <c r="DL259" t="s">
        <v>174</v>
      </c>
      <c r="DM259" t="s">
        <v>6538</v>
      </c>
      <c r="DN259" t="s">
        <v>174</v>
      </c>
      <c r="DO259" t="s">
        <v>6539</v>
      </c>
      <c r="DP259" t="s">
        <v>6540</v>
      </c>
      <c r="DQ259" t="str">
        <f>HYPERLINK("https://nconnect.nicmar.ac.in/storage/profile/699939c9ca3be.png","Download")</f>
        <v>0</v>
      </c>
      <c r="DR259" t="str">
        <f>HYPERLINK("https://nconnect.nicmar.ac.in/pdf/414_resume_1771653405.pdf/Y2FyZWVy","View Resume")</f>
        <v>0</v>
      </c>
      <c r="DS259" t="s">
        <v>906</v>
      </c>
      <c r="DT259" t="s">
        <v>6541</v>
      </c>
      <c r="DU259" t="s">
        <v>6542</v>
      </c>
      <c r="DV259" t="s">
        <v>6543</v>
      </c>
      <c r="DW259" t="s">
        <v>246</v>
      </c>
      <c r="DX259" t="s">
        <v>996</v>
      </c>
      <c r="DY259" t="s">
        <v>209</v>
      </c>
      <c r="DZ259" t="s">
        <v>2054</v>
      </c>
      <c r="EA259" t="s">
        <v>6544</v>
      </c>
      <c r="EB259" t="s">
        <v>6545</v>
      </c>
      <c r="EC259" t="s">
        <v>6546</v>
      </c>
      <c r="ED259" t="s">
        <v>246</v>
      </c>
      <c r="EE259" t="s">
        <v>501</v>
      </c>
      <c r="EF259" t="s">
        <v>3389</v>
      </c>
      <c r="EG259" t="s">
        <v>908</v>
      </c>
    </row>
    <row r="260" spans="1:158">
      <c r="A260" t="s">
        <v>293</v>
      </c>
      <c r="B260" t="s">
        <v>211</v>
      </c>
      <c r="C260" t="s">
        <v>212</v>
      </c>
      <c r="D260" t="s">
        <v>294</v>
      </c>
      <c r="E260" t="s">
        <v>6547</v>
      </c>
      <c r="F260" t="s">
        <v>6548</v>
      </c>
      <c r="G260">
        <v>7985508236</v>
      </c>
      <c r="H260" t="s">
        <v>164</v>
      </c>
      <c r="I260" t="s">
        <v>6549</v>
      </c>
      <c r="J260" t="s">
        <v>166</v>
      </c>
      <c r="K260" t="s">
        <v>218</v>
      </c>
      <c r="L260" t="s">
        <v>6550</v>
      </c>
      <c r="M260" t="s">
        <v>6551</v>
      </c>
      <c r="N260" t="s">
        <v>170</v>
      </c>
      <c r="AI260" t="s">
        <v>6552</v>
      </c>
      <c r="AJ260" t="s">
        <v>6553</v>
      </c>
      <c r="AK260" t="s">
        <v>6554</v>
      </c>
      <c r="AL260">
        <v>51</v>
      </c>
      <c r="AN260">
        <v>2008</v>
      </c>
      <c r="AO260" t="s">
        <v>174</v>
      </c>
      <c r="AP260" t="s">
        <v>6555</v>
      </c>
      <c r="AQ260" t="s">
        <v>6553</v>
      </c>
      <c r="AR260" t="s">
        <v>6556</v>
      </c>
      <c r="AS260">
        <v>63</v>
      </c>
      <c r="AU260">
        <v>2010</v>
      </c>
      <c r="AV260" t="s">
        <v>170</v>
      </c>
      <c r="BC260" t="s">
        <v>174</v>
      </c>
      <c r="BD260" t="s">
        <v>6557</v>
      </c>
      <c r="BE260" t="s">
        <v>6558</v>
      </c>
      <c r="BF260" t="s">
        <v>6559</v>
      </c>
      <c r="BG260">
        <v>61</v>
      </c>
      <c r="BI260">
        <v>2013</v>
      </c>
      <c r="BJ260">
        <v>19</v>
      </c>
      <c r="BK260" t="s">
        <v>525</v>
      </c>
      <c r="BL260">
        <v>52</v>
      </c>
      <c r="BN260" t="s">
        <v>174</v>
      </c>
      <c r="BO260" t="s">
        <v>2100</v>
      </c>
      <c r="BP260" t="s">
        <v>2100</v>
      </c>
      <c r="BQ260" t="s">
        <v>6560</v>
      </c>
      <c r="BR260">
        <v>82</v>
      </c>
      <c r="BS260">
        <v>8.2</v>
      </c>
      <c r="BT260">
        <v>2016</v>
      </c>
      <c r="BU260">
        <v>31</v>
      </c>
      <c r="BV260" t="s">
        <v>2999</v>
      </c>
      <c r="BW260">
        <v>52</v>
      </c>
      <c r="BY260" t="s">
        <v>170</v>
      </c>
      <c r="CF260" t="s">
        <v>174</v>
      </c>
      <c r="CG260" t="s">
        <v>3122</v>
      </c>
      <c r="CH260" t="s">
        <v>2100</v>
      </c>
      <c r="CI260" t="s">
        <v>193</v>
      </c>
      <c r="CJ260">
        <v>2025</v>
      </c>
      <c r="CL260" t="s">
        <v>170</v>
      </c>
      <c r="CN260" t="s">
        <v>170</v>
      </c>
      <c r="CP260" t="s">
        <v>6561</v>
      </c>
      <c r="CQ260" t="s">
        <v>174</v>
      </c>
      <c r="CR260" t="s">
        <v>2624</v>
      </c>
      <c r="CS260" t="s">
        <v>2625</v>
      </c>
      <c r="CU260" t="s">
        <v>6562</v>
      </c>
      <c r="CV260" t="s">
        <v>170</v>
      </c>
      <c r="CZ260" t="s">
        <v>170</v>
      </c>
      <c r="DB260" t="s">
        <v>6563</v>
      </c>
      <c r="DC260" t="s">
        <v>326</v>
      </c>
      <c r="DD260" t="s">
        <v>170</v>
      </c>
      <c r="DF260" t="s">
        <v>170</v>
      </c>
      <c r="DL260" t="s">
        <v>170</v>
      </c>
      <c r="DN260" t="s">
        <v>170</v>
      </c>
      <c r="DP260" t="s">
        <v>6564</v>
      </c>
      <c r="DQ260" t="s">
        <v>202</v>
      </c>
      <c r="DR260" t="str">
        <f>HYPERLINK("https://nconnect.nicmar.ac.in/pdf/399_resume_1771653686.pdf/Y2FyZWVy","View Resume")</f>
        <v>0</v>
      </c>
      <c r="DS260" t="s">
        <v>908</v>
      </c>
      <c r="DT260" t="s">
        <v>6565</v>
      </c>
      <c r="DU260" t="s">
        <v>6566</v>
      </c>
      <c r="DV260" t="s">
        <v>2129</v>
      </c>
      <c r="DW260" t="s">
        <v>246</v>
      </c>
      <c r="DX260" t="s">
        <v>981</v>
      </c>
      <c r="DY260" t="s">
        <v>209</v>
      </c>
      <c r="DZ260" t="s">
        <v>908</v>
      </c>
    </row>
    <row r="261" spans="1:158">
      <c r="A261" t="s">
        <v>1872</v>
      </c>
      <c r="B261" t="s">
        <v>508</v>
      </c>
      <c r="C261" t="s">
        <v>160</v>
      </c>
      <c r="D261" t="s">
        <v>1873</v>
      </c>
      <c r="E261" t="s">
        <v>6567</v>
      </c>
      <c r="F261" t="s">
        <v>6568</v>
      </c>
      <c r="G261">
        <v>8105831256</v>
      </c>
      <c r="H261" t="s">
        <v>164</v>
      </c>
      <c r="I261" t="s">
        <v>6569</v>
      </c>
      <c r="J261" t="s">
        <v>166</v>
      </c>
      <c r="K261" t="s">
        <v>6570</v>
      </c>
      <c r="L261" t="s">
        <v>6571</v>
      </c>
      <c r="M261" t="s">
        <v>6572</v>
      </c>
      <c r="N261" t="s">
        <v>170</v>
      </c>
      <c r="AI261" t="s">
        <v>6573</v>
      </c>
      <c r="AJ261" t="s">
        <v>6574</v>
      </c>
      <c r="AK261" t="s">
        <v>6575</v>
      </c>
      <c r="AL261">
        <v>76.8</v>
      </c>
      <c r="AN261">
        <v>2003</v>
      </c>
      <c r="AO261" t="s">
        <v>174</v>
      </c>
      <c r="AP261" t="s">
        <v>6573</v>
      </c>
      <c r="AQ261" t="s">
        <v>6574</v>
      </c>
      <c r="AR261" t="s">
        <v>6576</v>
      </c>
      <c r="AS261">
        <v>63.2</v>
      </c>
      <c r="AU261">
        <v>2005</v>
      </c>
      <c r="AV261" t="s">
        <v>170</v>
      </c>
      <c r="BC261" t="s">
        <v>174</v>
      </c>
      <c r="BD261" t="s">
        <v>6577</v>
      </c>
      <c r="BE261" t="s">
        <v>6578</v>
      </c>
      <c r="BF261" t="s">
        <v>1780</v>
      </c>
      <c r="BG261">
        <v>77.71</v>
      </c>
      <c r="BH261">
        <v>8.18</v>
      </c>
      <c r="BI261">
        <v>2011</v>
      </c>
      <c r="BJ261">
        <v>8</v>
      </c>
      <c r="BL261">
        <v>2</v>
      </c>
      <c r="BN261" t="s">
        <v>174</v>
      </c>
      <c r="BO261" t="s">
        <v>6579</v>
      </c>
      <c r="BP261" t="s">
        <v>6580</v>
      </c>
      <c r="BQ261" t="s">
        <v>6581</v>
      </c>
      <c r="BR261">
        <v>86.7</v>
      </c>
      <c r="BS261">
        <v>9.13</v>
      </c>
      <c r="BT261">
        <v>2018</v>
      </c>
      <c r="BU261">
        <v>21</v>
      </c>
      <c r="BW261">
        <v>2</v>
      </c>
      <c r="BY261" t="s">
        <v>174</v>
      </c>
      <c r="BZ261" t="s">
        <v>6582</v>
      </c>
      <c r="CA261" t="s">
        <v>6583</v>
      </c>
      <c r="CB261" t="s">
        <v>6584</v>
      </c>
      <c r="CC261">
        <v>100</v>
      </c>
      <c r="CE261">
        <v>2027</v>
      </c>
      <c r="CF261" t="s">
        <v>174</v>
      </c>
      <c r="CG261" t="s">
        <v>6585</v>
      </c>
      <c r="CH261" t="s">
        <v>6586</v>
      </c>
      <c r="CI261" t="s">
        <v>193</v>
      </c>
      <c r="CJ261">
        <v>2024</v>
      </c>
      <c r="CL261" t="s">
        <v>170</v>
      </c>
      <c r="CN261" t="s">
        <v>174</v>
      </c>
      <c r="CO261" t="s">
        <v>6587</v>
      </c>
      <c r="CP261" t="s">
        <v>6588</v>
      </c>
      <c r="CQ261" t="s">
        <v>174</v>
      </c>
      <c r="CR261">
        <v>11</v>
      </c>
      <c r="CS261">
        <v>27</v>
      </c>
      <c r="CT261">
        <v>7</v>
      </c>
      <c r="CU261" t="s">
        <v>6589</v>
      </c>
      <c r="CV261" t="s">
        <v>174</v>
      </c>
      <c r="CW261" t="s">
        <v>6590</v>
      </c>
      <c r="CX261" t="s">
        <v>193</v>
      </c>
      <c r="CY261">
        <v>2021</v>
      </c>
      <c r="CZ261" t="s">
        <v>174</v>
      </c>
      <c r="DA261" t="s">
        <v>6591</v>
      </c>
      <c r="DB261" t="s">
        <v>6592</v>
      </c>
      <c r="DC261" t="s">
        <v>6593</v>
      </c>
      <c r="DD261" t="s">
        <v>174</v>
      </c>
      <c r="DE261" t="s">
        <v>6594</v>
      </c>
      <c r="DF261" t="s">
        <v>174</v>
      </c>
      <c r="DG261">
        <v>8</v>
      </c>
      <c r="DH261">
        <v>2</v>
      </c>
      <c r="DI261">
        <v>6</v>
      </c>
      <c r="DJ261">
        <v>5</v>
      </c>
      <c r="DK261">
        <v>8</v>
      </c>
      <c r="DL261" t="s">
        <v>174</v>
      </c>
      <c r="DM261" t="s">
        <v>6595</v>
      </c>
      <c r="DN261" t="s">
        <v>174</v>
      </c>
      <c r="DO261" t="s">
        <v>6596</v>
      </c>
      <c r="DP261" t="s">
        <v>6597</v>
      </c>
      <c r="DQ261" t="str">
        <f>HYPERLINK("https://nconnect.nicmar.ac.in/storage/profile/69993e93bb658.png","Download")</f>
        <v>0</v>
      </c>
      <c r="DR261" t="str">
        <f>HYPERLINK("https://nconnect.nicmar.ac.in/pdf/129_resume_1771654341.pdf/Y2FyZWVy","View Resume")</f>
        <v>0</v>
      </c>
      <c r="DS261" t="s">
        <v>6598</v>
      </c>
      <c r="DT261" t="s">
        <v>6599</v>
      </c>
      <c r="DU261" t="s">
        <v>6600</v>
      </c>
      <c r="DV261" t="s">
        <v>6601</v>
      </c>
      <c r="DW261" t="s">
        <v>246</v>
      </c>
      <c r="DX261" t="s">
        <v>2198</v>
      </c>
      <c r="DY261" t="s">
        <v>6602</v>
      </c>
      <c r="DZ261" t="s">
        <v>1383</v>
      </c>
      <c r="EA261" t="s">
        <v>6603</v>
      </c>
      <c r="EB261" t="s">
        <v>6235</v>
      </c>
      <c r="EC261" t="s">
        <v>4185</v>
      </c>
      <c r="ED261" t="s">
        <v>207</v>
      </c>
      <c r="EE261" t="s">
        <v>6604</v>
      </c>
      <c r="EF261" t="s">
        <v>2590</v>
      </c>
      <c r="EG261" t="s">
        <v>990</v>
      </c>
      <c r="EH261" t="s">
        <v>6605</v>
      </c>
      <c r="EI261" t="s">
        <v>6235</v>
      </c>
      <c r="EJ261" t="s">
        <v>4185</v>
      </c>
      <c r="EK261" t="s">
        <v>207</v>
      </c>
      <c r="EL261" t="s">
        <v>2590</v>
      </c>
      <c r="EM261" t="s">
        <v>1136</v>
      </c>
      <c r="EN261" t="s">
        <v>3195</v>
      </c>
      <c r="EO261" t="s">
        <v>6606</v>
      </c>
      <c r="EP261" t="s">
        <v>211</v>
      </c>
      <c r="EQ261" t="s">
        <v>5503</v>
      </c>
      <c r="ER261" t="s">
        <v>246</v>
      </c>
      <c r="ES261" t="s">
        <v>1025</v>
      </c>
      <c r="ET261" t="s">
        <v>988</v>
      </c>
      <c r="EU261" t="s">
        <v>3195</v>
      </c>
      <c r="EV261" t="s">
        <v>6606</v>
      </c>
      <c r="EW261" t="s">
        <v>1685</v>
      </c>
      <c r="EX261" t="s">
        <v>5503</v>
      </c>
      <c r="EY261" t="s">
        <v>246</v>
      </c>
      <c r="EZ261" t="s">
        <v>988</v>
      </c>
      <c r="FA261" t="s">
        <v>1544</v>
      </c>
      <c r="FB261" t="s">
        <v>415</v>
      </c>
    </row>
    <row r="262" spans="1:158">
      <c r="A262" t="s">
        <v>585</v>
      </c>
      <c r="B262" t="s">
        <v>211</v>
      </c>
      <c r="C262" t="s">
        <v>472</v>
      </c>
      <c r="D262" t="s">
        <v>586</v>
      </c>
      <c r="E262" t="s">
        <v>3838</v>
      </c>
      <c r="F262" t="s">
        <v>3839</v>
      </c>
      <c r="G262">
        <v>9940270826</v>
      </c>
      <c r="H262" t="s">
        <v>164</v>
      </c>
      <c r="I262" t="s">
        <v>3840</v>
      </c>
      <c r="J262" t="s">
        <v>166</v>
      </c>
      <c r="K262" t="s">
        <v>477</v>
      </c>
      <c r="L262" t="s">
        <v>3841</v>
      </c>
      <c r="M262" t="s">
        <v>3842</v>
      </c>
      <c r="N262" t="s">
        <v>170</v>
      </c>
      <c r="AI262" t="s">
        <v>3843</v>
      </c>
      <c r="AJ262" t="s">
        <v>3844</v>
      </c>
      <c r="AK262" t="s">
        <v>3845</v>
      </c>
      <c r="AL262">
        <v>94.4</v>
      </c>
      <c r="AN262">
        <v>2006</v>
      </c>
      <c r="AO262" t="s">
        <v>174</v>
      </c>
      <c r="AP262" t="s">
        <v>3843</v>
      </c>
      <c r="AQ262" t="s">
        <v>3844</v>
      </c>
      <c r="AR262" t="s">
        <v>3846</v>
      </c>
      <c r="AS262">
        <v>89</v>
      </c>
      <c r="AU262">
        <v>2008</v>
      </c>
      <c r="AV262" t="s">
        <v>170</v>
      </c>
      <c r="BC262" t="s">
        <v>174</v>
      </c>
      <c r="BD262" t="s">
        <v>3847</v>
      </c>
      <c r="BE262" t="s">
        <v>3848</v>
      </c>
      <c r="BF262" t="s">
        <v>229</v>
      </c>
      <c r="BG262">
        <v>83.5</v>
      </c>
      <c r="BH262">
        <v>8.35</v>
      </c>
      <c r="BI262">
        <v>2012</v>
      </c>
      <c r="BJ262">
        <v>2</v>
      </c>
      <c r="BL262">
        <v>9</v>
      </c>
      <c r="BN262" t="s">
        <v>174</v>
      </c>
      <c r="BO262" t="s">
        <v>3849</v>
      </c>
      <c r="BP262" t="s">
        <v>3850</v>
      </c>
      <c r="BQ262" t="s">
        <v>3851</v>
      </c>
      <c r="BR262">
        <v>84.2</v>
      </c>
      <c r="BS262">
        <v>8.42</v>
      </c>
      <c r="BT262">
        <v>2016</v>
      </c>
      <c r="BU262">
        <v>12</v>
      </c>
      <c r="BW262">
        <v>13</v>
      </c>
      <c r="BY262" t="s">
        <v>170</v>
      </c>
      <c r="CF262" t="s">
        <v>174</v>
      </c>
      <c r="CG262" t="s">
        <v>3852</v>
      </c>
      <c r="CH262" t="s">
        <v>3853</v>
      </c>
      <c r="CI262" t="s">
        <v>373</v>
      </c>
      <c r="CK262" t="s">
        <v>174</v>
      </c>
      <c r="CL262" t="s">
        <v>174</v>
      </c>
      <c r="CM262" t="s">
        <v>3854</v>
      </c>
      <c r="CN262" t="s">
        <v>174</v>
      </c>
      <c r="CO262" t="s">
        <v>3855</v>
      </c>
      <c r="CP262" t="s">
        <v>3856</v>
      </c>
      <c r="CQ262" t="s">
        <v>174</v>
      </c>
      <c r="CR262">
        <v>4</v>
      </c>
      <c r="CS262">
        <v>6</v>
      </c>
      <c r="CT262">
        <v>1</v>
      </c>
      <c r="CU262" t="s">
        <v>3857</v>
      </c>
      <c r="CV262" t="s">
        <v>170</v>
      </c>
      <c r="CZ262" t="s">
        <v>170</v>
      </c>
      <c r="DB262" t="s">
        <v>3858</v>
      </c>
      <c r="DC262" t="s">
        <v>3859</v>
      </c>
      <c r="DD262" t="s">
        <v>174</v>
      </c>
      <c r="DE262" t="s">
        <v>3860</v>
      </c>
      <c r="DF262" t="s">
        <v>170</v>
      </c>
      <c r="DL262" t="s">
        <v>174</v>
      </c>
      <c r="DM262" t="s">
        <v>3861</v>
      </c>
      <c r="DN262" t="s">
        <v>174</v>
      </c>
      <c r="DO262" t="s">
        <v>3862</v>
      </c>
      <c r="DP262" t="s">
        <v>6607</v>
      </c>
      <c r="DQ262" t="str">
        <f>HYPERLINK("https://nconnect.nicmar.ac.in/storage/profile/6996e56310561.png","Download")</f>
        <v>0</v>
      </c>
      <c r="DR262" t="str">
        <f>HYPERLINK("https://nconnect.nicmar.ac.in/pdf/214_resume_1771504379.pdf/Y2FyZWVy","View Resume")</f>
        <v>0</v>
      </c>
      <c r="DS262" t="s">
        <v>3864</v>
      </c>
      <c r="DT262" t="s">
        <v>3865</v>
      </c>
      <c r="DU262" t="s">
        <v>211</v>
      </c>
      <c r="DV262" t="s">
        <v>1812</v>
      </c>
      <c r="DW262" t="s">
        <v>246</v>
      </c>
      <c r="DX262" t="s">
        <v>3866</v>
      </c>
      <c r="DY262" t="s">
        <v>824</v>
      </c>
      <c r="DZ262" t="s">
        <v>3110</v>
      </c>
      <c r="EA262" t="s">
        <v>3867</v>
      </c>
      <c r="EB262" t="s">
        <v>211</v>
      </c>
      <c r="EC262" t="s">
        <v>1812</v>
      </c>
      <c r="ED262" t="s">
        <v>246</v>
      </c>
      <c r="EE262" t="s">
        <v>2026</v>
      </c>
      <c r="EF262" t="s">
        <v>3868</v>
      </c>
      <c r="EG262" t="s">
        <v>265</v>
      </c>
      <c r="EH262" t="s">
        <v>3869</v>
      </c>
      <c r="EI262" t="s">
        <v>351</v>
      </c>
      <c r="EJ262" t="s">
        <v>1812</v>
      </c>
      <c r="EK262" t="s">
        <v>246</v>
      </c>
      <c r="EL262" t="s">
        <v>3870</v>
      </c>
      <c r="EM262" t="s">
        <v>1591</v>
      </c>
      <c r="EN262" t="s">
        <v>898</v>
      </c>
    </row>
    <row r="263" spans="1:158">
      <c r="A263" t="s">
        <v>826</v>
      </c>
      <c r="B263" t="s">
        <v>211</v>
      </c>
      <c r="C263" t="s">
        <v>267</v>
      </c>
      <c r="D263" t="s">
        <v>827</v>
      </c>
      <c r="E263" t="s">
        <v>6608</v>
      </c>
      <c r="F263" t="s">
        <v>6609</v>
      </c>
      <c r="G263">
        <v>9765400825</v>
      </c>
      <c r="H263" t="s">
        <v>271</v>
      </c>
      <c r="I263" t="s">
        <v>6610</v>
      </c>
      <c r="J263" t="s">
        <v>166</v>
      </c>
      <c r="K263" t="s">
        <v>6611</v>
      </c>
      <c r="L263" t="s">
        <v>6612</v>
      </c>
      <c r="M263" t="s">
        <v>6613</v>
      </c>
      <c r="N263" t="s">
        <v>170</v>
      </c>
      <c r="AI263" t="s">
        <v>6614</v>
      </c>
      <c r="AJ263" t="s">
        <v>6615</v>
      </c>
      <c r="AK263" t="s">
        <v>439</v>
      </c>
      <c r="AL263">
        <v>82.8</v>
      </c>
      <c r="AN263">
        <v>2000</v>
      </c>
      <c r="AO263" t="s">
        <v>170</v>
      </c>
      <c r="AV263" t="s">
        <v>174</v>
      </c>
      <c r="AW263" t="s">
        <v>6616</v>
      </c>
      <c r="AX263" t="s">
        <v>6617</v>
      </c>
      <c r="AY263" t="s">
        <v>6618</v>
      </c>
      <c r="AZ263">
        <v>61.56</v>
      </c>
      <c r="BB263">
        <v>2003</v>
      </c>
      <c r="BC263" t="s">
        <v>174</v>
      </c>
      <c r="BD263" t="s">
        <v>6619</v>
      </c>
      <c r="BE263" t="s">
        <v>6620</v>
      </c>
      <c r="BF263" t="s">
        <v>6621</v>
      </c>
      <c r="BG263">
        <v>71.57</v>
      </c>
      <c r="BI263">
        <v>2006</v>
      </c>
      <c r="BJ263">
        <v>19</v>
      </c>
      <c r="BK263" t="s">
        <v>6622</v>
      </c>
      <c r="BL263">
        <v>11</v>
      </c>
      <c r="BN263" t="s">
        <v>174</v>
      </c>
      <c r="BO263" t="s">
        <v>4362</v>
      </c>
      <c r="BP263" t="s">
        <v>6623</v>
      </c>
      <c r="BQ263" t="s">
        <v>6624</v>
      </c>
      <c r="BR263">
        <v>67.5</v>
      </c>
      <c r="BS263">
        <v>7.5</v>
      </c>
      <c r="BT263">
        <v>2017</v>
      </c>
      <c r="BU263">
        <v>31</v>
      </c>
      <c r="BV263" t="s">
        <v>6625</v>
      </c>
      <c r="BW263">
        <v>11</v>
      </c>
      <c r="BY263" t="s">
        <v>170</v>
      </c>
      <c r="CF263" t="s">
        <v>174</v>
      </c>
      <c r="CG263" t="s">
        <v>6626</v>
      </c>
      <c r="CH263" t="s">
        <v>6627</v>
      </c>
      <c r="CI263" t="s">
        <v>373</v>
      </c>
      <c r="CK263" t="s">
        <v>174</v>
      </c>
      <c r="CL263" t="s">
        <v>174</v>
      </c>
      <c r="CN263" t="s">
        <v>170</v>
      </c>
      <c r="CP263" t="s">
        <v>6628</v>
      </c>
      <c r="CQ263" t="s">
        <v>170</v>
      </c>
      <c r="CV263" t="s">
        <v>170</v>
      </c>
      <c r="CZ263" t="s">
        <v>170</v>
      </c>
      <c r="DB263" t="s">
        <v>6629</v>
      </c>
      <c r="DC263" t="s">
        <v>2750</v>
      </c>
      <c r="DD263" t="s">
        <v>174</v>
      </c>
      <c r="DE263" t="s">
        <v>6630</v>
      </c>
      <c r="DF263" t="s">
        <v>174</v>
      </c>
      <c r="DG263" t="s">
        <v>6631</v>
      </c>
      <c r="DH263" t="s">
        <v>6632</v>
      </c>
      <c r="DI263" t="s">
        <v>784</v>
      </c>
      <c r="DJ263" t="s">
        <v>784</v>
      </c>
      <c r="DK263">
        <v>8</v>
      </c>
      <c r="DL263" t="s">
        <v>170</v>
      </c>
      <c r="DN263" t="s">
        <v>170</v>
      </c>
      <c r="DP263" t="s">
        <v>6633</v>
      </c>
      <c r="DQ263" t="s">
        <v>202</v>
      </c>
      <c r="DR263" t="str">
        <f>HYPERLINK("https://nconnect.nicmar.ac.in/pdf/217_resume_1771654611.pdf/Y2FyZWVy","View Resume")</f>
        <v>0</v>
      </c>
      <c r="DS263" t="s">
        <v>5660</v>
      </c>
      <c r="DT263" t="s">
        <v>6634</v>
      </c>
      <c r="DU263" t="s">
        <v>211</v>
      </c>
      <c r="DV263" t="s">
        <v>819</v>
      </c>
      <c r="DW263" t="s">
        <v>246</v>
      </c>
      <c r="DX263" t="s">
        <v>1544</v>
      </c>
      <c r="DY263" t="s">
        <v>1686</v>
      </c>
      <c r="DZ263" t="s">
        <v>1592</v>
      </c>
      <c r="EA263" t="s">
        <v>6635</v>
      </c>
      <c r="EB263" t="s">
        <v>4472</v>
      </c>
      <c r="EC263" t="s">
        <v>819</v>
      </c>
      <c r="ED263" t="s">
        <v>246</v>
      </c>
      <c r="EE263" t="s">
        <v>6636</v>
      </c>
      <c r="EF263" t="s">
        <v>1548</v>
      </c>
      <c r="EG263" t="s">
        <v>942</v>
      </c>
      <c r="EH263" t="s">
        <v>6637</v>
      </c>
      <c r="EI263" t="s">
        <v>211</v>
      </c>
      <c r="EJ263" t="s">
        <v>819</v>
      </c>
      <c r="EK263" t="s">
        <v>246</v>
      </c>
      <c r="EL263" t="s">
        <v>988</v>
      </c>
      <c r="EM263" t="s">
        <v>1585</v>
      </c>
      <c r="EN263" t="s">
        <v>420</v>
      </c>
      <c r="EO263" t="s">
        <v>6637</v>
      </c>
      <c r="EP263" t="s">
        <v>6638</v>
      </c>
      <c r="EQ263" t="s">
        <v>819</v>
      </c>
      <c r="ER263" t="s">
        <v>246</v>
      </c>
      <c r="ES263" t="s">
        <v>6639</v>
      </c>
      <c r="ET263" t="s">
        <v>5186</v>
      </c>
      <c r="EU263" t="s">
        <v>698</v>
      </c>
      <c r="EV263" t="s">
        <v>6640</v>
      </c>
      <c r="EW263" t="s">
        <v>351</v>
      </c>
      <c r="EX263" t="s">
        <v>6641</v>
      </c>
      <c r="EY263" t="s">
        <v>246</v>
      </c>
      <c r="EZ263" t="s">
        <v>2203</v>
      </c>
      <c r="FA263" t="s">
        <v>6642</v>
      </c>
      <c r="FB263" t="s">
        <v>908</v>
      </c>
    </row>
    <row r="264" spans="1:158">
      <c r="A264" t="s">
        <v>356</v>
      </c>
      <c r="B264" t="s">
        <v>211</v>
      </c>
      <c r="C264" t="s">
        <v>267</v>
      </c>
      <c r="D264" t="s">
        <v>357</v>
      </c>
      <c r="E264" t="s">
        <v>6643</v>
      </c>
      <c r="F264" t="s">
        <v>6644</v>
      </c>
      <c r="G264">
        <v>9075337663</v>
      </c>
      <c r="H264" t="s">
        <v>271</v>
      </c>
      <c r="I264" t="s">
        <v>6645</v>
      </c>
      <c r="J264" t="s">
        <v>166</v>
      </c>
      <c r="K264" t="s">
        <v>1035</v>
      </c>
      <c r="L264" t="s">
        <v>6646</v>
      </c>
      <c r="M264" t="s">
        <v>6647</v>
      </c>
      <c r="N264" t="s">
        <v>170</v>
      </c>
      <c r="AI264" t="s">
        <v>6648</v>
      </c>
      <c r="AJ264" t="s">
        <v>6649</v>
      </c>
      <c r="AK264" t="s">
        <v>6650</v>
      </c>
      <c r="AL264">
        <v>75.2</v>
      </c>
      <c r="AM264">
        <v>0</v>
      </c>
      <c r="AN264">
        <v>2000</v>
      </c>
      <c r="AO264" t="s">
        <v>174</v>
      </c>
      <c r="AP264" t="s">
        <v>6651</v>
      </c>
      <c r="AQ264" t="s">
        <v>6649</v>
      </c>
      <c r="AR264" t="s">
        <v>439</v>
      </c>
      <c r="AS264">
        <v>62</v>
      </c>
      <c r="AU264">
        <v>2002</v>
      </c>
      <c r="AV264" t="s">
        <v>170</v>
      </c>
      <c r="BC264" t="s">
        <v>174</v>
      </c>
      <c r="BD264" t="s">
        <v>6652</v>
      </c>
      <c r="BE264" t="s">
        <v>6653</v>
      </c>
      <c r="BF264" t="s">
        <v>439</v>
      </c>
      <c r="BG264">
        <v>81</v>
      </c>
      <c r="BI264">
        <v>2005</v>
      </c>
      <c r="BJ264">
        <v>19</v>
      </c>
      <c r="BK264" t="s">
        <v>5829</v>
      </c>
      <c r="BL264">
        <v>53</v>
      </c>
      <c r="BM264" t="s">
        <v>439</v>
      </c>
      <c r="BN264" t="s">
        <v>170</v>
      </c>
      <c r="BV264" t="s">
        <v>529</v>
      </c>
      <c r="BX264" t="s">
        <v>2571</v>
      </c>
      <c r="BY264" t="s">
        <v>170</v>
      </c>
      <c r="BZ264" t="s">
        <v>441</v>
      </c>
      <c r="CA264" t="s">
        <v>6654</v>
      </c>
      <c r="CB264" t="s">
        <v>2571</v>
      </c>
      <c r="CF264" t="s">
        <v>174</v>
      </c>
      <c r="CG264" t="s">
        <v>2571</v>
      </c>
      <c r="CH264" t="s">
        <v>6655</v>
      </c>
      <c r="CI264" t="s">
        <v>373</v>
      </c>
      <c r="CK264" t="s">
        <v>170</v>
      </c>
      <c r="CL264" t="s">
        <v>170</v>
      </c>
      <c r="CN264" t="s">
        <v>174</v>
      </c>
      <c r="CO264" t="s">
        <v>6656</v>
      </c>
      <c r="CP264" t="s">
        <v>6657</v>
      </c>
      <c r="CQ264" t="s">
        <v>174</v>
      </c>
      <c r="CR264" t="s">
        <v>2453</v>
      </c>
      <c r="CS264">
        <v>5</v>
      </c>
      <c r="CU264" t="s">
        <v>6658</v>
      </c>
      <c r="CV264" t="s">
        <v>174</v>
      </c>
      <c r="CW264" t="s">
        <v>6659</v>
      </c>
      <c r="CX264" t="s">
        <v>193</v>
      </c>
      <c r="CY264">
        <v>2012</v>
      </c>
      <c r="CZ264" t="s">
        <v>170</v>
      </c>
      <c r="DC264" t="s">
        <v>6660</v>
      </c>
      <c r="DD264" t="s">
        <v>174</v>
      </c>
      <c r="DE264" t="s">
        <v>6661</v>
      </c>
      <c r="DF264" t="s">
        <v>170</v>
      </c>
      <c r="DL264" t="s">
        <v>174</v>
      </c>
      <c r="DM264" t="s">
        <v>6662</v>
      </c>
      <c r="DN264" t="s">
        <v>174</v>
      </c>
      <c r="DO264" t="s">
        <v>6663</v>
      </c>
      <c r="DP264" t="s">
        <v>6664</v>
      </c>
      <c r="DQ264" t="str">
        <f>HYPERLINK("https://nconnect.nicmar.ac.in/storage/profile/69994cf2cbe2e.png","Download")</f>
        <v>0</v>
      </c>
      <c r="DR264" t="str">
        <f>HYPERLINK("https://nconnect.nicmar.ac.in/pdf/365_resume_1771654330.pdf/Y2FyZWVy","View Resume")</f>
        <v>0</v>
      </c>
      <c r="DS264" t="s">
        <v>2689</v>
      </c>
      <c r="DT264" t="s">
        <v>6665</v>
      </c>
      <c r="DU264" t="s">
        <v>211</v>
      </c>
      <c r="DV264" t="s">
        <v>819</v>
      </c>
      <c r="DW264" t="s">
        <v>246</v>
      </c>
      <c r="DX264" t="s">
        <v>758</v>
      </c>
      <c r="DY264" t="s">
        <v>209</v>
      </c>
      <c r="DZ264" t="s">
        <v>355</v>
      </c>
      <c r="EA264" t="s">
        <v>4909</v>
      </c>
      <c r="EB264" t="s">
        <v>211</v>
      </c>
      <c r="EC264" t="s">
        <v>819</v>
      </c>
      <c r="ED264" t="s">
        <v>246</v>
      </c>
      <c r="EE264" t="s">
        <v>2203</v>
      </c>
      <c r="EF264" t="s">
        <v>4687</v>
      </c>
      <c r="EG264" t="s">
        <v>3195</v>
      </c>
      <c r="EH264" t="s">
        <v>6666</v>
      </c>
      <c r="EI264" t="s">
        <v>6667</v>
      </c>
      <c r="EJ264" t="s">
        <v>819</v>
      </c>
      <c r="EK264" t="s">
        <v>207</v>
      </c>
      <c r="EL264" t="s">
        <v>1099</v>
      </c>
      <c r="EM264" t="s">
        <v>6668</v>
      </c>
      <c r="EN264" t="s">
        <v>461</v>
      </c>
      <c r="EO264" t="s">
        <v>6669</v>
      </c>
      <c r="EP264" t="s">
        <v>6667</v>
      </c>
      <c r="EQ264" t="s">
        <v>819</v>
      </c>
      <c r="ER264" t="s">
        <v>207</v>
      </c>
      <c r="ES264" t="s">
        <v>3904</v>
      </c>
      <c r="ET264" t="s">
        <v>2207</v>
      </c>
      <c r="EU264" t="s">
        <v>430</v>
      </c>
      <c r="EV264" t="s">
        <v>6670</v>
      </c>
      <c r="EW264" t="s">
        <v>6671</v>
      </c>
      <c r="EX264" t="s">
        <v>2840</v>
      </c>
      <c r="EY264" t="s">
        <v>207</v>
      </c>
      <c r="EZ264" t="s">
        <v>3754</v>
      </c>
      <c r="FA264" t="s">
        <v>6672</v>
      </c>
      <c r="FB264" t="s">
        <v>420</v>
      </c>
    </row>
    <row r="265" spans="1:158">
      <c r="A265" t="s">
        <v>587</v>
      </c>
      <c r="B265" t="s">
        <v>159</v>
      </c>
      <c r="C265" t="s">
        <v>267</v>
      </c>
      <c r="D265" t="s">
        <v>357</v>
      </c>
      <c r="E265" t="s">
        <v>6643</v>
      </c>
      <c r="F265" t="s">
        <v>6644</v>
      </c>
      <c r="G265">
        <v>9075337663</v>
      </c>
      <c r="H265" t="s">
        <v>271</v>
      </c>
      <c r="I265" t="s">
        <v>6645</v>
      </c>
      <c r="J265" t="s">
        <v>166</v>
      </c>
      <c r="K265" t="s">
        <v>1035</v>
      </c>
      <c r="L265" t="s">
        <v>6646</v>
      </c>
      <c r="M265" t="s">
        <v>6647</v>
      </c>
      <c r="N265" t="s">
        <v>170</v>
      </c>
      <c r="AI265" t="s">
        <v>6648</v>
      </c>
      <c r="AJ265" t="s">
        <v>6649</v>
      </c>
      <c r="AK265" t="s">
        <v>6650</v>
      </c>
      <c r="AL265">
        <v>75.2</v>
      </c>
      <c r="AM265">
        <v>0</v>
      </c>
      <c r="AN265">
        <v>2000</v>
      </c>
      <c r="AO265" t="s">
        <v>174</v>
      </c>
      <c r="AP265" t="s">
        <v>6651</v>
      </c>
      <c r="AQ265" t="s">
        <v>6649</v>
      </c>
      <c r="AR265" t="s">
        <v>439</v>
      </c>
      <c r="AS265">
        <v>62</v>
      </c>
      <c r="AU265">
        <v>2002</v>
      </c>
      <c r="AV265" t="s">
        <v>170</v>
      </c>
      <c r="BC265" t="s">
        <v>174</v>
      </c>
      <c r="BD265" t="s">
        <v>6652</v>
      </c>
      <c r="BE265" t="s">
        <v>6653</v>
      </c>
      <c r="BF265" t="s">
        <v>439</v>
      </c>
      <c r="BG265">
        <v>81</v>
      </c>
      <c r="BI265">
        <v>2005</v>
      </c>
      <c r="BJ265">
        <v>19</v>
      </c>
      <c r="BK265" t="s">
        <v>5829</v>
      </c>
      <c r="BL265">
        <v>53</v>
      </c>
      <c r="BM265" t="s">
        <v>439</v>
      </c>
      <c r="BN265" t="s">
        <v>170</v>
      </c>
      <c r="BV265" t="s">
        <v>529</v>
      </c>
      <c r="BX265" t="s">
        <v>2571</v>
      </c>
      <c r="BY265" t="s">
        <v>170</v>
      </c>
      <c r="BZ265" t="s">
        <v>441</v>
      </c>
      <c r="CA265" t="s">
        <v>6654</v>
      </c>
      <c r="CB265" t="s">
        <v>2571</v>
      </c>
      <c r="CF265" t="s">
        <v>174</v>
      </c>
      <c r="CG265" t="s">
        <v>2571</v>
      </c>
      <c r="CH265" t="s">
        <v>6655</v>
      </c>
      <c r="CI265" t="s">
        <v>373</v>
      </c>
      <c r="CK265" t="s">
        <v>170</v>
      </c>
      <c r="CL265" t="s">
        <v>170</v>
      </c>
      <c r="CN265" t="s">
        <v>174</v>
      </c>
      <c r="CO265" t="s">
        <v>6656</v>
      </c>
      <c r="CP265" t="s">
        <v>6657</v>
      </c>
      <c r="CQ265" t="s">
        <v>174</v>
      </c>
      <c r="CR265" t="s">
        <v>2453</v>
      </c>
      <c r="CS265">
        <v>5</v>
      </c>
      <c r="CU265" t="s">
        <v>6658</v>
      </c>
      <c r="CV265" t="s">
        <v>174</v>
      </c>
      <c r="CW265" t="s">
        <v>6659</v>
      </c>
      <c r="CX265" t="s">
        <v>193</v>
      </c>
      <c r="CY265">
        <v>2012</v>
      </c>
      <c r="CZ265" t="s">
        <v>170</v>
      </c>
      <c r="DC265" t="s">
        <v>6660</v>
      </c>
      <c r="DD265" t="s">
        <v>174</v>
      </c>
      <c r="DE265" t="s">
        <v>6661</v>
      </c>
      <c r="DF265" t="s">
        <v>170</v>
      </c>
      <c r="DL265" t="s">
        <v>174</v>
      </c>
      <c r="DM265" t="s">
        <v>6662</v>
      </c>
      <c r="DN265" t="s">
        <v>174</v>
      </c>
      <c r="DO265" t="s">
        <v>6663</v>
      </c>
      <c r="DP265" t="s">
        <v>6673</v>
      </c>
      <c r="DQ265" t="str">
        <f>HYPERLINK("https://nconnect.nicmar.ac.in/storage/profile/69994cf2cbe2e.png","Download")</f>
        <v>0</v>
      </c>
      <c r="DR265" t="str">
        <f>HYPERLINK("https://nconnect.nicmar.ac.in/pdf/365_resume_1771654330.pdf/Y2FyZWVy","View Resume")</f>
        <v>0</v>
      </c>
      <c r="DS265" t="s">
        <v>2689</v>
      </c>
      <c r="DT265" t="s">
        <v>6665</v>
      </c>
      <c r="DU265" t="s">
        <v>211</v>
      </c>
      <c r="DV265" t="s">
        <v>819</v>
      </c>
      <c r="DW265" t="s">
        <v>246</v>
      </c>
      <c r="DX265" t="s">
        <v>758</v>
      </c>
      <c r="DY265" t="s">
        <v>209</v>
      </c>
      <c r="DZ265" t="s">
        <v>355</v>
      </c>
      <c r="EA265" t="s">
        <v>4909</v>
      </c>
      <c r="EB265" t="s">
        <v>211</v>
      </c>
      <c r="EC265" t="s">
        <v>819</v>
      </c>
      <c r="ED265" t="s">
        <v>246</v>
      </c>
      <c r="EE265" t="s">
        <v>2203</v>
      </c>
      <c r="EF265" t="s">
        <v>4687</v>
      </c>
      <c r="EG265" t="s">
        <v>3195</v>
      </c>
      <c r="EH265" t="s">
        <v>6666</v>
      </c>
      <c r="EI265" t="s">
        <v>6667</v>
      </c>
      <c r="EJ265" t="s">
        <v>819</v>
      </c>
      <c r="EK265" t="s">
        <v>207</v>
      </c>
      <c r="EL265" t="s">
        <v>1099</v>
      </c>
      <c r="EM265" t="s">
        <v>6668</v>
      </c>
      <c r="EN265" t="s">
        <v>461</v>
      </c>
      <c r="EO265" t="s">
        <v>6669</v>
      </c>
      <c r="EP265" t="s">
        <v>6667</v>
      </c>
      <c r="EQ265" t="s">
        <v>819</v>
      </c>
      <c r="ER265" t="s">
        <v>207</v>
      </c>
      <c r="ES265" t="s">
        <v>3904</v>
      </c>
      <c r="ET265" t="s">
        <v>2207</v>
      </c>
      <c r="EU265" t="s">
        <v>430</v>
      </c>
      <c r="EV265" t="s">
        <v>6670</v>
      </c>
      <c r="EW265" t="s">
        <v>6671</v>
      </c>
      <c r="EX265" t="s">
        <v>2840</v>
      </c>
      <c r="EY265" t="s">
        <v>207</v>
      </c>
      <c r="EZ265" t="s">
        <v>3754</v>
      </c>
      <c r="FA265" t="s">
        <v>6672</v>
      </c>
      <c r="FB265" t="s">
        <v>420</v>
      </c>
    </row>
    <row r="266" spans="1:158">
      <c r="A266" t="s">
        <v>295</v>
      </c>
      <c r="B266" t="s">
        <v>211</v>
      </c>
      <c r="C266" t="s">
        <v>267</v>
      </c>
      <c r="D266" t="s">
        <v>296</v>
      </c>
      <c r="E266" t="s">
        <v>6674</v>
      </c>
      <c r="F266" t="s">
        <v>6675</v>
      </c>
      <c r="G266">
        <v>7417182916</v>
      </c>
      <c r="H266" t="s">
        <v>164</v>
      </c>
      <c r="I266" t="s">
        <v>6676</v>
      </c>
      <c r="J266" t="s">
        <v>166</v>
      </c>
      <c r="K266" t="s">
        <v>763</v>
      </c>
      <c r="L266" t="s">
        <v>6677</v>
      </c>
      <c r="M266" t="s">
        <v>6678</v>
      </c>
      <c r="N266" t="s">
        <v>170</v>
      </c>
      <c r="AI266" t="s">
        <v>6679</v>
      </c>
      <c r="AJ266" t="s">
        <v>1482</v>
      </c>
      <c r="AK266" t="s">
        <v>439</v>
      </c>
      <c r="AL266">
        <v>53.6</v>
      </c>
      <c r="AN266">
        <v>2008</v>
      </c>
      <c r="AO266" t="s">
        <v>174</v>
      </c>
      <c r="AP266" t="s">
        <v>6680</v>
      </c>
      <c r="AQ266" t="s">
        <v>6681</v>
      </c>
      <c r="AR266" t="s">
        <v>4789</v>
      </c>
      <c r="AS266">
        <v>63.75</v>
      </c>
      <c r="AU266">
        <v>2011</v>
      </c>
      <c r="AV266" t="s">
        <v>170</v>
      </c>
      <c r="BC266" t="s">
        <v>174</v>
      </c>
      <c r="BD266" t="s">
        <v>6682</v>
      </c>
      <c r="BE266" t="s">
        <v>6683</v>
      </c>
      <c r="BF266" t="s">
        <v>6684</v>
      </c>
      <c r="BG266">
        <v>55.84</v>
      </c>
      <c r="BI266">
        <v>2014</v>
      </c>
      <c r="BJ266">
        <v>9</v>
      </c>
      <c r="BL266">
        <v>33</v>
      </c>
      <c r="BN266" t="s">
        <v>174</v>
      </c>
      <c r="BO266" t="s">
        <v>6682</v>
      </c>
      <c r="BP266" t="s">
        <v>6685</v>
      </c>
      <c r="BQ266" t="s">
        <v>6686</v>
      </c>
      <c r="BR266">
        <v>63.93</v>
      </c>
      <c r="BT266">
        <v>2016</v>
      </c>
      <c r="BU266">
        <v>31</v>
      </c>
      <c r="BW266">
        <v>33</v>
      </c>
      <c r="BY266" t="s">
        <v>170</v>
      </c>
      <c r="CF266" t="s">
        <v>174</v>
      </c>
      <c r="CG266" t="s">
        <v>1266</v>
      </c>
      <c r="CH266" t="s">
        <v>6687</v>
      </c>
      <c r="CI266" t="s">
        <v>193</v>
      </c>
      <c r="CJ266">
        <v>2025</v>
      </c>
      <c r="CL266" t="s">
        <v>170</v>
      </c>
      <c r="CN266" t="s">
        <v>170</v>
      </c>
      <c r="CP266" t="s">
        <v>722</v>
      </c>
      <c r="CQ266" t="s">
        <v>174</v>
      </c>
      <c r="CR266">
        <v>7</v>
      </c>
      <c r="CS266">
        <v>2</v>
      </c>
      <c r="CU266" t="s">
        <v>6688</v>
      </c>
      <c r="CV266" t="s">
        <v>170</v>
      </c>
      <c r="CZ266" t="s">
        <v>170</v>
      </c>
      <c r="DC266" t="s">
        <v>3620</v>
      </c>
      <c r="DD266" t="s">
        <v>170</v>
      </c>
      <c r="DF266" t="s">
        <v>174</v>
      </c>
      <c r="DG266">
        <v>5</v>
      </c>
      <c r="DH266">
        <v>10</v>
      </c>
      <c r="DI266">
        <v>0</v>
      </c>
      <c r="DJ266">
        <v>0</v>
      </c>
      <c r="DK266">
        <v>8</v>
      </c>
      <c r="DL266" t="s">
        <v>170</v>
      </c>
      <c r="DN266" t="s">
        <v>170</v>
      </c>
      <c r="DP266" t="s">
        <v>6689</v>
      </c>
      <c r="DQ266" t="s">
        <v>202</v>
      </c>
      <c r="DR266" t="str">
        <f>HYPERLINK("https://nconnect.nicmar.ac.in/pdf/418_resume_1771655847.pdf/Y2FyZWVy","View Resume")</f>
        <v>0</v>
      </c>
      <c r="DS266" t="s">
        <v>870</v>
      </c>
      <c r="DT266" t="s">
        <v>6690</v>
      </c>
      <c r="DU266" t="s">
        <v>6691</v>
      </c>
      <c r="DV266" t="s">
        <v>2820</v>
      </c>
      <c r="DW266" t="s">
        <v>246</v>
      </c>
      <c r="DX266" t="s">
        <v>385</v>
      </c>
      <c r="DY266" t="s">
        <v>984</v>
      </c>
      <c r="DZ266" t="s">
        <v>870</v>
      </c>
    </row>
    <row r="267" spans="1:158">
      <c r="A267" t="s">
        <v>293</v>
      </c>
      <c r="B267" t="s">
        <v>211</v>
      </c>
      <c r="C267" t="s">
        <v>212</v>
      </c>
      <c r="D267" t="s">
        <v>294</v>
      </c>
      <c r="E267" t="s">
        <v>6692</v>
      </c>
      <c r="F267" t="s">
        <v>6693</v>
      </c>
      <c r="G267">
        <v>9412655033</v>
      </c>
      <c r="H267" t="s">
        <v>164</v>
      </c>
      <c r="I267" t="s">
        <v>6694</v>
      </c>
      <c r="J267" t="s">
        <v>217</v>
      </c>
      <c r="K267" t="s">
        <v>6695</v>
      </c>
      <c r="L267" t="s">
        <v>6696</v>
      </c>
      <c r="M267" t="s">
        <v>6697</v>
      </c>
      <c r="N267" t="s">
        <v>170</v>
      </c>
      <c r="AI267" t="s">
        <v>6698</v>
      </c>
      <c r="AJ267" t="s">
        <v>6699</v>
      </c>
      <c r="AK267" t="s">
        <v>6700</v>
      </c>
      <c r="AL267">
        <v>63.67</v>
      </c>
      <c r="AN267">
        <v>2006</v>
      </c>
      <c r="AO267" t="s">
        <v>174</v>
      </c>
      <c r="AP267" t="s">
        <v>6698</v>
      </c>
      <c r="AQ267" t="s">
        <v>6699</v>
      </c>
      <c r="AR267" t="s">
        <v>6701</v>
      </c>
      <c r="AS267">
        <v>69.2</v>
      </c>
      <c r="AU267">
        <v>2008</v>
      </c>
      <c r="AV267" t="s">
        <v>170</v>
      </c>
      <c r="BC267" t="s">
        <v>174</v>
      </c>
      <c r="BD267" t="s">
        <v>6702</v>
      </c>
      <c r="BE267" t="s">
        <v>6703</v>
      </c>
      <c r="BF267" t="s">
        <v>3314</v>
      </c>
      <c r="BG267">
        <v>64.96</v>
      </c>
      <c r="BI267">
        <v>2011</v>
      </c>
      <c r="BJ267">
        <v>19</v>
      </c>
      <c r="BK267" t="s">
        <v>2299</v>
      </c>
      <c r="BL267">
        <v>53</v>
      </c>
      <c r="BM267" t="s">
        <v>443</v>
      </c>
      <c r="BN267" t="s">
        <v>174</v>
      </c>
      <c r="BO267" t="s">
        <v>6704</v>
      </c>
      <c r="BP267" t="s">
        <v>6704</v>
      </c>
      <c r="BQ267" t="s">
        <v>443</v>
      </c>
      <c r="BR267">
        <v>77.21</v>
      </c>
      <c r="BT267">
        <v>2013</v>
      </c>
      <c r="BU267">
        <v>31</v>
      </c>
      <c r="BV267" t="s">
        <v>2301</v>
      </c>
      <c r="BW267">
        <v>53</v>
      </c>
      <c r="BX267" t="s">
        <v>443</v>
      </c>
      <c r="BY267" t="s">
        <v>174</v>
      </c>
      <c r="BZ267" t="s">
        <v>6704</v>
      </c>
      <c r="CA267" t="s">
        <v>6704</v>
      </c>
      <c r="CB267" t="s">
        <v>443</v>
      </c>
      <c r="CC267">
        <v>77.6</v>
      </c>
      <c r="CE267">
        <v>2015</v>
      </c>
      <c r="CF267" t="s">
        <v>174</v>
      </c>
      <c r="CG267" t="s">
        <v>6705</v>
      </c>
      <c r="CH267" t="s">
        <v>6704</v>
      </c>
      <c r="CI267" t="s">
        <v>193</v>
      </c>
      <c r="CJ267">
        <v>2019</v>
      </c>
      <c r="CL267" t="s">
        <v>170</v>
      </c>
      <c r="CN267" t="s">
        <v>170</v>
      </c>
      <c r="CP267" t="s">
        <v>722</v>
      </c>
      <c r="CQ267" t="s">
        <v>174</v>
      </c>
      <c r="CR267">
        <v>4</v>
      </c>
      <c r="CS267">
        <v>0</v>
      </c>
      <c r="CT267">
        <v>0</v>
      </c>
      <c r="CU267" t="s">
        <v>6706</v>
      </c>
      <c r="CV267" t="s">
        <v>174</v>
      </c>
      <c r="CW267" t="s">
        <v>6707</v>
      </c>
      <c r="CX267" t="s">
        <v>193</v>
      </c>
      <c r="CY267">
        <v>2025</v>
      </c>
      <c r="CZ267" t="s">
        <v>170</v>
      </c>
      <c r="DB267" t="s">
        <v>6708</v>
      </c>
      <c r="DC267" t="s">
        <v>6709</v>
      </c>
      <c r="DD267" t="s">
        <v>174</v>
      </c>
      <c r="DE267" t="s">
        <v>6710</v>
      </c>
      <c r="DF267" t="s">
        <v>174</v>
      </c>
      <c r="DG267">
        <v>7</v>
      </c>
      <c r="DH267">
        <v>0</v>
      </c>
      <c r="DI267">
        <v>6</v>
      </c>
      <c r="DJ267">
        <v>0</v>
      </c>
      <c r="DK267">
        <v>0</v>
      </c>
      <c r="DL267" t="s">
        <v>170</v>
      </c>
      <c r="DN267" t="s">
        <v>170</v>
      </c>
      <c r="DP267" t="s">
        <v>6711</v>
      </c>
      <c r="DQ267" t="str">
        <f>HYPERLINK("https://nconnect.nicmar.ac.in/storage/profile/6996d4eef1e58.png","Download")</f>
        <v>0</v>
      </c>
      <c r="DR267" t="str">
        <f>HYPERLINK("https://nconnect.nicmar.ac.in/pdf/246_resume_1771655000.pdf/Y2FyZWVy","View Resume")</f>
        <v>0</v>
      </c>
      <c r="DS267" t="s">
        <v>1464</v>
      </c>
      <c r="DT267" t="s">
        <v>6712</v>
      </c>
      <c r="DU267" t="s">
        <v>211</v>
      </c>
      <c r="DV267" t="s">
        <v>6713</v>
      </c>
      <c r="DW267" t="s">
        <v>246</v>
      </c>
      <c r="DX267" t="s">
        <v>4215</v>
      </c>
      <c r="DY267" t="s">
        <v>209</v>
      </c>
      <c r="DZ267" t="s">
        <v>1464</v>
      </c>
    </row>
    <row r="268" spans="1:158">
      <c r="A268" t="s">
        <v>2494</v>
      </c>
      <c r="B268" t="s">
        <v>508</v>
      </c>
      <c r="C268" t="s">
        <v>160</v>
      </c>
      <c r="D268" t="s">
        <v>2495</v>
      </c>
      <c r="E268" t="s">
        <v>6567</v>
      </c>
      <c r="F268" t="s">
        <v>6568</v>
      </c>
      <c r="G268">
        <v>8105831256</v>
      </c>
      <c r="H268" t="s">
        <v>164</v>
      </c>
      <c r="I268" t="s">
        <v>6569</v>
      </c>
      <c r="J268" t="s">
        <v>166</v>
      </c>
      <c r="K268" t="s">
        <v>6570</v>
      </c>
      <c r="L268" t="s">
        <v>6571</v>
      </c>
      <c r="M268" t="s">
        <v>6572</v>
      </c>
      <c r="N268" t="s">
        <v>170</v>
      </c>
      <c r="AI268" t="s">
        <v>6573</v>
      </c>
      <c r="AJ268" t="s">
        <v>6574</v>
      </c>
      <c r="AK268" t="s">
        <v>6575</v>
      </c>
      <c r="AL268">
        <v>76.8</v>
      </c>
      <c r="AN268">
        <v>2003</v>
      </c>
      <c r="AO268" t="s">
        <v>174</v>
      </c>
      <c r="AP268" t="s">
        <v>6573</v>
      </c>
      <c r="AQ268" t="s">
        <v>6574</v>
      </c>
      <c r="AR268" t="s">
        <v>6576</v>
      </c>
      <c r="AS268">
        <v>63.2</v>
      </c>
      <c r="AU268">
        <v>2005</v>
      </c>
      <c r="AV268" t="s">
        <v>170</v>
      </c>
      <c r="BC268" t="s">
        <v>174</v>
      </c>
      <c r="BD268" t="s">
        <v>6577</v>
      </c>
      <c r="BE268" t="s">
        <v>6578</v>
      </c>
      <c r="BF268" t="s">
        <v>1780</v>
      </c>
      <c r="BG268">
        <v>77.71</v>
      </c>
      <c r="BH268">
        <v>8.18</v>
      </c>
      <c r="BI268">
        <v>2011</v>
      </c>
      <c r="BJ268">
        <v>8</v>
      </c>
      <c r="BL268">
        <v>2</v>
      </c>
      <c r="BN268" t="s">
        <v>174</v>
      </c>
      <c r="BO268" t="s">
        <v>6579</v>
      </c>
      <c r="BP268" t="s">
        <v>6580</v>
      </c>
      <c r="BQ268" t="s">
        <v>6581</v>
      </c>
      <c r="BR268">
        <v>86.7</v>
      </c>
      <c r="BS268">
        <v>9.13</v>
      </c>
      <c r="BT268">
        <v>2018</v>
      </c>
      <c r="BU268">
        <v>21</v>
      </c>
      <c r="BW268">
        <v>2</v>
      </c>
      <c r="BY268" t="s">
        <v>174</v>
      </c>
      <c r="BZ268" t="s">
        <v>6582</v>
      </c>
      <c r="CA268" t="s">
        <v>6583</v>
      </c>
      <c r="CB268" t="s">
        <v>6584</v>
      </c>
      <c r="CC268">
        <v>100</v>
      </c>
      <c r="CE268">
        <v>2027</v>
      </c>
      <c r="CF268" t="s">
        <v>174</v>
      </c>
      <c r="CG268" t="s">
        <v>6585</v>
      </c>
      <c r="CH268" t="s">
        <v>6586</v>
      </c>
      <c r="CI268" t="s">
        <v>193</v>
      </c>
      <c r="CJ268">
        <v>2024</v>
      </c>
      <c r="CL268" t="s">
        <v>170</v>
      </c>
      <c r="CN268" t="s">
        <v>174</v>
      </c>
      <c r="CO268" t="s">
        <v>6587</v>
      </c>
      <c r="CP268" t="s">
        <v>6588</v>
      </c>
      <c r="CQ268" t="s">
        <v>174</v>
      </c>
      <c r="CR268">
        <v>11</v>
      </c>
      <c r="CS268">
        <v>27</v>
      </c>
      <c r="CT268">
        <v>7</v>
      </c>
      <c r="CU268" t="s">
        <v>6589</v>
      </c>
      <c r="CV268" t="s">
        <v>174</v>
      </c>
      <c r="CW268" t="s">
        <v>6590</v>
      </c>
      <c r="CX268" t="s">
        <v>193</v>
      </c>
      <c r="CY268">
        <v>2021</v>
      </c>
      <c r="CZ268" t="s">
        <v>174</v>
      </c>
      <c r="DA268" t="s">
        <v>6591</v>
      </c>
      <c r="DB268" t="s">
        <v>6592</v>
      </c>
      <c r="DC268" t="s">
        <v>6593</v>
      </c>
      <c r="DD268" t="s">
        <v>174</v>
      </c>
      <c r="DE268" t="s">
        <v>6594</v>
      </c>
      <c r="DF268" t="s">
        <v>174</v>
      </c>
      <c r="DG268">
        <v>8</v>
      </c>
      <c r="DH268">
        <v>2</v>
      </c>
      <c r="DI268">
        <v>6</v>
      </c>
      <c r="DJ268">
        <v>5</v>
      </c>
      <c r="DK268">
        <v>8</v>
      </c>
      <c r="DL268" t="s">
        <v>174</v>
      </c>
      <c r="DM268" t="s">
        <v>6595</v>
      </c>
      <c r="DN268" t="s">
        <v>174</v>
      </c>
      <c r="DO268" t="s">
        <v>6596</v>
      </c>
      <c r="DP268" t="s">
        <v>6714</v>
      </c>
      <c r="DQ268" t="str">
        <f>HYPERLINK("https://nconnect.nicmar.ac.in/storage/profile/69993e93bb658.png","Download")</f>
        <v>0</v>
      </c>
      <c r="DR268" t="str">
        <f>HYPERLINK("https://nconnect.nicmar.ac.in/pdf/129_resume_1771654341.pdf/Y2FyZWVy","View Resume")</f>
        <v>0</v>
      </c>
      <c r="DS268" t="s">
        <v>6598</v>
      </c>
      <c r="DT268" t="s">
        <v>6599</v>
      </c>
      <c r="DU268" t="s">
        <v>6600</v>
      </c>
      <c r="DV268" t="s">
        <v>6601</v>
      </c>
      <c r="DW268" t="s">
        <v>246</v>
      </c>
      <c r="DX268" t="s">
        <v>2198</v>
      </c>
      <c r="DY268" t="s">
        <v>6602</v>
      </c>
      <c r="DZ268" t="s">
        <v>1383</v>
      </c>
      <c r="EA268" t="s">
        <v>6603</v>
      </c>
      <c r="EB268" t="s">
        <v>6235</v>
      </c>
      <c r="EC268" t="s">
        <v>4185</v>
      </c>
      <c r="ED268" t="s">
        <v>207</v>
      </c>
      <c r="EE268" t="s">
        <v>6604</v>
      </c>
      <c r="EF268" t="s">
        <v>2590</v>
      </c>
      <c r="EG268" t="s">
        <v>990</v>
      </c>
      <c r="EH268" t="s">
        <v>6605</v>
      </c>
      <c r="EI268" t="s">
        <v>6235</v>
      </c>
      <c r="EJ268" t="s">
        <v>4185</v>
      </c>
      <c r="EK268" t="s">
        <v>207</v>
      </c>
      <c r="EL268" t="s">
        <v>2590</v>
      </c>
      <c r="EM268" t="s">
        <v>1136</v>
      </c>
      <c r="EN268" t="s">
        <v>3195</v>
      </c>
      <c r="EO268" t="s">
        <v>6606</v>
      </c>
      <c r="EP268" t="s">
        <v>211</v>
      </c>
      <c r="EQ268" t="s">
        <v>5503</v>
      </c>
      <c r="ER268" t="s">
        <v>246</v>
      </c>
      <c r="ES268" t="s">
        <v>1025</v>
      </c>
      <c r="ET268" t="s">
        <v>988</v>
      </c>
      <c r="EU268" t="s">
        <v>3195</v>
      </c>
      <c r="EV268" t="s">
        <v>6606</v>
      </c>
      <c r="EW268" t="s">
        <v>1685</v>
      </c>
      <c r="EX268" t="s">
        <v>5503</v>
      </c>
      <c r="EY268" t="s">
        <v>246</v>
      </c>
      <c r="EZ268" t="s">
        <v>988</v>
      </c>
      <c r="FA268" t="s">
        <v>1544</v>
      </c>
      <c r="FB268" t="s">
        <v>415</v>
      </c>
    </row>
    <row r="269" spans="1:158">
      <c r="A269" t="s">
        <v>356</v>
      </c>
      <c r="B269" t="s">
        <v>211</v>
      </c>
      <c r="C269" t="s">
        <v>267</v>
      </c>
      <c r="D269" t="s">
        <v>357</v>
      </c>
      <c r="E269" t="s">
        <v>6715</v>
      </c>
      <c r="F269" t="s">
        <v>6716</v>
      </c>
      <c r="G269">
        <v>9849136075</v>
      </c>
      <c r="H269" t="s">
        <v>271</v>
      </c>
      <c r="I269" t="s">
        <v>6717</v>
      </c>
      <c r="J269" t="s">
        <v>166</v>
      </c>
      <c r="K269" t="s">
        <v>2378</v>
      </c>
      <c r="L269" t="s">
        <v>6718</v>
      </c>
      <c r="M269" t="s">
        <v>6719</v>
      </c>
      <c r="N269" t="s">
        <v>170</v>
      </c>
      <c r="AI269" t="s">
        <v>6720</v>
      </c>
      <c r="AJ269" t="s">
        <v>6721</v>
      </c>
      <c r="AK269" t="s">
        <v>6722</v>
      </c>
      <c r="AL269">
        <v>70</v>
      </c>
      <c r="AN269">
        <v>1997</v>
      </c>
      <c r="AO269" t="s">
        <v>174</v>
      </c>
      <c r="AP269" t="s">
        <v>6723</v>
      </c>
      <c r="AQ269" t="s">
        <v>6721</v>
      </c>
      <c r="AR269" t="s">
        <v>6724</v>
      </c>
      <c r="AS269">
        <v>70</v>
      </c>
      <c r="AU269">
        <v>1999</v>
      </c>
      <c r="AV269" t="s">
        <v>170</v>
      </c>
      <c r="BC269" t="s">
        <v>174</v>
      </c>
      <c r="BD269" t="s">
        <v>6725</v>
      </c>
      <c r="BE269" t="s">
        <v>6726</v>
      </c>
      <c r="BF269" t="s">
        <v>6727</v>
      </c>
      <c r="BG269">
        <v>61</v>
      </c>
      <c r="BI269">
        <v>2002</v>
      </c>
      <c r="BJ269">
        <v>19</v>
      </c>
      <c r="BK269" t="s">
        <v>184</v>
      </c>
      <c r="BL269">
        <v>24</v>
      </c>
      <c r="BN269" t="s">
        <v>174</v>
      </c>
      <c r="BO269" t="s">
        <v>6728</v>
      </c>
      <c r="BP269" t="s">
        <v>6729</v>
      </c>
      <c r="BQ269" t="s">
        <v>1044</v>
      </c>
      <c r="BR269">
        <v>64</v>
      </c>
      <c r="BT269">
        <v>2007</v>
      </c>
      <c r="BU269">
        <v>31</v>
      </c>
      <c r="BV269" t="s">
        <v>6730</v>
      </c>
      <c r="BW269">
        <v>53</v>
      </c>
      <c r="BX269" t="s">
        <v>405</v>
      </c>
      <c r="BY269" t="s">
        <v>174</v>
      </c>
      <c r="BZ269" t="s">
        <v>6728</v>
      </c>
      <c r="CA269" t="s">
        <v>6729</v>
      </c>
      <c r="CB269" t="s">
        <v>6731</v>
      </c>
      <c r="CC269">
        <v>61</v>
      </c>
      <c r="CE269">
        <v>2014</v>
      </c>
      <c r="CF269" t="s">
        <v>174</v>
      </c>
      <c r="CG269" t="s">
        <v>1337</v>
      </c>
      <c r="CH269" t="s">
        <v>6729</v>
      </c>
      <c r="CI269" t="s">
        <v>193</v>
      </c>
      <c r="CJ269">
        <v>2020</v>
      </c>
      <c r="CL269" t="s">
        <v>170</v>
      </c>
      <c r="CN269" t="s">
        <v>170</v>
      </c>
      <c r="CP269" t="s">
        <v>722</v>
      </c>
      <c r="CQ269" t="s">
        <v>174</v>
      </c>
      <c r="CR269">
        <v>2</v>
      </c>
      <c r="CS269" t="s">
        <v>170</v>
      </c>
      <c r="CT269">
        <v>8</v>
      </c>
      <c r="CU269" t="s">
        <v>6732</v>
      </c>
      <c r="CV269" t="s">
        <v>170</v>
      </c>
      <c r="CZ269" t="s">
        <v>170</v>
      </c>
      <c r="DB269" t="s">
        <v>529</v>
      </c>
      <c r="DC269" t="s">
        <v>6733</v>
      </c>
      <c r="DD269" t="s">
        <v>174</v>
      </c>
      <c r="DE269" t="s">
        <v>6734</v>
      </c>
      <c r="DF269" t="s">
        <v>170</v>
      </c>
      <c r="DL269" t="s">
        <v>170</v>
      </c>
      <c r="DN269" t="s">
        <v>170</v>
      </c>
      <c r="DP269" t="s">
        <v>6735</v>
      </c>
      <c r="DQ269" t="s">
        <v>202</v>
      </c>
      <c r="DR269" t="str">
        <f>HYPERLINK("https://nconnect.nicmar.ac.in/pdf/412_resume_1771656922.pdf/Y2FyZWVy","View Resume")</f>
        <v>0</v>
      </c>
      <c r="DS269" t="s">
        <v>355</v>
      </c>
      <c r="DT269" t="s">
        <v>6736</v>
      </c>
      <c r="DU269" t="s">
        <v>1629</v>
      </c>
      <c r="DV269" t="s">
        <v>6737</v>
      </c>
      <c r="DW269" t="s">
        <v>246</v>
      </c>
      <c r="DX269" t="s">
        <v>758</v>
      </c>
      <c r="DY269" t="s">
        <v>209</v>
      </c>
      <c r="DZ269" t="s">
        <v>355</v>
      </c>
    </row>
    <row r="270" spans="1:158">
      <c r="A270" t="s">
        <v>210</v>
      </c>
      <c r="B270" t="s">
        <v>211</v>
      </c>
      <c r="C270" t="s">
        <v>212</v>
      </c>
      <c r="D270" t="s">
        <v>213</v>
      </c>
      <c r="E270" t="s">
        <v>6738</v>
      </c>
      <c r="F270" t="s">
        <v>6739</v>
      </c>
      <c r="G270">
        <v>8983277205</v>
      </c>
      <c r="H270" t="s">
        <v>164</v>
      </c>
      <c r="I270" t="s">
        <v>6740</v>
      </c>
      <c r="J270" t="s">
        <v>166</v>
      </c>
      <c r="K270" t="s">
        <v>2824</v>
      </c>
      <c r="L270" t="s">
        <v>6741</v>
      </c>
      <c r="M270" t="s">
        <v>6742</v>
      </c>
      <c r="N270" t="s">
        <v>174</v>
      </c>
      <c r="O270" t="s">
        <v>6743</v>
      </c>
      <c r="P270" t="s">
        <v>6744</v>
      </c>
      <c r="AI270" t="s">
        <v>6745</v>
      </c>
      <c r="AJ270" t="s">
        <v>6746</v>
      </c>
      <c r="AK270" t="s">
        <v>6747</v>
      </c>
      <c r="AL270">
        <v>75.06</v>
      </c>
      <c r="AN270">
        <v>1998</v>
      </c>
      <c r="AO270" t="s">
        <v>170</v>
      </c>
      <c r="AS270">
        <v>72.77</v>
      </c>
      <c r="AV270" t="s">
        <v>174</v>
      </c>
      <c r="AW270" t="s">
        <v>229</v>
      </c>
      <c r="AX270" t="s">
        <v>6748</v>
      </c>
      <c r="AY270" t="s">
        <v>6749</v>
      </c>
      <c r="AZ270">
        <v>72.77</v>
      </c>
      <c r="BB270">
        <v>2004</v>
      </c>
      <c r="BC270" t="s">
        <v>174</v>
      </c>
      <c r="BD270" t="s">
        <v>2668</v>
      </c>
      <c r="BE270" t="s">
        <v>6750</v>
      </c>
      <c r="BF270" t="s">
        <v>6751</v>
      </c>
      <c r="BG270">
        <v>72.06</v>
      </c>
      <c r="BI270">
        <v>2007</v>
      </c>
      <c r="BJ270">
        <v>2</v>
      </c>
      <c r="BL270">
        <v>9</v>
      </c>
      <c r="BN270" t="s">
        <v>174</v>
      </c>
      <c r="BO270" t="s">
        <v>1909</v>
      </c>
      <c r="BP270" t="s">
        <v>6752</v>
      </c>
      <c r="BQ270" t="s">
        <v>6753</v>
      </c>
      <c r="BR270">
        <v>69.3</v>
      </c>
      <c r="BS270">
        <v>7.68</v>
      </c>
      <c r="BT270">
        <v>2012</v>
      </c>
      <c r="BU270">
        <v>14</v>
      </c>
      <c r="BW270">
        <v>47</v>
      </c>
      <c r="BY270" t="s">
        <v>170</v>
      </c>
      <c r="CF270" t="s">
        <v>174</v>
      </c>
      <c r="CG270" t="s">
        <v>6754</v>
      </c>
      <c r="CH270" t="s">
        <v>6755</v>
      </c>
      <c r="CI270" t="s">
        <v>193</v>
      </c>
      <c r="CJ270">
        <v>2025</v>
      </c>
      <c r="CL270" t="s">
        <v>174</v>
      </c>
      <c r="CM270" t="s">
        <v>6756</v>
      </c>
      <c r="CN270" t="s">
        <v>174</v>
      </c>
      <c r="CO270" t="s">
        <v>6757</v>
      </c>
      <c r="CP270" t="s">
        <v>6758</v>
      </c>
      <c r="CQ270" t="s">
        <v>174</v>
      </c>
      <c r="CR270" t="s">
        <v>784</v>
      </c>
      <c r="CS270">
        <v>2</v>
      </c>
      <c r="CT270">
        <v>6</v>
      </c>
      <c r="CU270" t="s">
        <v>6759</v>
      </c>
      <c r="CV270" t="s">
        <v>170</v>
      </c>
      <c r="CZ270" t="s">
        <v>170</v>
      </c>
      <c r="DB270" t="s">
        <v>6760</v>
      </c>
      <c r="DC270" t="s">
        <v>6761</v>
      </c>
      <c r="DD270" t="s">
        <v>174</v>
      </c>
      <c r="DE270" t="s">
        <v>6762</v>
      </c>
      <c r="DF270" t="s">
        <v>174</v>
      </c>
      <c r="DG270" t="s">
        <v>110</v>
      </c>
      <c r="DH270" t="s">
        <v>784</v>
      </c>
      <c r="DI270" t="s">
        <v>6763</v>
      </c>
      <c r="DJ270" t="s">
        <v>784</v>
      </c>
      <c r="DK270">
        <v>8</v>
      </c>
      <c r="DL270" t="s">
        <v>170</v>
      </c>
      <c r="DN270" t="s">
        <v>170</v>
      </c>
      <c r="DP270" t="s">
        <v>6764</v>
      </c>
      <c r="DQ270" t="str">
        <f>HYPERLINK("https://nconnect.nicmar.ac.in/storage/profile/6998346f10996.png","Download")</f>
        <v>0</v>
      </c>
      <c r="DR270" t="str">
        <f>HYPERLINK("https://nconnect.nicmar.ac.in/pdf/215_resume_1771580745.pdf/Y2FyZWVy","View Resume")</f>
        <v>0</v>
      </c>
      <c r="DS270" t="s">
        <v>6765</v>
      </c>
      <c r="DT270" t="s">
        <v>6766</v>
      </c>
      <c r="DU270" t="s">
        <v>6767</v>
      </c>
      <c r="DV270" t="s">
        <v>6768</v>
      </c>
      <c r="DW270" t="s">
        <v>246</v>
      </c>
      <c r="DX270" t="s">
        <v>2202</v>
      </c>
      <c r="DY270" t="s">
        <v>209</v>
      </c>
      <c r="DZ270" t="s">
        <v>6765</v>
      </c>
    </row>
    <row r="271" spans="1:158">
      <c r="A271" t="s">
        <v>1063</v>
      </c>
      <c r="B271" t="s">
        <v>508</v>
      </c>
      <c r="C271" t="s">
        <v>212</v>
      </c>
      <c r="D271" t="s">
        <v>213</v>
      </c>
      <c r="E271" t="s">
        <v>6769</v>
      </c>
      <c r="F271" t="s">
        <v>6770</v>
      </c>
      <c r="G271">
        <v>9426779473</v>
      </c>
      <c r="H271" t="s">
        <v>271</v>
      </c>
      <c r="I271" t="s">
        <v>6771</v>
      </c>
      <c r="J271" t="s">
        <v>217</v>
      </c>
      <c r="K271" t="s">
        <v>798</v>
      </c>
      <c r="L271" t="s">
        <v>6772</v>
      </c>
      <c r="M271" t="s">
        <v>6773</v>
      </c>
      <c r="N271" t="s">
        <v>170</v>
      </c>
      <c r="AI271" t="s">
        <v>6774</v>
      </c>
      <c r="AJ271" t="s">
        <v>6775</v>
      </c>
      <c r="AK271" t="s">
        <v>439</v>
      </c>
      <c r="AL271">
        <v>84</v>
      </c>
      <c r="AN271">
        <v>1994</v>
      </c>
      <c r="AO271" t="s">
        <v>174</v>
      </c>
      <c r="AP271" t="s">
        <v>6776</v>
      </c>
      <c r="AQ271" t="s">
        <v>6777</v>
      </c>
      <c r="AR271" t="s">
        <v>6778</v>
      </c>
      <c r="AS271">
        <v>64</v>
      </c>
      <c r="AU271">
        <v>1996</v>
      </c>
      <c r="AV271" t="s">
        <v>170</v>
      </c>
      <c r="AW271" t="s">
        <v>378</v>
      </c>
      <c r="BC271" t="s">
        <v>174</v>
      </c>
      <c r="BD271" t="s">
        <v>6779</v>
      </c>
      <c r="BE271" t="s">
        <v>6780</v>
      </c>
      <c r="BF271" t="s">
        <v>486</v>
      </c>
      <c r="BG271">
        <v>64</v>
      </c>
      <c r="BI271">
        <v>2000</v>
      </c>
      <c r="BJ271">
        <v>2</v>
      </c>
      <c r="BL271">
        <v>47</v>
      </c>
      <c r="BN271" t="s">
        <v>174</v>
      </c>
      <c r="BO271" t="s">
        <v>6779</v>
      </c>
      <c r="BP271" t="s">
        <v>6780</v>
      </c>
      <c r="BQ271" t="s">
        <v>213</v>
      </c>
      <c r="BR271">
        <v>71</v>
      </c>
      <c r="BT271">
        <v>2002</v>
      </c>
      <c r="BU271">
        <v>14</v>
      </c>
      <c r="BW271">
        <v>47</v>
      </c>
      <c r="BY271" t="s">
        <v>170</v>
      </c>
      <c r="BZ271" t="s">
        <v>6781</v>
      </c>
      <c r="CB271" t="s">
        <v>6782</v>
      </c>
      <c r="CC271">
        <v>77</v>
      </c>
      <c r="CD271">
        <v>7.79</v>
      </c>
      <c r="CE271">
        <v>2008</v>
      </c>
      <c r="CF271" t="s">
        <v>174</v>
      </c>
      <c r="CG271" t="s">
        <v>6781</v>
      </c>
      <c r="CH271" t="s">
        <v>6783</v>
      </c>
      <c r="CI271" t="s">
        <v>193</v>
      </c>
      <c r="CJ271">
        <v>2008</v>
      </c>
      <c r="CL271" t="s">
        <v>170</v>
      </c>
      <c r="CN271" t="s">
        <v>174</v>
      </c>
      <c r="CO271" t="s">
        <v>6784</v>
      </c>
      <c r="CP271" t="s">
        <v>6785</v>
      </c>
      <c r="CQ271" t="s">
        <v>174</v>
      </c>
      <c r="CR271">
        <v>10</v>
      </c>
      <c r="CS271">
        <v>15</v>
      </c>
      <c r="CT271">
        <v>25</v>
      </c>
      <c r="CU271" t="s">
        <v>6786</v>
      </c>
      <c r="CV271" t="s">
        <v>174</v>
      </c>
      <c r="CW271" t="s">
        <v>6787</v>
      </c>
      <c r="CX271" t="s">
        <v>193</v>
      </c>
      <c r="CY271">
        <v>2025</v>
      </c>
      <c r="CZ271" t="s">
        <v>174</v>
      </c>
      <c r="DA271" t="s">
        <v>6788</v>
      </c>
      <c r="DC271" t="s">
        <v>6789</v>
      </c>
      <c r="DD271" t="s">
        <v>174</v>
      </c>
      <c r="DE271" t="s">
        <v>6790</v>
      </c>
      <c r="DF271" t="s">
        <v>174</v>
      </c>
      <c r="DG271" t="s">
        <v>6791</v>
      </c>
      <c r="DH271" t="s">
        <v>6792</v>
      </c>
      <c r="DI271" t="s">
        <v>3741</v>
      </c>
      <c r="DJ271" t="s">
        <v>6793</v>
      </c>
      <c r="DK271">
        <v>9</v>
      </c>
      <c r="DL271" t="s">
        <v>174</v>
      </c>
      <c r="DM271" t="s">
        <v>6794</v>
      </c>
      <c r="DN271" t="s">
        <v>174</v>
      </c>
      <c r="DO271" t="s">
        <v>6795</v>
      </c>
      <c r="DP271" t="s">
        <v>6796</v>
      </c>
      <c r="DQ271" t="str">
        <f>HYPERLINK("https://nconnect.nicmar.ac.in/storage/profile/69996a561499f.png","Download")</f>
        <v>0</v>
      </c>
      <c r="DR271" t="str">
        <f>HYPERLINK("https://nconnect.nicmar.ac.in/pdf/420_resume_1771661999.pdf/Y2FyZWVy","View Resume")</f>
        <v>0</v>
      </c>
      <c r="DS271" t="s">
        <v>6797</v>
      </c>
      <c r="DT271" t="s">
        <v>6798</v>
      </c>
      <c r="DU271" t="s">
        <v>508</v>
      </c>
      <c r="DV271" t="s">
        <v>6799</v>
      </c>
      <c r="DW271" t="s">
        <v>246</v>
      </c>
      <c r="DX271" t="s">
        <v>4751</v>
      </c>
      <c r="DY271" t="s">
        <v>469</v>
      </c>
      <c r="DZ271" t="s">
        <v>855</v>
      </c>
      <c r="EA271" t="s">
        <v>6800</v>
      </c>
      <c r="EB271" t="s">
        <v>6801</v>
      </c>
      <c r="EC271" t="s">
        <v>819</v>
      </c>
      <c r="ED271" t="s">
        <v>207</v>
      </c>
      <c r="EE271" t="s">
        <v>788</v>
      </c>
      <c r="EF271" t="s">
        <v>4599</v>
      </c>
      <c r="EG271" t="s">
        <v>461</v>
      </c>
      <c r="EH271" t="s">
        <v>6802</v>
      </c>
      <c r="EI271" t="s">
        <v>6803</v>
      </c>
      <c r="EJ271" t="s">
        <v>6804</v>
      </c>
      <c r="EK271" t="s">
        <v>246</v>
      </c>
      <c r="EL271" t="s">
        <v>5659</v>
      </c>
      <c r="EM271" t="s">
        <v>6805</v>
      </c>
      <c r="EN271" t="s">
        <v>1388</v>
      </c>
      <c r="EO271" t="s">
        <v>6806</v>
      </c>
      <c r="EP271" t="s">
        <v>950</v>
      </c>
      <c r="EQ271" t="s">
        <v>538</v>
      </c>
      <c r="ER271" t="s">
        <v>246</v>
      </c>
      <c r="ES271" t="s">
        <v>864</v>
      </c>
      <c r="ET271" t="s">
        <v>5002</v>
      </c>
      <c r="EU271" t="s">
        <v>942</v>
      </c>
    </row>
    <row r="272" spans="1:158">
      <c r="A272" t="s">
        <v>759</v>
      </c>
      <c r="B272" t="s">
        <v>159</v>
      </c>
      <c r="C272" t="s">
        <v>212</v>
      </c>
      <c r="D272" t="s">
        <v>213</v>
      </c>
      <c r="E272" t="s">
        <v>6769</v>
      </c>
      <c r="F272" t="s">
        <v>6770</v>
      </c>
      <c r="G272">
        <v>9426779473</v>
      </c>
      <c r="H272" t="s">
        <v>271</v>
      </c>
      <c r="I272" t="s">
        <v>6771</v>
      </c>
      <c r="J272" t="s">
        <v>217</v>
      </c>
      <c r="K272" t="s">
        <v>798</v>
      </c>
      <c r="L272" t="s">
        <v>6772</v>
      </c>
      <c r="M272" t="s">
        <v>6773</v>
      </c>
      <c r="N272" t="s">
        <v>170</v>
      </c>
      <c r="AI272" t="s">
        <v>6774</v>
      </c>
      <c r="AJ272" t="s">
        <v>6775</v>
      </c>
      <c r="AK272" t="s">
        <v>439</v>
      </c>
      <c r="AL272">
        <v>84</v>
      </c>
      <c r="AN272">
        <v>1994</v>
      </c>
      <c r="AO272" t="s">
        <v>174</v>
      </c>
      <c r="AP272" t="s">
        <v>6776</v>
      </c>
      <c r="AQ272" t="s">
        <v>6777</v>
      </c>
      <c r="AR272" t="s">
        <v>6778</v>
      </c>
      <c r="AS272">
        <v>64</v>
      </c>
      <c r="AU272">
        <v>1996</v>
      </c>
      <c r="AV272" t="s">
        <v>170</v>
      </c>
      <c r="AW272" t="s">
        <v>378</v>
      </c>
      <c r="BC272" t="s">
        <v>174</v>
      </c>
      <c r="BD272" t="s">
        <v>6779</v>
      </c>
      <c r="BE272" t="s">
        <v>6780</v>
      </c>
      <c r="BF272" t="s">
        <v>486</v>
      </c>
      <c r="BG272">
        <v>64</v>
      </c>
      <c r="BI272">
        <v>2000</v>
      </c>
      <c r="BJ272">
        <v>2</v>
      </c>
      <c r="BL272">
        <v>47</v>
      </c>
      <c r="BN272" t="s">
        <v>174</v>
      </c>
      <c r="BO272" t="s">
        <v>6779</v>
      </c>
      <c r="BP272" t="s">
        <v>6780</v>
      </c>
      <c r="BQ272" t="s">
        <v>213</v>
      </c>
      <c r="BR272">
        <v>71</v>
      </c>
      <c r="BT272">
        <v>2002</v>
      </c>
      <c r="BU272">
        <v>14</v>
      </c>
      <c r="BW272">
        <v>47</v>
      </c>
      <c r="BY272" t="s">
        <v>170</v>
      </c>
      <c r="BZ272" t="s">
        <v>6781</v>
      </c>
      <c r="CB272" t="s">
        <v>6782</v>
      </c>
      <c r="CC272">
        <v>77</v>
      </c>
      <c r="CD272">
        <v>7.79</v>
      </c>
      <c r="CE272">
        <v>2008</v>
      </c>
      <c r="CF272" t="s">
        <v>174</v>
      </c>
      <c r="CG272" t="s">
        <v>6781</v>
      </c>
      <c r="CH272" t="s">
        <v>6783</v>
      </c>
      <c r="CI272" t="s">
        <v>193</v>
      </c>
      <c r="CJ272">
        <v>2008</v>
      </c>
      <c r="CL272" t="s">
        <v>170</v>
      </c>
      <c r="CN272" t="s">
        <v>174</v>
      </c>
      <c r="CO272" t="s">
        <v>6784</v>
      </c>
      <c r="CP272" t="s">
        <v>6785</v>
      </c>
      <c r="CQ272" t="s">
        <v>174</v>
      </c>
      <c r="CR272">
        <v>10</v>
      </c>
      <c r="CS272">
        <v>15</v>
      </c>
      <c r="CT272">
        <v>25</v>
      </c>
      <c r="CU272" t="s">
        <v>6786</v>
      </c>
      <c r="CV272" t="s">
        <v>174</v>
      </c>
      <c r="CW272" t="s">
        <v>6787</v>
      </c>
      <c r="CX272" t="s">
        <v>193</v>
      </c>
      <c r="CY272">
        <v>2025</v>
      </c>
      <c r="CZ272" t="s">
        <v>174</v>
      </c>
      <c r="DA272" t="s">
        <v>6788</v>
      </c>
      <c r="DC272" t="s">
        <v>6789</v>
      </c>
      <c r="DD272" t="s">
        <v>174</v>
      </c>
      <c r="DE272" t="s">
        <v>6790</v>
      </c>
      <c r="DF272" t="s">
        <v>174</v>
      </c>
      <c r="DG272" t="s">
        <v>6791</v>
      </c>
      <c r="DH272" t="s">
        <v>6792</v>
      </c>
      <c r="DI272" t="s">
        <v>3741</v>
      </c>
      <c r="DJ272" t="s">
        <v>6793</v>
      </c>
      <c r="DK272">
        <v>9</v>
      </c>
      <c r="DL272" t="s">
        <v>174</v>
      </c>
      <c r="DM272" t="s">
        <v>6794</v>
      </c>
      <c r="DN272" t="s">
        <v>174</v>
      </c>
      <c r="DO272" t="s">
        <v>6795</v>
      </c>
      <c r="DP272" t="s">
        <v>6807</v>
      </c>
      <c r="DQ272" t="str">
        <f>HYPERLINK("https://nconnect.nicmar.ac.in/storage/profile/69996a561499f.png","Download")</f>
        <v>0</v>
      </c>
      <c r="DR272" t="str">
        <f>HYPERLINK("https://nconnect.nicmar.ac.in/pdf/420_resume_1771661999.pdf/Y2FyZWVy","View Resume")</f>
        <v>0</v>
      </c>
      <c r="DS272" t="s">
        <v>6797</v>
      </c>
      <c r="DT272" t="s">
        <v>6798</v>
      </c>
      <c r="DU272" t="s">
        <v>508</v>
      </c>
      <c r="DV272" t="s">
        <v>6799</v>
      </c>
      <c r="DW272" t="s">
        <v>246</v>
      </c>
      <c r="DX272" t="s">
        <v>4751</v>
      </c>
      <c r="DY272" t="s">
        <v>469</v>
      </c>
      <c r="DZ272" t="s">
        <v>855</v>
      </c>
      <c r="EA272" t="s">
        <v>6800</v>
      </c>
      <c r="EB272" t="s">
        <v>6801</v>
      </c>
      <c r="EC272" t="s">
        <v>819</v>
      </c>
      <c r="ED272" t="s">
        <v>207</v>
      </c>
      <c r="EE272" t="s">
        <v>788</v>
      </c>
      <c r="EF272" t="s">
        <v>4599</v>
      </c>
      <c r="EG272" t="s">
        <v>461</v>
      </c>
      <c r="EH272" t="s">
        <v>6802</v>
      </c>
      <c r="EI272" t="s">
        <v>6803</v>
      </c>
      <c r="EJ272" t="s">
        <v>6804</v>
      </c>
      <c r="EK272" t="s">
        <v>246</v>
      </c>
      <c r="EL272" t="s">
        <v>5659</v>
      </c>
      <c r="EM272" t="s">
        <v>6805</v>
      </c>
      <c r="EN272" t="s">
        <v>1388</v>
      </c>
      <c r="EO272" t="s">
        <v>6806</v>
      </c>
      <c r="EP272" t="s">
        <v>950</v>
      </c>
      <c r="EQ272" t="s">
        <v>538</v>
      </c>
      <c r="ER272" t="s">
        <v>246</v>
      </c>
      <c r="ES272" t="s">
        <v>864</v>
      </c>
      <c r="ET272" t="s">
        <v>5002</v>
      </c>
      <c r="EU272" t="s">
        <v>942</v>
      </c>
    </row>
    <row r="273" spans="1:158">
      <c r="A273" t="s">
        <v>210</v>
      </c>
      <c r="B273" t="s">
        <v>211</v>
      </c>
      <c r="C273" t="s">
        <v>212</v>
      </c>
      <c r="D273" t="s">
        <v>213</v>
      </c>
      <c r="E273" t="s">
        <v>6808</v>
      </c>
      <c r="F273" t="s">
        <v>6809</v>
      </c>
      <c r="G273">
        <v>8019206828</v>
      </c>
      <c r="H273" t="s">
        <v>164</v>
      </c>
      <c r="I273" t="s">
        <v>4690</v>
      </c>
      <c r="J273" t="s">
        <v>166</v>
      </c>
      <c r="K273" t="s">
        <v>3919</v>
      </c>
      <c r="L273" t="s">
        <v>6810</v>
      </c>
      <c r="M273" t="s">
        <v>6811</v>
      </c>
      <c r="N273" t="s">
        <v>170</v>
      </c>
      <c r="AI273" t="s">
        <v>6812</v>
      </c>
      <c r="AJ273" t="s">
        <v>6813</v>
      </c>
      <c r="AK273" t="s">
        <v>6814</v>
      </c>
      <c r="AL273">
        <v>85</v>
      </c>
      <c r="AN273">
        <v>2006</v>
      </c>
      <c r="AO273" t="s">
        <v>174</v>
      </c>
      <c r="AP273" t="s">
        <v>6815</v>
      </c>
      <c r="AQ273" t="s">
        <v>6816</v>
      </c>
      <c r="AR273" t="s">
        <v>6817</v>
      </c>
      <c r="AS273">
        <v>92.8</v>
      </c>
      <c r="AU273">
        <v>2008</v>
      </c>
      <c r="AV273" t="s">
        <v>170</v>
      </c>
      <c r="BC273" t="s">
        <v>174</v>
      </c>
      <c r="BD273" t="s">
        <v>2774</v>
      </c>
      <c r="BE273" t="s">
        <v>6818</v>
      </c>
      <c r="BF273" t="s">
        <v>486</v>
      </c>
      <c r="BG273">
        <v>75.7</v>
      </c>
      <c r="BI273">
        <v>2012</v>
      </c>
      <c r="BJ273">
        <v>1</v>
      </c>
      <c r="BL273">
        <v>9</v>
      </c>
      <c r="BN273" t="s">
        <v>174</v>
      </c>
      <c r="BO273" t="s">
        <v>2100</v>
      </c>
      <c r="BP273" t="s">
        <v>6819</v>
      </c>
      <c r="BQ273" t="s">
        <v>213</v>
      </c>
      <c r="BR273">
        <v>80</v>
      </c>
      <c r="BS273">
        <v>8</v>
      </c>
      <c r="BT273">
        <v>2014</v>
      </c>
      <c r="BU273">
        <v>14</v>
      </c>
      <c r="BW273">
        <v>47</v>
      </c>
      <c r="BY273" t="s">
        <v>170</v>
      </c>
      <c r="CF273" t="s">
        <v>174</v>
      </c>
      <c r="CG273" t="s">
        <v>213</v>
      </c>
      <c r="CH273" t="s">
        <v>2100</v>
      </c>
      <c r="CI273" t="s">
        <v>193</v>
      </c>
      <c r="CJ273">
        <v>2020</v>
      </c>
      <c r="CL273" t="s">
        <v>170</v>
      </c>
      <c r="CN273" t="s">
        <v>170</v>
      </c>
      <c r="CP273" t="s">
        <v>6820</v>
      </c>
      <c r="CQ273" t="s">
        <v>174</v>
      </c>
      <c r="CR273">
        <v>6</v>
      </c>
      <c r="CS273">
        <v>2</v>
      </c>
      <c r="CT273">
        <v>7</v>
      </c>
      <c r="CU273" t="s">
        <v>6821</v>
      </c>
      <c r="CV273" t="s">
        <v>170</v>
      </c>
      <c r="CZ273" t="s">
        <v>170</v>
      </c>
      <c r="DC273" t="s">
        <v>6822</v>
      </c>
      <c r="DD273" t="s">
        <v>174</v>
      </c>
      <c r="DE273" t="s">
        <v>6823</v>
      </c>
      <c r="DF273" t="s">
        <v>174</v>
      </c>
      <c r="DG273">
        <v>15</v>
      </c>
      <c r="DH273">
        <v>2</v>
      </c>
      <c r="DI273">
        <v>0</v>
      </c>
      <c r="DJ273">
        <v>0</v>
      </c>
      <c r="DK273">
        <v>10</v>
      </c>
      <c r="DL273" t="s">
        <v>174</v>
      </c>
      <c r="DM273" t="s">
        <v>6824</v>
      </c>
      <c r="DN273" t="s">
        <v>170</v>
      </c>
      <c r="DP273" t="s">
        <v>6825</v>
      </c>
      <c r="DQ273" t="str">
        <f>HYPERLINK("https://nconnect.nicmar.ac.in/storage/profile/69996ebdc07a7.png","Download")</f>
        <v>0</v>
      </c>
      <c r="DR273" t="str">
        <f>HYPERLINK("https://nconnect.nicmar.ac.in/pdf/22_resume_1771666328.pdf/Y2FyZWVy","View Resume")</f>
        <v>0</v>
      </c>
      <c r="DS273" t="s">
        <v>6826</v>
      </c>
      <c r="DT273" t="s">
        <v>6827</v>
      </c>
      <c r="DU273" t="s">
        <v>211</v>
      </c>
      <c r="DV273" t="s">
        <v>1630</v>
      </c>
      <c r="DW273" t="s">
        <v>246</v>
      </c>
      <c r="DX273" t="s">
        <v>3107</v>
      </c>
      <c r="DY273" t="s">
        <v>209</v>
      </c>
      <c r="DZ273" t="s">
        <v>3548</v>
      </c>
      <c r="EA273" t="s">
        <v>6828</v>
      </c>
      <c r="EB273" t="s">
        <v>211</v>
      </c>
      <c r="EC273" t="s">
        <v>1630</v>
      </c>
      <c r="ED273" t="s">
        <v>246</v>
      </c>
      <c r="EE273" t="s">
        <v>1726</v>
      </c>
      <c r="EF273" t="s">
        <v>1502</v>
      </c>
      <c r="EG273" t="s">
        <v>1498</v>
      </c>
      <c r="EH273" t="s">
        <v>6829</v>
      </c>
      <c r="EI273" t="s">
        <v>211</v>
      </c>
      <c r="EJ273" t="s">
        <v>1582</v>
      </c>
      <c r="EK273" t="s">
        <v>246</v>
      </c>
      <c r="EL273" t="s">
        <v>580</v>
      </c>
      <c r="EM273" t="s">
        <v>4440</v>
      </c>
      <c r="EN273" t="s">
        <v>265</v>
      </c>
    </row>
    <row r="274" spans="1:158">
      <c r="A274" t="s">
        <v>295</v>
      </c>
      <c r="B274" t="s">
        <v>211</v>
      </c>
      <c r="C274" t="s">
        <v>267</v>
      </c>
      <c r="D274" t="s">
        <v>296</v>
      </c>
      <c r="E274" t="s">
        <v>6830</v>
      </c>
      <c r="F274" t="s">
        <v>6831</v>
      </c>
      <c r="G274">
        <v>8378909509</v>
      </c>
      <c r="H274" t="s">
        <v>271</v>
      </c>
      <c r="I274" t="s">
        <v>6832</v>
      </c>
      <c r="J274" t="s">
        <v>166</v>
      </c>
      <c r="K274" t="s">
        <v>658</v>
      </c>
      <c r="L274" t="s">
        <v>6833</v>
      </c>
      <c r="M274" t="s">
        <v>6834</v>
      </c>
      <c r="N274" t="s">
        <v>170</v>
      </c>
      <c r="AI274" t="s">
        <v>6830</v>
      </c>
      <c r="AJ274" t="s">
        <v>6835</v>
      </c>
      <c r="AK274" t="s">
        <v>6329</v>
      </c>
      <c r="AL274">
        <v>56</v>
      </c>
      <c r="AN274">
        <v>2004</v>
      </c>
      <c r="AO274" t="s">
        <v>174</v>
      </c>
      <c r="AP274" t="s">
        <v>6830</v>
      </c>
      <c r="AQ274" t="s">
        <v>6835</v>
      </c>
      <c r="AR274" t="s">
        <v>6836</v>
      </c>
      <c r="AS274">
        <v>62</v>
      </c>
      <c r="AU274">
        <v>2006</v>
      </c>
      <c r="AV274" t="s">
        <v>170</v>
      </c>
      <c r="BC274" t="s">
        <v>174</v>
      </c>
      <c r="BD274" t="s">
        <v>6837</v>
      </c>
      <c r="BE274" t="s">
        <v>6838</v>
      </c>
      <c r="BF274" t="s">
        <v>6839</v>
      </c>
      <c r="BG274">
        <v>57</v>
      </c>
      <c r="BI274">
        <v>2009</v>
      </c>
      <c r="BJ274">
        <v>19</v>
      </c>
      <c r="BK274" t="s">
        <v>808</v>
      </c>
      <c r="BL274">
        <v>17</v>
      </c>
      <c r="BN274" t="s">
        <v>174</v>
      </c>
      <c r="BO274" t="s">
        <v>4362</v>
      </c>
      <c r="BP274" t="s">
        <v>6840</v>
      </c>
      <c r="BQ274" t="s">
        <v>296</v>
      </c>
      <c r="BR274">
        <v>62</v>
      </c>
      <c r="BT274">
        <v>2012</v>
      </c>
      <c r="BU274">
        <v>31</v>
      </c>
      <c r="BV274" t="s">
        <v>529</v>
      </c>
      <c r="BW274">
        <v>33</v>
      </c>
      <c r="BY274" t="s">
        <v>174</v>
      </c>
      <c r="BZ274" t="s">
        <v>4362</v>
      </c>
      <c r="CA274" t="s">
        <v>6840</v>
      </c>
      <c r="CB274" t="s">
        <v>6841</v>
      </c>
      <c r="CC274">
        <v>64</v>
      </c>
      <c r="CE274">
        <v>2013</v>
      </c>
      <c r="CF274" t="s">
        <v>174</v>
      </c>
      <c r="CG274" t="s">
        <v>6842</v>
      </c>
      <c r="CH274" t="s">
        <v>4362</v>
      </c>
      <c r="CI274" t="s">
        <v>373</v>
      </c>
      <c r="CK274" t="s">
        <v>170</v>
      </c>
      <c r="CL274" t="s">
        <v>170</v>
      </c>
      <c r="CN274" t="s">
        <v>174</v>
      </c>
      <c r="CO274" t="s">
        <v>6843</v>
      </c>
      <c r="CP274" t="s">
        <v>722</v>
      </c>
      <c r="CQ274" t="s">
        <v>170</v>
      </c>
      <c r="CV274" t="s">
        <v>170</v>
      </c>
      <c r="CZ274" t="s">
        <v>170</v>
      </c>
      <c r="DB274" t="s">
        <v>6844</v>
      </c>
      <c r="DC274" t="s">
        <v>6845</v>
      </c>
      <c r="DD274" t="s">
        <v>174</v>
      </c>
      <c r="DE274" t="s">
        <v>6846</v>
      </c>
      <c r="DF274" t="s">
        <v>170</v>
      </c>
      <c r="DL274" t="s">
        <v>170</v>
      </c>
      <c r="DN274" t="s">
        <v>170</v>
      </c>
      <c r="DP274" t="s">
        <v>6847</v>
      </c>
      <c r="DQ274" t="s">
        <v>202</v>
      </c>
      <c r="DR274" t="str">
        <f>HYPERLINK("https://nconnect.nicmar.ac.in/pdf/427_resume_1771667128.pdf/Y2FyZWVy","View Resume")</f>
        <v>0</v>
      </c>
      <c r="DS274" t="s">
        <v>4210</v>
      </c>
      <c r="DT274" t="s">
        <v>6848</v>
      </c>
      <c r="DU274" t="s">
        <v>211</v>
      </c>
      <c r="DV274" t="s">
        <v>819</v>
      </c>
      <c r="DW274" t="s">
        <v>246</v>
      </c>
      <c r="DX274" t="s">
        <v>1387</v>
      </c>
      <c r="DY274" t="s">
        <v>209</v>
      </c>
      <c r="DZ274" t="s">
        <v>4210</v>
      </c>
    </row>
    <row r="275" spans="1:158">
      <c r="A275" t="s">
        <v>210</v>
      </c>
      <c r="B275" t="s">
        <v>211</v>
      </c>
      <c r="C275" t="s">
        <v>212</v>
      </c>
      <c r="D275" t="s">
        <v>213</v>
      </c>
      <c r="E275" t="s">
        <v>6849</v>
      </c>
      <c r="F275" t="s">
        <v>6850</v>
      </c>
      <c r="G275">
        <v>9492117512</v>
      </c>
      <c r="H275" t="s">
        <v>164</v>
      </c>
      <c r="I275" t="s">
        <v>6851</v>
      </c>
      <c r="J275" t="s">
        <v>166</v>
      </c>
      <c r="K275" t="s">
        <v>6852</v>
      </c>
      <c r="L275" t="s">
        <v>6853</v>
      </c>
      <c r="M275" t="s">
        <v>6854</v>
      </c>
      <c r="N275" t="s">
        <v>170</v>
      </c>
      <c r="AI275" t="s">
        <v>6855</v>
      </c>
      <c r="AJ275" t="s">
        <v>2561</v>
      </c>
      <c r="AK275" t="s">
        <v>439</v>
      </c>
      <c r="AL275">
        <v>77.71</v>
      </c>
      <c r="AN275">
        <v>2001</v>
      </c>
      <c r="AO275" t="s">
        <v>174</v>
      </c>
      <c r="AP275" t="s">
        <v>6856</v>
      </c>
      <c r="AQ275" t="s">
        <v>6857</v>
      </c>
      <c r="AR275" t="s">
        <v>439</v>
      </c>
      <c r="AS275">
        <v>60.44</v>
      </c>
      <c r="AU275">
        <v>2003</v>
      </c>
      <c r="AV275" t="s">
        <v>170</v>
      </c>
      <c r="BC275" t="s">
        <v>174</v>
      </c>
      <c r="BD275" t="s">
        <v>6858</v>
      </c>
      <c r="BE275" t="s">
        <v>6859</v>
      </c>
      <c r="BF275" t="s">
        <v>486</v>
      </c>
      <c r="BG275">
        <v>71.8</v>
      </c>
      <c r="BH275">
        <v>7.18</v>
      </c>
      <c r="BI275">
        <v>2007</v>
      </c>
      <c r="BJ275">
        <v>2</v>
      </c>
      <c r="BL275">
        <v>9</v>
      </c>
      <c r="BN275" t="s">
        <v>174</v>
      </c>
      <c r="BO275" t="s">
        <v>844</v>
      </c>
      <c r="BP275" t="s">
        <v>844</v>
      </c>
      <c r="BQ275" t="s">
        <v>213</v>
      </c>
      <c r="BR275">
        <v>87.2</v>
      </c>
      <c r="BS275">
        <v>8.72</v>
      </c>
      <c r="BT275">
        <v>2010</v>
      </c>
      <c r="BU275">
        <v>14</v>
      </c>
      <c r="BW275">
        <v>47</v>
      </c>
      <c r="BY275" t="s">
        <v>170</v>
      </c>
      <c r="CF275" t="s">
        <v>174</v>
      </c>
      <c r="CG275" t="s">
        <v>6860</v>
      </c>
      <c r="CH275" t="s">
        <v>6861</v>
      </c>
      <c r="CI275" t="s">
        <v>193</v>
      </c>
      <c r="CJ275">
        <v>2025</v>
      </c>
      <c r="CL275" t="s">
        <v>174</v>
      </c>
      <c r="CM275" t="s">
        <v>6862</v>
      </c>
      <c r="CN275" t="s">
        <v>174</v>
      </c>
      <c r="CO275" t="s">
        <v>6863</v>
      </c>
      <c r="CP275" t="s">
        <v>6864</v>
      </c>
      <c r="CQ275" t="s">
        <v>174</v>
      </c>
      <c r="CR275">
        <v>5</v>
      </c>
      <c r="CS275">
        <v>4</v>
      </c>
      <c r="CT275">
        <v>8</v>
      </c>
      <c r="CU275" t="s">
        <v>6865</v>
      </c>
      <c r="CV275" t="s">
        <v>174</v>
      </c>
      <c r="CW275" t="s">
        <v>6866</v>
      </c>
      <c r="CX275" t="s">
        <v>193</v>
      </c>
      <c r="CY275">
        <v>2026</v>
      </c>
      <c r="CZ275" t="s">
        <v>170</v>
      </c>
      <c r="DB275" t="s">
        <v>6867</v>
      </c>
      <c r="DC275" t="s">
        <v>6868</v>
      </c>
      <c r="DD275" t="s">
        <v>174</v>
      </c>
      <c r="DE275" t="s">
        <v>6869</v>
      </c>
      <c r="DF275" t="s">
        <v>174</v>
      </c>
      <c r="DG275" t="s">
        <v>6870</v>
      </c>
      <c r="DH275" t="s">
        <v>6871</v>
      </c>
      <c r="DI275" t="s">
        <v>6872</v>
      </c>
      <c r="DJ275" t="s">
        <v>378</v>
      </c>
      <c r="DK275">
        <v>9</v>
      </c>
      <c r="DL275" t="s">
        <v>174</v>
      </c>
      <c r="DM275" t="s">
        <v>6873</v>
      </c>
      <c r="DN275" t="s">
        <v>174</v>
      </c>
      <c r="DO275" t="s">
        <v>6874</v>
      </c>
      <c r="DP275" t="s">
        <v>6875</v>
      </c>
      <c r="DQ275" t="str">
        <f>HYPERLINK("https://nconnect.nicmar.ac.in/storage/profile/69997620ae9b5.png","Download")</f>
        <v>0</v>
      </c>
      <c r="DR275" t="str">
        <f>HYPERLINK("https://nconnect.nicmar.ac.in/pdf/426_resume_1771667514.pdf/Y2FyZWVy","View Resume")</f>
        <v>0</v>
      </c>
      <c r="DS275" t="s">
        <v>6876</v>
      </c>
      <c r="DT275" t="s">
        <v>6861</v>
      </c>
      <c r="DU275" t="s">
        <v>211</v>
      </c>
      <c r="DV275" t="s">
        <v>4473</v>
      </c>
      <c r="DW275" t="s">
        <v>246</v>
      </c>
      <c r="DX275" t="s">
        <v>5186</v>
      </c>
      <c r="DY275" t="s">
        <v>209</v>
      </c>
      <c r="DZ275" t="s">
        <v>6877</v>
      </c>
      <c r="EA275" t="s">
        <v>6878</v>
      </c>
      <c r="EB275" t="s">
        <v>351</v>
      </c>
      <c r="EC275" t="s">
        <v>6879</v>
      </c>
      <c r="ED275" t="s">
        <v>246</v>
      </c>
      <c r="EE275" t="s">
        <v>2207</v>
      </c>
      <c r="EF275" t="s">
        <v>1023</v>
      </c>
      <c r="EG275" t="s">
        <v>6880</v>
      </c>
    </row>
    <row r="276" spans="1:158">
      <c r="A276" t="s">
        <v>5428</v>
      </c>
      <c r="B276" t="s">
        <v>5429</v>
      </c>
      <c r="C276" t="s">
        <v>472</v>
      </c>
      <c r="D276" t="s">
        <v>473</v>
      </c>
      <c r="E276" t="s">
        <v>6881</v>
      </c>
      <c r="F276" t="s">
        <v>6882</v>
      </c>
      <c r="G276">
        <v>9820932248</v>
      </c>
      <c r="H276" t="s">
        <v>164</v>
      </c>
      <c r="I276" t="s">
        <v>6883</v>
      </c>
      <c r="J276" t="s">
        <v>166</v>
      </c>
      <c r="K276" t="s">
        <v>6884</v>
      </c>
      <c r="L276" t="s">
        <v>6885</v>
      </c>
      <c r="M276" t="s">
        <v>6886</v>
      </c>
      <c r="N276" t="s">
        <v>170</v>
      </c>
      <c r="AI276" t="s">
        <v>6887</v>
      </c>
      <c r="AJ276" t="s">
        <v>3749</v>
      </c>
      <c r="AK276" t="s">
        <v>6888</v>
      </c>
      <c r="AL276">
        <v>87.71</v>
      </c>
      <c r="AN276">
        <v>1983</v>
      </c>
      <c r="AO276" t="s">
        <v>174</v>
      </c>
      <c r="AP276" t="s">
        <v>6889</v>
      </c>
      <c r="AQ276" t="s">
        <v>3749</v>
      </c>
      <c r="AR276" t="s">
        <v>6890</v>
      </c>
      <c r="AS276">
        <v>78.67</v>
      </c>
      <c r="AU276">
        <v>1985</v>
      </c>
      <c r="AV276" t="s">
        <v>170</v>
      </c>
      <c r="BC276" t="s">
        <v>174</v>
      </c>
      <c r="BD276" t="s">
        <v>4953</v>
      </c>
      <c r="BE276" t="s">
        <v>2672</v>
      </c>
      <c r="BF276" t="s">
        <v>5804</v>
      </c>
      <c r="BG276">
        <v>72.7</v>
      </c>
      <c r="BI276">
        <v>1989</v>
      </c>
      <c r="BJ276">
        <v>2</v>
      </c>
      <c r="BL276">
        <v>9</v>
      </c>
      <c r="BN276" t="s">
        <v>174</v>
      </c>
      <c r="BO276" t="s">
        <v>6891</v>
      </c>
      <c r="BP276" t="s">
        <v>6892</v>
      </c>
      <c r="BQ276" t="s">
        <v>6893</v>
      </c>
      <c r="BR276">
        <v>75</v>
      </c>
      <c r="BS276">
        <v>7.5</v>
      </c>
      <c r="BT276">
        <v>2018</v>
      </c>
      <c r="BU276">
        <v>31</v>
      </c>
      <c r="BW276">
        <v>17</v>
      </c>
      <c r="BY276" t="s">
        <v>170</v>
      </c>
      <c r="CF276" t="s">
        <v>170</v>
      </c>
      <c r="CL276" t="s">
        <v>174</v>
      </c>
      <c r="CM276" t="s">
        <v>6894</v>
      </c>
      <c r="CN276" t="s">
        <v>174</v>
      </c>
      <c r="CO276" t="s">
        <v>6895</v>
      </c>
      <c r="CP276" t="s">
        <v>6896</v>
      </c>
      <c r="CQ276" t="s">
        <v>170</v>
      </c>
      <c r="CV276" t="s">
        <v>170</v>
      </c>
      <c r="CZ276" t="s">
        <v>170</v>
      </c>
      <c r="DC276" t="s">
        <v>6897</v>
      </c>
      <c r="DD276" t="s">
        <v>174</v>
      </c>
      <c r="DE276" t="s">
        <v>6898</v>
      </c>
      <c r="DF276" t="s">
        <v>170</v>
      </c>
      <c r="DL276" t="s">
        <v>170</v>
      </c>
      <c r="DN276" t="s">
        <v>170</v>
      </c>
      <c r="DP276" t="s">
        <v>6899</v>
      </c>
      <c r="DQ276" t="s">
        <v>202</v>
      </c>
      <c r="DR276" t="str">
        <f>HYPERLINK("https://nconnect.nicmar.ac.in/pdf/429_resume_1771669933.pdf/Y2FyZWVy","View Resume")</f>
        <v>0</v>
      </c>
      <c r="DS276" t="s">
        <v>6900</v>
      </c>
      <c r="DT276" t="s">
        <v>6901</v>
      </c>
      <c r="DU276" t="s">
        <v>6902</v>
      </c>
      <c r="DV276" t="s">
        <v>6903</v>
      </c>
      <c r="DW276" t="s">
        <v>207</v>
      </c>
      <c r="DX276" t="s">
        <v>993</v>
      </c>
      <c r="DY276" t="s">
        <v>209</v>
      </c>
      <c r="DZ276" t="s">
        <v>4595</v>
      </c>
      <c r="EA276" t="s">
        <v>6904</v>
      </c>
      <c r="EB276" t="s">
        <v>6905</v>
      </c>
      <c r="EC276" t="s">
        <v>333</v>
      </c>
      <c r="ED276" t="s">
        <v>246</v>
      </c>
      <c r="EE276" t="s">
        <v>4369</v>
      </c>
      <c r="EF276" t="s">
        <v>1544</v>
      </c>
      <c r="EG276" t="s">
        <v>2689</v>
      </c>
      <c r="EH276" t="s">
        <v>6906</v>
      </c>
      <c r="EI276" t="s">
        <v>6907</v>
      </c>
      <c r="EJ276" t="s">
        <v>333</v>
      </c>
      <c r="EK276" t="s">
        <v>246</v>
      </c>
      <c r="EL276" t="s">
        <v>1023</v>
      </c>
      <c r="EM276" t="s">
        <v>258</v>
      </c>
      <c r="EN276" t="s">
        <v>6908</v>
      </c>
      <c r="EO276" t="s">
        <v>6909</v>
      </c>
      <c r="EP276" t="s">
        <v>6910</v>
      </c>
      <c r="EQ276" t="s">
        <v>333</v>
      </c>
      <c r="ER276" t="s">
        <v>207</v>
      </c>
      <c r="ES276" t="s">
        <v>2697</v>
      </c>
      <c r="ET276" t="s">
        <v>579</v>
      </c>
      <c r="EU276" t="s">
        <v>985</v>
      </c>
      <c r="EV276" t="s">
        <v>6911</v>
      </c>
      <c r="EW276" t="s">
        <v>6912</v>
      </c>
      <c r="EX276" t="s">
        <v>3749</v>
      </c>
      <c r="EY276" t="s">
        <v>207</v>
      </c>
      <c r="EZ276" t="s">
        <v>6913</v>
      </c>
      <c r="FA276" t="s">
        <v>6914</v>
      </c>
      <c r="FB276" t="s">
        <v>575</v>
      </c>
    </row>
    <row r="277" spans="1:158">
      <c r="A277" t="s">
        <v>158</v>
      </c>
      <c r="B277" t="s">
        <v>159</v>
      </c>
      <c r="C277" t="s">
        <v>160</v>
      </c>
      <c r="D277" t="s">
        <v>161</v>
      </c>
      <c r="E277" t="s">
        <v>6881</v>
      </c>
      <c r="F277" t="s">
        <v>6882</v>
      </c>
      <c r="G277">
        <v>9820932248</v>
      </c>
      <c r="H277" t="s">
        <v>164</v>
      </c>
      <c r="I277" t="s">
        <v>6883</v>
      </c>
      <c r="J277" t="s">
        <v>166</v>
      </c>
      <c r="K277" t="s">
        <v>6884</v>
      </c>
      <c r="L277" t="s">
        <v>6885</v>
      </c>
      <c r="M277" t="s">
        <v>6886</v>
      </c>
      <c r="N277" t="s">
        <v>170</v>
      </c>
      <c r="AI277" t="s">
        <v>6887</v>
      </c>
      <c r="AJ277" t="s">
        <v>3749</v>
      </c>
      <c r="AK277" t="s">
        <v>6888</v>
      </c>
      <c r="AL277">
        <v>87.71</v>
      </c>
      <c r="AN277">
        <v>1983</v>
      </c>
      <c r="AO277" t="s">
        <v>174</v>
      </c>
      <c r="AP277" t="s">
        <v>6889</v>
      </c>
      <c r="AQ277" t="s">
        <v>3749</v>
      </c>
      <c r="AR277" t="s">
        <v>6890</v>
      </c>
      <c r="AS277">
        <v>78.67</v>
      </c>
      <c r="AU277">
        <v>1985</v>
      </c>
      <c r="AV277" t="s">
        <v>170</v>
      </c>
      <c r="BC277" t="s">
        <v>174</v>
      </c>
      <c r="BD277" t="s">
        <v>4953</v>
      </c>
      <c r="BE277" t="s">
        <v>2672</v>
      </c>
      <c r="BF277" t="s">
        <v>5804</v>
      </c>
      <c r="BG277">
        <v>72.7</v>
      </c>
      <c r="BI277">
        <v>1989</v>
      </c>
      <c r="BJ277">
        <v>2</v>
      </c>
      <c r="BL277">
        <v>9</v>
      </c>
      <c r="BN277" t="s">
        <v>174</v>
      </c>
      <c r="BO277" t="s">
        <v>6891</v>
      </c>
      <c r="BP277" t="s">
        <v>6892</v>
      </c>
      <c r="BQ277" t="s">
        <v>6893</v>
      </c>
      <c r="BR277">
        <v>75</v>
      </c>
      <c r="BS277">
        <v>7.5</v>
      </c>
      <c r="BT277">
        <v>2018</v>
      </c>
      <c r="BU277">
        <v>31</v>
      </c>
      <c r="BW277">
        <v>17</v>
      </c>
      <c r="BY277" t="s">
        <v>170</v>
      </c>
      <c r="CF277" t="s">
        <v>170</v>
      </c>
      <c r="CL277" t="s">
        <v>174</v>
      </c>
      <c r="CM277" t="s">
        <v>6894</v>
      </c>
      <c r="CN277" t="s">
        <v>174</v>
      </c>
      <c r="CO277" t="s">
        <v>6895</v>
      </c>
      <c r="CP277" t="s">
        <v>6896</v>
      </c>
      <c r="CQ277" t="s">
        <v>170</v>
      </c>
      <c r="CV277" t="s">
        <v>170</v>
      </c>
      <c r="CZ277" t="s">
        <v>170</v>
      </c>
      <c r="DC277" t="s">
        <v>6897</v>
      </c>
      <c r="DD277" t="s">
        <v>174</v>
      </c>
      <c r="DE277" t="s">
        <v>6898</v>
      </c>
      <c r="DF277" t="s">
        <v>170</v>
      </c>
      <c r="DL277" t="s">
        <v>170</v>
      </c>
      <c r="DN277" t="s">
        <v>170</v>
      </c>
      <c r="DP277" t="s">
        <v>6915</v>
      </c>
      <c r="DQ277" t="s">
        <v>202</v>
      </c>
      <c r="DR277" t="str">
        <f>HYPERLINK("https://nconnect.nicmar.ac.in/pdf/429_resume_1771669933.pdf/Y2FyZWVy","View Resume")</f>
        <v>0</v>
      </c>
      <c r="DS277" t="s">
        <v>6900</v>
      </c>
      <c r="DT277" t="s">
        <v>6901</v>
      </c>
      <c r="DU277" t="s">
        <v>6902</v>
      </c>
      <c r="DV277" t="s">
        <v>6903</v>
      </c>
      <c r="DW277" t="s">
        <v>207</v>
      </c>
      <c r="DX277" t="s">
        <v>993</v>
      </c>
      <c r="DY277" t="s">
        <v>209</v>
      </c>
      <c r="DZ277" t="s">
        <v>4595</v>
      </c>
      <c r="EA277" t="s">
        <v>6904</v>
      </c>
      <c r="EB277" t="s">
        <v>6905</v>
      </c>
      <c r="EC277" t="s">
        <v>333</v>
      </c>
      <c r="ED277" t="s">
        <v>246</v>
      </c>
      <c r="EE277" t="s">
        <v>4369</v>
      </c>
      <c r="EF277" t="s">
        <v>1544</v>
      </c>
      <c r="EG277" t="s">
        <v>2689</v>
      </c>
      <c r="EH277" t="s">
        <v>6906</v>
      </c>
      <c r="EI277" t="s">
        <v>6907</v>
      </c>
      <c r="EJ277" t="s">
        <v>333</v>
      </c>
      <c r="EK277" t="s">
        <v>246</v>
      </c>
      <c r="EL277" t="s">
        <v>1023</v>
      </c>
      <c r="EM277" t="s">
        <v>258</v>
      </c>
      <c r="EN277" t="s">
        <v>6908</v>
      </c>
      <c r="EO277" t="s">
        <v>6909</v>
      </c>
      <c r="EP277" t="s">
        <v>6910</v>
      </c>
      <c r="EQ277" t="s">
        <v>333</v>
      </c>
      <c r="ER277" t="s">
        <v>207</v>
      </c>
      <c r="ES277" t="s">
        <v>2697</v>
      </c>
      <c r="ET277" t="s">
        <v>579</v>
      </c>
      <c r="EU277" t="s">
        <v>985</v>
      </c>
      <c r="EV277" t="s">
        <v>6911</v>
      </c>
      <c r="EW277" t="s">
        <v>6912</v>
      </c>
      <c r="EX277" t="s">
        <v>3749</v>
      </c>
      <c r="EY277" t="s">
        <v>207</v>
      </c>
      <c r="EZ277" t="s">
        <v>6913</v>
      </c>
      <c r="FA277" t="s">
        <v>6914</v>
      </c>
      <c r="FB277" t="s">
        <v>575</v>
      </c>
    </row>
    <row r="278" spans="1:158">
      <c r="A278" t="s">
        <v>507</v>
      </c>
      <c r="B278" t="s">
        <v>508</v>
      </c>
      <c r="C278" t="s">
        <v>267</v>
      </c>
      <c r="D278" t="s">
        <v>509</v>
      </c>
      <c r="E278" t="s">
        <v>6916</v>
      </c>
      <c r="F278" t="s">
        <v>6917</v>
      </c>
      <c r="G278">
        <v>9049009367</v>
      </c>
      <c r="H278" t="s">
        <v>271</v>
      </c>
      <c r="I278" t="s">
        <v>6918</v>
      </c>
      <c r="J278" t="s">
        <v>1431</v>
      </c>
      <c r="K278" t="s">
        <v>798</v>
      </c>
      <c r="L278" t="s">
        <v>6919</v>
      </c>
      <c r="M278" t="s">
        <v>6920</v>
      </c>
      <c r="N278" t="s">
        <v>174</v>
      </c>
      <c r="O278" t="s">
        <v>6921</v>
      </c>
      <c r="P278" t="s">
        <v>6922</v>
      </c>
      <c r="AI278" t="s">
        <v>6923</v>
      </c>
      <c r="AJ278" t="s">
        <v>6924</v>
      </c>
      <c r="AK278" t="s">
        <v>1255</v>
      </c>
      <c r="AL278">
        <v>71.2</v>
      </c>
      <c r="AN278">
        <v>1989</v>
      </c>
      <c r="AO278" t="s">
        <v>174</v>
      </c>
      <c r="AP278" t="s">
        <v>6923</v>
      </c>
      <c r="AQ278" t="s">
        <v>6924</v>
      </c>
      <c r="AR278" t="s">
        <v>6925</v>
      </c>
      <c r="AS278">
        <v>66</v>
      </c>
      <c r="AU278">
        <v>1991</v>
      </c>
      <c r="AV278" t="s">
        <v>170</v>
      </c>
      <c r="BC278" t="s">
        <v>174</v>
      </c>
      <c r="BD278" t="s">
        <v>6926</v>
      </c>
      <c r="BE278" t="s">
        <v>6927</v>
      </c>
      <c r="BF278" t="s">
        <v>919</v>
      </c>
      <c r="BG278">
        <v>66.77</v>
      </c>
      <c r="BI278">
        <v>1995</v>
      </c>
      <c r="BJ278">
        <v>19</v>
      </c>
      <c r="BK278" t="s">
        <v>6928</v>
      </c>
      <c r="BL278">
        <v>53</v>
      </c>
      <c r="BM278" t="s">
        <v>1515</v>
      </c>
      <c r="BN278" t="s">
        <v>174</v>
      </c>
      <c r="BO278" t="s">
        <v>6926</v>
      </c>
      <c r="BP278" t="s">
        <v>6926</v>
      </c>
      <c r="BQ278" t="s">
        <v>6929</v>
      </c>
      <c r="BR278">
        <v>66.97</v>
      </c>
      <c r="BT278">
        <v>1997</v>
      </c>
      <c r="BU278">
        <v>31</v>
      </c>
      <c r="BV278" t="s">
        <v>6930</v>
      </c>
      <c r="BW278">
        <v>23</v>
      </c>
      <c r="BY278" t="s">
        <v>174</v>
      </c>
      <c r="BZ278" t="s">
        <v>6931</v>
      </c>
      <c r="CA278" t="s">
        <v>6931</v>
      </c>
      <c r="CB278" t="s">
        <v>6932</v>
      </c>
      <c r="CC278">
        <v>60</v>
      </c>
      <c r="CE278">
        <v>2020</v>
      </c>
      <c r="CF278" t="s">
        <v>174</v>
      </c>
      <c r="CG278" t="s">
        <v>528</v>
      </c>
      <c r="CH278" t="s">
        <v>6933</v>
      </c>
      <c r="CI278" t="s">
        <v>193</v>
      </c>
      <c r="CJ278">
        <v>2011</v>
      </c>
      <c r="CL278" t="s">
        <v>174</v>
      </c>
      <c r="CM278" t="s">
        <v>6934</v>
      </c>
      <c r="CN278" t="s">
        <v>174</v>
      </c>
      <c r="CO278" t="s">
        <v>6935</v>
      </c>
      <c r="CP278" t="s">
        <v>6936</v>
      </c>
      <c r="CQ278" t="s">
        <v>174</v>
      </c>
      <c r="CR278">
        <v>0</v>
      </c>
      <c r="CS278">
        <v>5</v>
      </c>
      <c r="CT278">
        <v>30</v>
      </c>
      <c r="CU278" t="s">
        <v>6937</v>
      </c>
      <c r="CV278" t="s">
        <v>174</v>
      </c>
      <c r="CW278" t="s">
        <v>6938</v>
      </c>
      <c r="CX278" t="s">
        <v>193</v>
      </c>
      <c r="CY278">
        <v>2019</v>
      </c>
      <c r="CZ278" t="s">
        <v>174</v>
      </c>
      <c r="DA278" t="s">
        <v>6939</v>
      </c>
      <c r="DB278" t="s">
        <v>6940</v>
      </c>
      <c r="DC278" t="s">
        <v>6941</v>
      </c>
      <c r="DD278" t="s">
        <v>174</v>
      </c>
      <c r="DE278" t="s">
        <v>6942</v>
      </c>
      <c r="DF278" t="s">
        <v>170</v>
      </c>
      <c r="DL278" t="s">
        <v>174</v>
      </c>
      <c r="DM278" t="s">
        <v>6943</v>
      </c>
      <c r="DN278" t="s">
        <v>170</v>
      </c>
      <c r="DP278" t="s">
        <v>6944</v>
      </c>
      <c r="DQ278" t="str">
        <f>HYPERLINK("https://nconnect.nicmar.ac.in/storage/profile/699979f266498.png","Download")</f>
        <v>0</v>
      </c>
      <c r="DR278" t="str">
        <f>HYPERLINK("https://nconnect.nicmar.ac.in/pdf/428_resume_1771670239.pdf/Y2FyZWVy","View Resume")</f>
        <v>0</v>
      </c>
      <c r="DS278" t="s">
        <v>6945</v>
      </c>
      <c r="DT278" t="s">
        <v>1029</v>
      </c>
      <c r="DU278" t="s">
        <v>6946</v>
      </c>
      <c r="DV278" t="s">
        <v>819</v>
      </c>
      <c r="DW278" t="s">
        <v>246</v>
      </c>
      <c r="DX278" t="s">
        <v>1634</v>
      </c>
      <c r="DY278" t="s">
        <v>209</v>
      </c>
      <c r="DZ278" t="s">
        <v>2137</v>
      </c>
      <c r="EA278" t="s">
        <v>6947</v>
      </c>
      <c r="EB278" t="s">
        <v>6948</v>
      </c>
      <c r="EC278" t="s">
        <v>4679</v>
      </c>
      <c r="ED278" t="s">
        <v>207</v>
      </c>
      <c r="EE278" t="s">
        <v>258</v>
      </c>
      <c r="EF278" t="s">
        <v>4306</v>
      </c>
      <c r="EG278" t="s">
        <v>2927</v>
      </c>
      <c r="EH278" t="s">
        <v>6949</v>
      </c>
      <c r="EI278" t="s">
        <v>508</v>
      </c>
      <c r="EJ278" t="s">
        <v>819</v>
      </c>
      <c r="EK278" t="s">
        <v>246</v>
      </c>
      <c r="EL278" t="s">
        <v>334</v>
      </c>
      <c r="EM278" t="s">
        <v>1585</v>
      </c>
      <c r="EN278" t="s">
        <v>1596</v>
      </c>
      <c r="EO278" t="s">
        <v>6950</v>
      </c>
      <c r="EP278" t="s">
        <v>508</v>
      </c>
      <c r="EQ278" t="s">
        <v>819</v>
      </c>
      <c r="ER278" t="s">
        <v>246</v>
      </c>
      <c r="ES278" t="s">
        <v>5038</v>
      </c>
      <c r="ET278" t="s">
        <v>580</v>
      </c>
      <c r="EU278" t="s">
        <v>990</v>
      </c>
      <c r="EV278" t="s">
        <v>6951</v>
      </c>
      <c r="EW278" t="s">
        <v>508</v>
      </c>
      <c r="EX278" t="s">
        <v>819</v>
      </c>
      <c r="EY278" t="s">
        <v>246</v>
      </c>
      <c r="EZ278" t="s">
        <v>6952</v>
      </c>
      <c r="FA278" t="s">
        <v>6953</v>
      </c>
      <c r="FB278" t="s">
        <v>248</v>
      </c>
    </row>
    <row r="279" spans="1:158">
      <c r="A279" t="s">
        <v>295</v>
      </c>
      <c r="B279" t="s">
        <v>211</v>
      </c>
      <c r="C279" t="s">
        <v>267</v>
      </c>
      <c r="D279" t="s">
        <v>296</v>
      </c>
      <c r="E279" t="s">
        <v>6954</v>
      </c>
      <c r="F279" t="s">
        <v>6955</v>
      </c>
      <c r="G279">
        <v>9937012116</v>
      </c>
      <c r="H279" t="s">
        <v>271</v>
      </c>
      <c r="I279" t="s">
        <v>6956</v>
      </c>
      <c r="J279" t="s">
        <v>166</v>
      </c>
      <c r="K279" t="s">
        <v>6957</v>
      </c>
      <c r="L279" t="s">
        <v>6958</v>
      </c>
      <c r="M279" t="s">
        <v>6959</v>
      </c>
      <c r="N279" t="s">
        <v>170</v>
      </c>
      <c r="AI279" t="s">
        <v>6960</v>
      </c>
      <c r="AJ279" t="s">
        <v>6961</v>
      </c>
      <c r="AK279" t="s">
        <v>6962</v>
      </c>
      <c r="AL279">
        <v>85</v>
      </c>
      <c r="AN279">
        <v>1994</v>
      </c>
      <c r="AO279" t="s">
        <v>174</v>
      </c>
      <c r="AP279" t="s">
        <v>6963</v>
      </c>
      <c r="AQ279" t="s">
        <v>6964</v>
      </c>
      <c r="AR279" t="s">
        <v>6965</v>
      </c>
      <c r="AS279">
        <v>71</v>
      </c>
      <c r="AU279">
        <v>1996</v>
      </c>
      <c r="AV279" t="s">
        <v>170</v>
      </c>
      <c r="BC279" t="s">
        <v>174</v>
      </c>
      <c r="BD279" t="s">
        <v>6963</v>
      </c>
      <c r="BE279" t="s">
        <v>6966</v>
      </c>
      <c r="BF279" t="s">
        <v>6967</v>
      </c>
      <c r="BG279">
        <v>71</v>
      </c>
      <c r="BI279">
        <v>1999</v>
      </c>
      <c r="BJ279">
        <v>19</v>
      </c>
      <c r="BK279" t="s">
        <v>5829</v>
      </c>
      <c r="BL279">
        <v>53</v>
      </c>
      <c r="BM279" t="s">
        <v>3043</v>
      </c>
      <c r="BN279" t="s">
        <v>174</v>
      </c>
      <c r="BO279" t="s">
        <v>6968</v>
      </c>
      <c r="BP279" t="s">
        <v>6969</v>
      </c>
      <c r="BQ279" t="s">
        <v>6970</v>
      </c>
      <c r="BR279">
        <v>75</v>
      </c>
      <c r="BT279">
        <v>2004</v>
      </c>
      <c r="BU279">
        <v>31</v>
      </c>
      <c r="BV279" t="s">
        <v>6971</v>
      </c>
      <c r="BW279">
        <v>33</v>
      </c>
      <c r="BX279" t="s">
        <v>6972</v>
      </c>
      <c r="BY279" t="s">
        <v>174</v>
      </c>
      <c r="BZ279" t="s">
        <v>6968</v>
      </c>
      <c r="CA279" t="s">
        <v>6973</v>
      </c>
      <c r="CB279" t="s">
        <v>3043</v>
      </c>
      <c r="CC279">
        <v>63</v>
      </c>
      <c r="CE279">
        <v>2001</v>
      </c>
      <c r="CF279" t="s">
        <v>174</v>
      </c>
      <c r="CG279" t="s">
        <v>6974</v>
      </c>
      <c r="CH279" t="s">
        <v>6969</v>
      </c>
      <c r="CI279" t="s">
        <v>193</v>
      </c>
      <c r="CJ279">
        <v>2021</v>
      </c>
      <c r="CL279" t="s">
        <v>174</v>
      </c>
      <c r="CM279" t="s">
        <v>6975</v>
      </c>
      <c r="CN279" t="s">
        <v>174</v>
      </c>
      <c r="CO279" t="s">
        <v>6976</v>
      </c>
      <c r="CP279" t="s">
        <v>1944</v>
      </c>
      <c r="CQ279" t="s">
        <v>174</v>
      </c>
      <c r="CR279">
        <v>3</v>
      </c>
      <c r="CS279">
        <v>3</v>
      </c>
      <c r="CT279">
        <v>3</v>
      </c>
      <c r="CV279" t="s">
        <v>170</v>
      </c>
      <c r="CZ279" t="s">
        <v>170</v>
      </c>
      <c r="DB279" t="s">
        <v>378</v>
      </c>
      <c r="DC279" t="s">
        <v>6977</v>
      </c>
      <c r="DD279" t="s">
        <v>174</v>
      </c>
      <c r="DE279" t="s">
        <v>6978</v>
      </c>
      <c r="DF279" t="s">
        <v>174</v>
      </c>
      <c r="DG279" t="s">
        <v>6979</v>
      </c>
      <c r="DH279" t="s">
        <v>6980</v>
      </c>
      <c r="DI279" t="s">
        <v>378</v>
      </c>
      <c r="DJ279" t="s">
        <v>378</v>
      </c>
      <c r="DK279">
        <v>0</v>
      </c>
      <c r="DL279" t="s">
        <v>170</v>
      </c>
      <c r="DN279" t="s">
        <v>170</v>
      </c>
      <c r="DP279" t="s">
        <v>6981</v>
      </c>
      <c r="DQ279" t="s">
        <v>202</v>
      </c>
      <c r="DR279" t="str">
        <f>HYPERLINK("https://nconnect.nicmar.ac.in/pdf/211_resume_1771670058.pdf/Y2FyZWVy","View Resume")</f>
        <v>0</v>
      </c>
      <c r="DS279" t="s">
        <v>6982</v>
      </c>
      <c r="DT279" t="s">
        <v>6983</v>
      </c>
      <c r="DU279" t="s">
        <v>1283</v>
      </c>
      <c r="DV279" t="s">
        <v>819</v>
      </c>
      <c r="DW279" t="s">
        <v>246</v>
      </c>
      <c r="DX279" t="s">
        <v>1686</v>
      </c>
      <c r="DY279" t="s">
        <v>209</v>
      </c>
      <c r="DZ279" t="s">
        <v>990</v>
      </c>
      <c r="EA279" t="s">
        <v>4909</v>
      </c>
      <c r="EB279" t="s">
        <v>1283</v>
      </c>
      <c r="EC279" t="s">
        <v>819</v>
      </c>
      <c r="ED279" t="s">
        <v>246</v>
      </c>
      <c r="EE279" t="s">
        <v>948</v>
      </c>
      <c r="EF279" t="s">
        <v>3389</v>
      </c>
      <c r="EG279" t="s">
        <v>3195</v>
      </c>
      <c r="EH279" t="s">
        <v>6984</v>
      </c>
      <c r="EI279" t="s">
        <v>6985</v>
      </c>
      <c r="EJ279" t="s">
        <v>6986</v>
      </c>
      <c r="EK279" t="s">
        <v>207</v>
      </c>
      <c r="EL279" t="s">
        <v>208</v>
      </c>
      <c r="EM279" t="s">
        <v>1386</v>
      </c>
      <c r="EN279" t="s">
        <v>2245</v>
      </c>
      <c r="EO279" t="s">
        <v>6987</v>
      </c>
      <c r="EP279" t="s">
        <v>6988</v>
      </c>
      <c r="EQ279" t="s">
        <v>4185</v>
      </c>
      <c r="ER279" t="s">
        <v>207</v>
      </c>
      <c r="ES279" t="s">
        <v>6989</v>
      </c>
      <c r="ET279" t="s">
        <v>5424</v>
      </c>
      <c r="EU279" t="s">
        <v>6990</v>
      </c>
    </row>
    <row r="280" spans="1:158">
      <c r="A280" t="s">
        <v>1872</v>
      </c>
      <c r="B280" t="s">
        <v>508</v>
      </c>
      <c r="C280" t="s">
        <v>160</v>
      </c>
      <c r="D280" t="s">
        <v>1873</v>
      </c>
      <c r="E280" t="s">
        <v>6991</v>
      </c>
      <c r="F280" t="s">
        <v>6992</v>
      </c>
      <c r="G280">
        <v>7875691295</v>
      </c>
      <c r="H280" t="s">
        <v>271</v>
      </c>
      <c r="I280" t="s">
        <v>6993</v>
      </c>
      <c r="J280" t="s">
        <v>166</v>
      </c>
      <c r="K280" t="s">
        <v>6994</v>
      </c>
      <c r="L280" t="s">
        <v>6995</v>
      </c>
      <c r="M280" t="s">
        <v>6996</v>
      </c>
      <c r="N280" t="s">
        <v>170</v>
      </c>
      <c r="AI280" t="s">
        <v>6997</v>
      </c>
      <c r="AJ280" t="s">
        <v>6998</v>
      </c>
      <c r="AK280" t="s">
        <v>6999</v>
      </c>
      <c r="AL280">
        <v>80</v>
      </c>
      <c r="AN280">
        <v>2007</v>
      </c>
      <c r="AO280" t="s">
        <v>174</v>
      </c>
      <c r="AP280" t="s">
        <v>7000</v>
      </c>
      <c r="AQ280" t="s">
        <v>6998</v>
      </c>
      <c r="AR280" t="s">
        <v>7001</v>
      </c>
      <c r="AS280">
        <v>56</v>
      </c>
      <c r="AU280">
        <v>2009</v>
      </c>
      <c r="AV280" t="s">
        <v>170</v>
      </c>
      <c r="BC280" t="s">
        <v>174</v>
      </c>
      <c r="BD280" t="s">
        <v>553</v>
      </c>
      <c r="BE280" t="s">
        <v>7002</v>
      </c>
      <c r="BF280" t="s">
        <v>7003</v>
      </c>
      <c r="BG280">
        <v>64</v>
      </c>
      <c r="BI280">
        <v>2014</v>
      </c>
      <c r="BJ280">
        <v>8</v>
      </c>
      <c r="BL280">
        <v>2</v>
      </c>
      <c r="BN280" t="s">
        <v>174</v>
      </c>
      <c r="BO280" t="s">
        <v>7004</v>
      </c>
      <c r="BP280" t="s">
        <v>7005</v>
      </c>
      <c r="BQ280" t="s">
        <v>7006</v>
      </c>
      <c r="BR280">
        <v>69.25</v>
      </c>
      <c r="BS280">
        <v>7.29</v>
      </c>
      <c r="BT280">
        <v>2023</v>
      </c>
      <c r="BU280">
        <v>31</v>
      </c>
      <c r="BV280" t="s">
        <v>7007</v>
      </c>
      <c r="BW280">
        <v>53</v>
      </c>
      <c r="BX280" t="s">
        <v>7008</v>
      </c>
      <c r="BY280" t="s">
        <v>170</v>
      </c>
      <c r="CF280" t="s">
        <v>170</v>
      </c>
      <c r="CL280" t="s">
        <v>170</v>
      </c>
      <c r="CN280" t="s">
        <v>170</v>
      </c>
      <c r="CP280" t="s">
        <v>7009</v>
      </c>
      <c r="CQ280" t="s">
        <v>170</v>
      </c>
      <c r="CV280" t="s">
        <v>170</v>
      </c>
      <c r="CZ280" t="s">
        <v>170</v>
      </c>
      <c r="DB280" t="s">
        <v>7010</v>
      </c>
      <c r="DC280" t="s">
        <v>7011</v>
      </c>
      <c r="DD280" t="s">
        <v>174</v>
      </c>
      <c r="DE280" t="s">
        <v>7012</v>
      </c>
      <c r="DF280" t="s">
        <v>170</v>
      </c>
      <c r="DL280" t="s">
        <v>170</v>
      </c>
      <c r="DN280" t="s">
        <v>170</v>
      </c>
      <c r="DP280" t="s">
        <v>7013</v>
      </c>
      <c r="DQ280" t="s">
        <v>202</v>
      </c>
      <c r="DR280" t="str">
        <f>HYPERLINK("https://nconnect.nicmar.ac.in/pdf/433_resume_1771671119.pdf/Y2FyZWVy","View Resume")</f>
        <v>0</v>
      </c>
      <c r="DS280" t="s">
        <v>420</v>
      </c>
      <c r="DT280" t="s">
        <v>7014</v>
      </c>
      <c r="DU280" t="s">
        <v>211</v>
      </c>
      <c r="DV280" t="s">
        <v>819</v>
      </c>
      <c r="DW280" t="s">
        <v>246</v>
      </c>
      <c r="DX280" t="s">
        <v>424</v>
      </c>
      <c r="DY280" t="s">
        <v>209</v>
      </c>
      <c r="DZ280" t="s">
        <v>420</v>
      </c>
    </row>
    <row r="281" spans="1:158">
      <c r="A281" t="s">
        <v>1245</v>
      </c>
      <c r="B281" t="s">
        <v>159</v>
      </c>
      <c r="C281" t="s">
        <v>1138</v>
      </c>
      <c r="D281" t="s">
        <v>1246</v>
      </c>
      <c r="E281" t="s">
        <v>7015</v>
      </c>
      <c r="F281" t="s">
        <v>7016</v>
      </c>
      <c r="G281">
        <v>9960595124</v>
      </c>
      <c r="H281" t="s">
        <v>271</v>
      </c>
      <c r="I281" t="s">
        <v>7017</v>
      </c>
      <c r="J281" t="s">
        <v>166</v>
      </c>
      <c r="K281" t="s">
        <v>831</v>
      </c>
      <c r="L281" t="s">
        <v>7018</v>
      </c>
      <c r="M281" t="s">
        <v>7019</v>
      </c>
      <c r="N281" t="s">
        <v>174</v>
      </c>
      <c r="O281" t="s">
        <v>7020</v>
      </c>
      <c r="P281" t="s">
        <v>7021</v>
      </c>
      <c r="AI281" t="s">
        <v>7022</v>
      </c>
      <c r="AJ281" t="s">
        <v>7023</v>
      </c>
      <c r="AK281" t="s">
        <v>7024</v>
      </c>
      <c r="AL281">
        <v>60</v>
      </c>
      <c r="AN281">
        <v>1995</v>
      </c>
      <c r="AO281" t="s">
        <v>174</v>
      </c>
      <c r="AP281" t="s">
        <v>7025</v>
      </c>
      <c r="AQ281" t="s">
        <v>7026</v>
      </c>
      <c r="AR281" t="s">
        <v>7027</v>
      </c>
      <c r="AS281">
        <v>57.17</v>
      </c>
      <c r="AU281">
        <v>1997</v>
      </c>
      <c r="AV281" t="s">
        <v>170</v>
      </c>
      <c r="BC281" t="s">
        <v>174</v>
      </c>
      <c r="BD281" t="s">
        <v>4116</v>
      </c>
      <c r="BE281" t="s">
        <v>7028</v>
      </c>
      <c r="BF281" t="s">
        <v>7029</v>
      </c>
      <c r="BG281">
        <v>73.25</v>
      </c>
      <c r="BI281">
        <v>2001</v>
      </c>
      <c r="BJ281">
        <v>19</v>
      </c>
      <c r="BK281" t="s">
        <v>7030</v>
      </c>
      <c r="BL281">
        <v>53</v>
      </c>
      <c r="BM281" t="s">
        <v>7031</v>
      </c>
      <c r="BN281" t="s">
        <v>174</v>
      </c>
      <c r="BO281" t="s">
        <v>4116</v>
      </c>
      <c r="BP281" t="s">
        <v>7032</v>
      </c>
      <c r="BQ281" t="s">
        <v>7033</v>
      </c>
      <c r="BR281">
        <v>64.86</v>
      </c>
      <c r="BT281">
        <v>2003</v>
      </c>
      <c r="BU281">
        <v>31</v>
      </c>
      <c r="BV281" t="s">
        <v>7034</v>
      </c>
      <c r="BW281">
        <v>33</v>
      </c>
      <c r="BY281" t="s">
        <v>174</v>
      </c>
      <c r="BZ281" t="s">
        <v>7035</v>
      </c>
      <c r="CA281" t="s">
        <v>7036</v>
      </c>
      <c r="CB281" t="s">
        <v>7037</v>
      </c>
      <c r="CC281">
        <v>60</v>
      </c>
      <c r="CE281">
        <v>2019</v>
      </c>
      <c r="CF281" t="s">
        <v>174</v>
      </c>
      <c r="CG281" t="s">
        <v>296</v>
      </c>
      <c r="CH281" t="s">
        <v>7038</v>
      </c>
      <c r="CI281" t="s">
        <v>193</v>
      </c>
      <c r="CJ281">
        <v>2014</v>
      </c>
      <c r="CL281" t="s">
        <v>170</v>
      </c>
      <c r="CN281" t="s">
        <v>174</v>
      </c>
      <c r="CO281" t="s">
        <v>7039</v>
      </c>
      <c r="CP281" t="s">
        <v>722</v>
      </c>
      <c r="CQ281" t="s">
        <v>174</v>
      </c>
      <c r="CR281">
        <v>1</v>
      </c>
      <c r="CS281">
        <v>2</v>
      </c>
      <c r="CT281">
        <v>20</v>
      </c>
      <c r="CU281" t="s">
        <v>7040</v>
      </c>
      <c r="CV281" t="s">
        <v>170</v>
      </c>
      <c r="CZ281" t="s">
        <v>174</v>
      </c>
      <c r="DA281" t="s">
        <v>7041</v>
      </c>
      <c r="DB281" t="s">
        <v>7042</v>
      </c>
      <c r="DC281" t="s">
        <v>7043</v>
      </c>
      <c r="DD281" t="s">
        <v>174</v>
      </c>
      <c r="DE281" t="s">
        <v>7044</v>
      </c>
      <c r="DF281" t="s">
        <v>170</v>
      </c>
      <c r="DL281" t="s">
        <v>170</v>
      </c>
      <c r="DN281" t="s">
        <v>170</v>
      </c>
      <c r="DP281" t="s">
        <v>7045</v>
      </c>
      <c r="DQ281" t="s">
        <v>202</v>
      </c>
      <c r="DR281" t="str">
        <f>HYPERLINK("https://nconnect.nicmar.ac.in/pdf/423_resume_1771671632.pdf/Y2FyZWVy","View Resume")</f>
        <v>0</v>
      </c>
      <c r="DS281" t="s">
        <v>335</v>
      </c>
      <c r="DT281" t="s">
        <v>1029</v>
      </c>
      <c r="DU281" t="s">
        <v>7046</v>
      </c>
      <c r="DV281" t="s">
        <v>819</v>
      </c>
      <c r="DW281" t="s">
        <v>246</v>
      </c>
      <c r="DX281" t="s">
        <v>334</v>
      </c>
      <c r="DY281" t="s">
        <v>209</v>
      </c>
      <c r="DZ281" t="s">
        <v>335</v>
      </c>
    </row>
    <row r="282" spans="1:158">
      <c r="A282" t="s">
        <v>210</v>
      </c>
      <c r="B282" t="s">
        <v>211</v>
      </c>
      <c r="C282" t="s">
        <v>212</v>
      </c>
      <c r="D282" t="s">
        <v>213</v>
      </c>
      <c r="E282" t="s">
        <v>7047</v>
      </c>
      <c r="F282" t="s">
        <v>7048</v>
      </c>
      <c r="G282">
        <v>9881499216</v>
      </c>
      <c r="H282" t="s">
        <v>271</v>
      </c>
      <c r="I282" t="s">
        <v>7049</v>
      </c>
      <c r="J282" t="s">
        <v>166</v>
      </c>
      <c r="K282" t="s">
        <v>2888</v>
      </c>
      <c r="L282" t="s">
        <v>7050</v>
      </c>
      <c r="M282" t="s">
        <v>7051</v>
      </c>
      <c r="N282" t="s">
        <v>170</v>
      </c>
      <c r="AI282" t="s">
        <v>7052</v>
      </c>
      <c r="AJ282" t="s">
        <v>819</v>
      </c>
      <c r="AK282" t="s">
        <v>2034</v>
      </c>
      <c r="AL282">
        <v>71</v>
      </c>
      <c r="AN282">
        <v>1999</v>
      </c>
      <c r="AO282" t="s">
        <v>170</v>
      </c>
      <c r="AV282" t="s">
        <v>174</v>
      </c>
      <c r="AW282" t="s">
        <v>1827</v>
      </c>
      <c r="AX282" t="s">
        <v>7053</v>
      </c>
      <c r="AY282" t="s">
        <v>486</v>
      </c>
      <c r="AZ282">
        <v>81.27</v>
      </c>
      <c r="BB282">
        <v>2002</v>
      </c>
      <c r="BC282" t="s">
        <v>174</v>
      </c>
      <c r="BD282" t="s">
        <v>7054</v>
      </c>
      <c r="BE282" t="s">
        <v>7055</v>
      </c>
      <c r="BF282" t="s">
        <v>486</v>
      </c>
      <c r="BG282">
        <v>62</v>
      </c>
      <c r="BI282">
        <v>2005</v>
      </c>
      <c r="BJ282">
        <v>2</v>
      </c>
      <c r="BL282">
        <v>9</v>
      </c>
      <c r="BN282" t="s">
        <v>174</v>
      </c>
      <c r="BO282" t="s">
        <v>441</v>
      </c>
      <c r="BP282" t="s">
        <v>7056</v>
      </c>
      <c r="BQ282" t="s">
        <v>213</v>
      </c>
      <c r="BR282">
        <v>71.4</v>
      </c>
      <c r="BS282">
        <v>7.89</v>
      </c>
      <c r="BT282">
        <v>2016</v>
      </c>
      <c r="BU282">
        <v>14</v>
      </c>
      <c r="BW282">
        <v>47</v>
      </c>
      <c r="BY282" t="s">
        <v>170</v>
      </c>
      <c r="CF282" t="s">
        <v>174</v>
      </c>
      <c r="CG282" t="s">
        <v>7057</v>
      </c>
      <c r="CH282" t="s">
        <v>2315</v>
      </c>
      <c r="CI282" t="s">
        <v>193</v>
      </c>
      <c r="CJ282">
        <v>2025</v>
      </c>
      <c r="CL282" t="s">
        <v>174</v>
      </c>
      <c r="CM282" t="s">
        <v>7058</v>
      </c>
      <c r="CN282" t="s">
        <v>174</v>
      </c>
      <c r="CO282" t="s">
        <v>7059</v>
      </c>
      <c r="CP282" t="s">
        <v>7060</v>
      </c>
      <c r="CQ282" t="s">
        <v>174</v>
      </c>
      <c r="CR282">
        <v>4</v>
      </c>
      <c r="CS282">
        <v>15</v>
      </c>
      <c r="CT282">
        <v>7</v>
      </c>
      <c r="CU282" t="s">
        <v>7061</v>
      </c>
      <c r="CV282" t="s">
        <v>170</v>
      </c>
      <c r="CZ282" t="s">
        <v>170</v>
      </c>
      <c r="DB282" t="s">
        <v>7062</v>
      </c>
      <c r="DC282" t="s">
        <v>7063</v>
      </c>
      <c r="DD282" t="s">
        <v>174</v>
      </c>
      <c r="DE282" t="s">
        <v>7064</v>
      </c>
      <c r="DF282" t="s">
        <v>174</v>
      </c>
      <c r="DG282" t="s">
        <v>7065</v>
      </c>
      <c r="DH282" t="s">
        <v>7066</v>
      </c>
      <c r="DI282" t="s">
        <v>7067</v>
      </c>
      <c r="DJ282" t="s">
        <v>7068</v>
      </c>
      <c r="DK282">
        <v>7.0</v>
      </c>
      <c r="DL282" t="s">
        <v>174</v>
      </c>
      <c r="DM282" t="s">
        <v>7069</v>
      </c>
      <c r="DN282" t="s">
        <v>174</v>
      </c>
      <c r="DO282" t="s">
        <v>7070</v>
      </c>
      <c r="DP282" t="s">
        <v>7045</v>
      </c>
      <c r="DQ282" t="str">
        <f>HYPERLINK("https://nconnect.nicmar.ac.in/storage/profile/6996fe8181cc9.png","Download")</f>
        <v>0</v>
      </c>
      <c r="DR282" t="str">
        <f>HYPERLINK("https://nconnect.nicmar.ac.in/pdf/83_resume_1771503118.pdf/Y2FyZWVy","View Resume")</f>
        <v>0</v>
      </c>
      <c r="DS282" t="s">
        <v>7071</v>
      </c>
      <c r="DT282" t="s">
        <v>7072</v>
      </c>
      <c r="DU282" t="s">
        <v>211</v>
      </c>
      <c r="DV282" t="s">
        <v>819</v>
      </c>
      <c r="DW282" t="s">
        <v>246</v>
      </c>
      <c r="DX282" t="s">
        <v>953</v>
      </c>
      <c r="DY282" t="s">
        <v>209</v>
      </c>
      <c r="DZ282" t="s">
        <v>860</v>
      </c>
      <c r="EA282" t="s">
        <v>7073</v>
      </c>
      <c r="EB282" t="s">
        <v>7074</v>
      </c>
      <c r="EC282" t="s">
        <v>819</v>
      </c>
      <c r="ED282" t="s">
        <v>207</v>
      </c>
      <c r="EE282" t="s">
        <v>7075</v>
      </c>
      <c r="EF282" t="s">
        <v>6952</v>
      </c>
      <c r="EG282" t="s">
        <v>3514</v>
      </c>
      <c r="EH282" t="s">
        <v>7076</v>
      </c>
      <c r="EI282" t="s">
        <v>7077</v>
      </c>
      <c r="EJ282" t="s">
        <v>819</v>
      </c>
      <c r="EK282" t="s">
        <v>207</v>
      </c>
      <c r="EL282" t="s">
        <v>7078</v>
      </c>
      <c r="EM282" t="s">
        <v>7075</v>
      </c>
      <c r="EN282" t="s">
        <v>265</v>
      </c>
    </row>
    <row r="283" spans="1:158">
      <c r="A283" t="s">
        <v>295</v>
      </c>
      <c r="B283" t="s">
        <v>211</v>
      </c>
      <c r="C283" t="s">
        <v>267</v>
      </c>
      <c r="D283" t="s">
        <v>296</v>
      </c>
      <c r="E283" t="s">
        <v>7079</v>
      </c>
      <c r="F283" t="s">
        <v>7080</v>
      </c>
      <c r="G283">
        <v>9834438607</v>
      </c>
      <c r="H283" t="s">
        <v>164</v>
      </c>
      <c r="I283" t="s">
        <v>7081</v>
      </c>
      <c r="J283" t="s">
        <v>166</v>
      </c>
      <c r="K283" t="s">
        <v>1400</v>
      </c>
      <c r="L283" t="s">
        <v>7082</v>
      </c>
      <c r="M283" t="s">
        <v>7083</v>
      </c>
      <c r="N283" t="s">
        <v>174</v>
      </c>
      <c r="O283" t="s">
        <v>7084</v>
      </c>
      <c r="P283" t="s">
        <v>7085</v>
      </c>
      <c r="AI283" t="s">
        <v>7086</v>
      </c>
      <c r="AJ283" t="s">
        <v>2384</v>
      </c>
      <c r="AK283" t="s">
        <v>1515</v>
      </c>
      <c r="AL283">
        <v>53.86</v>
      </c>
      <c r="AN283">
        <v>1997</v>
      </c>
      <c r="AO283" t="s">
        <v>174</v>
      </c>
      <c r="AP283" t="s">
        <v>2353</v>
      </c>
      <c r="AQ283" t="s">
        <v>2384</v>
      </c>
      <c r="AR283" t="s">
        <v>6727</v>
      </c>
      <c r="AS283">
        <v>54.33</v>
      </c>
      <c r="AU283">
        <v>1999</v>
      </c>
      <c r="AV283" t="s">
        <v>170</v>
      </c>
      <c r="BC283" t="s">
        <v>174</v>
      </c>
      <c r="BD283" t="s">
        <v>1909</v>
      </c>
      <c r="BE283" t="s">
        <v>7087</v>
      </c>
      <c r="BF283" t="s">
        <v>4955</v>
      </c>
      <c r="BG283">
        <v>60</v>
      </c>
      <c r="BI283">
        <v>2003</v>
      </c>
      <c r="BJ283">
        <v>19</v>
      </c>
      <c r="BK283" t="s">
        <v>5316</v>
      </c>
      <c r="BL283">
        <v>53</v>
      </c>
      <c r="BM283" t="s">
        <v>4955</v>
      </c>
      <c r="BN283" t="s">
        <v>174</v>
      </c>
      <c r="BO283" t="s">
        <v>1909</v>
      </c>
      <c r="BP283" t="s">
        <v>7088</v>
      </c>
      <c r="BQ283" t="s">
        <v>1185</v>
      </c>
      <c r="BR283">
        <v>60</v>
      </c>
      <c r="BT283">
        <v>2005</v>
      </c>
      <c r="BU283">
        <v>31</v>
      </c>
      <c r="BV283" t="s">
        <v>7089</v>
      </c>
      <c r="BW283">
        <v>33</v>
      </c>
      <c r="BY283" t="s">
        <v>170</v>
      </c>
      <c r="CF283" t="s">
        <v>174</v>
      </c>
      <c r="CG283" t="s">
        <v>1337</v>
      </c>
      <c r="CH283" t="s">
        <v>7090</v>
      </c>
      <c r="CI283" t="s">
        <v>193</v>
      </c>
      <c r="CJ283">
        <v>2025</v>
      </c>
      <c r="CL283" t="s">
        <v>170</v>
      </c>
      <c r="CN283" t="s">
        <v>174</v>
      </c>
      <c r="CO283" t="s">
        <v>7091</v>
      </c>
      <c r="CP283" t="s">
        <v>378</v>
      </c>
      <c r="CQ283" t="s">
        <v>174</v>
      </c>
      <c r="CR283">
        <v>0</v>
      </c>
      <c r="CS283">
        <v>0</v>
      </c>
      <c r="CT283">
        <v>11</v>
      </c>
      <c r="CU283" t="s">
        <v>7092</v>
      </c>
      <c r="CV283" t="s">
        <v>170</v>
      </c>
      <c r="CZ283" t="s">
        <v>170</v>
      </c>
      <c r="DC283" t="s">
        <v>7093</v>
      </c>
      <c r="DD283" t="s">
        <v>174</v>
      </c>
      <c r="DE283" t="s">
        <v>7094</v>
      </c>
      <c r="DF283" t="s">
        <v>170</v>
      </c>
      <c r="DL283" t="s">
        <v>174</v>
      </c>
      <c r="DM283" t="s">
        <v>7095</v>
      </c>
      <c r="DN283" t="s">
        <v>170</v>
      </c>
      <c r="DP283" t="s">
        <v>7096</v>
      </c>
      <c r="DQ283" t="str">
        <f>HYPERLINK("https://nconnect.nicmar.ac.in/storage/profile/69997158014f2.png","Download")</f>
        <v>0</v>
      </c>
      <c r="DR283" t="str">
        <f>HYPERLINK("https://nconnect.nicmar.ac.in/pdf/424_resume_1771671801.pdf/Y2FyZWVy","View Resume")</f>
        <v>0</v>
      </c>
      <c r="DS283" t="s">
        <v>686</v>
      </c>
      <c r="DT283" t="s">
        <v>7097</v>
      </c>
      <c r="DU283" t="s">
        <v>211</v>
      </c>
      <c r="DV283" t="s">
        <v>7098</v>
      </c>
      <c r="DW283" t="s">
        <v>246</v>
      </c>
      <c r="DX283" t="s">
        <v>901</v>
      </c>
      <c r="DY283" t="s">
        <v>209</v>
      </c>
      <c r="DZ283" t="s">
        <v>265</v>
      </c>
      <c r="EA283" t="s">
        <v>7099</v>
      </c>
      <c r="EB283" t="s">
        <v>7100</v>
      </c>
      <c r="EC283" t="s">
        <v>7101</v>
      </c>
      <c r="ED283" t="s">
        <v>246</v>
      </c>
      <c r="EE283" t="s">
        <v>758</v>
      </c>
      <c r="EF283" t="s">
        <v>901</v>
      </c>
      <c r="EG283" t="s">
        <v>3195</v>
      </c>
      <c r="EH283" t="s">
        <v>7102</v>
      </c>
      <c r="EI283" t="s">
        <v>7103</v>
      </c>
      <c r="EJ283" t="s">
        <v>819</v>
      </c>
      <c r="EK283" t="s">
        <v>246</v>
      </c>
      <c r="EL283" t="s">
        <v>2858</v>
      </c>
      <c r="EM283" t="s">
        <v>984</v>
      </c>
      <c r="EN283" t="s">
        <v>380</v>
      </c>
      <c r="EO283" t="s">
        <v>7104</v>
      </c>
      <c r="EP283" t="s">
        <v>7105</v>
      </c>
      <c r="EQ283" t="s">
        <v>819</v>
      </c>
      <c r="ER283" t="s">
        <v>246</v>
      </c>
      <c r="ES283" t="s">
        <v>1590</v>
      </c>
      <c r="ET283" t="s">
        <v>2858</v>
      </c>
      <c r="EU283" t="s">
        <v>6139</v>
      </c>
      <c r="EV283" t="s">
        <v>7106</v>
      </c>
      <c r="EW283" t="s">
        <v>7107</v>
      </c>
      <c r="EX283" t="s">
        <v>819</v>
      </c>
      <c r="EY283" t="s">
        <v>207</v>
      </c>
      <c r="EZ283" t="s">
        <v>1198</v>
      </c>
      <c r="FA283" t="s">
        <v>2198</v>
      </c>
      <c r="FB283" t="s">
        <v>698</v>
      </c>
    </row>
    <row r="284" spans="1:158">
      <c r="A284" t="s">
        <v>210</v>
      </c>
      <c r="B284" t="s">
        <v>211</v>
      </c>
      <c r="C284" t="s">
        <v>212</v>
      </c>
      <c r="D284" t="s">
        <v>213</v>
      </c>
      <c r="E284" t="s">
        <v>7108</v>
      </c>
      <c r="F284" t="s">
        <v>7109</v>
      </c>
      <c r="G284">
        <v>9988779099</v>
      </c>
      <c r="H284" t="s">
        <v>164</v>
      </c>
      <c r="I284" t="s">
        <v>7110</v>
      </c>
      <c r="J284" t="s">
        <v>217</v>
      </c>
      <c r="K284" t="s">
        <v>7111</v>
      </c>
      <c r="L284" t="s">
        <v>7112</v>
      </c>
      <c r="M284" t="s">
        <v>7113</v>
      </c>
      <c r="N284" t="s">
        <v>170</v>
      </c>
      <c r="AI284" t="s">
        <v>7114</v>
      </c>
      <c r="AJ284" t="s">
        <v>7115</v>
      </c>
      <c r="AK284" t="s">
        <v>7116</v>
      </c>
      <c r="AL284">
        <v>59</v>
      </c>
      <c r="AN284">
        <v>2005</v>
      </c>
      <c r="AO284" t="s">
        <v>174</v>
      </c>
      <c r="AP284" t="s">
        <v>7114</v>
      </c>
      <c r="AQ284" t="s">
        <v>7115</v>
      </c>
      <c r="AR284" t="s">
        <v>7117</v>
      </c>
      <c r="AS284">
        <v>59</v>
      </c>
      <c r="AU284">
        <v>2007</v>
      </c>
      <c r="AV284" t="s">
        <v>170</v>
      </c>
      <c r="BC284" t="s">
        <v>174</v>
      </c>
      <c r="BD284" t="s">
        <v>7118</v>
      </c>
      <c r="BE284" t="s">
        <v>7119</v>
      </c>
      <c r="BF284" t="s">
        <v>229</v>
      </c>
      <c r="BG284">
        <v>71.1</v>
      </c>
      <c r="BH284">
        <v>7.9</v>
      </c>
      <c r="BI284">
        <v>2011</v>
      </c>
      <c r="BJ284">
        <v>1</v>
      </c>
      <c r="BL284">
        <v>7</v>
      </c>
      <c r="BN284" t="s">
        <v>174</v>
      </c>
      <c r="BO284" t="s">
        <v>7120</v>
      </c>
      <c r="BP284" t="s">
        <v>7121</v>
      </c>
      <c r="BQ284" t="s">
        <v>7122</v>
      </c>
      <c r="BR284">
        <v>76.5</v>
      </c>
      <c r="BS284">
        <v>8.05</v>
      </c>
      <c r="BT284">
        <v>2015</v>
      </c>
      <c r="BU284">
        <v>14</v>
      </c>
      <c r="BW284">
        <v>7</v>
      </c>
      <c r="BY284" t="s">
        <v>170</v>
      </c>
      <c r="CF284" t="s">
        <v>174</v>
      </c>
      <c r="CG284" t="s">
        <v>7123</v>
      </c>
      <c r="CH284" t="s">
        <v>7124</v>
      </c>
      <c r="CI284" t="s">
        <v>193</v>
      </c>
      <c r="CJ284">
        <v>2022</v>
      </c>
      <c r="CL284" t="s">
        <v>174</v>
      </c>
      <c r="CM284" t="s">
        <v>7125</v>
      </c>
      <c r="CN284" t="s">
        <v>174</v>
      </c>
      <c r="CO284" t="s">
        <v>7126</v>
      </c>
      <c r="CP284" t="s">
        <v>7127</v>
      </c>
      <c r="CQ284" t="s">
        <v>174</v>
      </c>
      <c r="CR284" t="s">
        <v>5892</v>
      </c>
      <c r="CS284" t="s">
        <v>678</v>
      </c>
      <c r="CU284" t="s">
        <v>7128</v>
      </c>
      <c r="CV284" t="s">
        <v>170</v>
      </c>
      <c r="CZ284" t="s">
        <v>170</v>
      </c>
      <c r="DB284" t="s">
        <v>7129</v>
      </c>
      <c r="DC284" t="s">
        <v>7130</v>
      </c>
      <c r="DD284" t="s">
        <v>174</v>
      </c>
      <c r="DE284" t="s">
        <v>7131</v>
      </c>
      <c r="DF284" t="s">
        <v>170</v>
      </c>
      <c r="DL284" t="s">
        <v>170</v>
      </c>
      <c r="DN284" t="s">
        <v>174</v>
      </c>
      <c r="DO284" t="s">
        <v>7132</v>
      </c>
      <c r="DP284" t="s">
        <v>7133</v>
      </c>
      <c r="DQ284" t="str">
        <f>HYPERLINK("https://nconnect.nicmar.ac.in/storage/profile/699987e257b48.png","Download")</f>
        <v>0</v>
      </c>
      <c r="DR284" t="str">
        <f>HYPERLINK("https://nconnect.nicmar.ac.in/pdf/432_resume_1771672426.pdf/Y2FyZWVy","View Resume")</f>
        <v>0</v>
      </c>
      <c r="DS284" t="s">
        <v>3514</v>
      </c>
      <c r="DT284" t="s">
        <v>7134</v>
      </c>
      <c r="DU284" t="s">
        <v>7135</v>
      </c>
      <c r="DV284" t="s">
        <v>7136</v>
      </c>
      <c r="DW284" t="s">
        <v>246</v>
      </c>
      <c r="DX284" t="s">
        <v>995</v>
      </c>
      <c r="DY284" t="s">
        <v>209</v>
      </c>
      <c r="DZ284" t="s">
        <v>1027</v>
      </c>
      <c r="EA284" t="s">
        <v>7137</v>
      </c>
      <c r="EB284" t="s">
        <v>7135</v>
      </c>
      <c r="EC284" t="s">
        <v>7138</v>
      </c>
      <c r="ED284" t="s">
        <v>246</v>
      </c>
      <c r="EE284" t="s">
        <v>648</v>
      </c>
      <c r="EF284" t="s">
        <v>1813</v>
      </c>
      <c r="EG284" t="s">
        <v>865</v>
      </c>
      <c r="EH284" t="s">
        <v>7139</v>
      </c>
      <c r="EI284" t="s">
        <v>7135</v>
      </c>
      <c r="EJ284" t="s">
        <v>7140</v>
      </c>
      <c r="EK284" t="s">
        <v>246</v>
      </c>
      <c r="EL284" t="s">
        <v>6602</v>
      </c>
      <c r="EM284" t="s">
        <v>1588</v>
      </c>
      <c r="EN284" t="s">
        <v>1592</v>
      </c>
    </row>
    <row r="285" spans="1:158">
      <c r="A285" t="s">
        <v>266</v>
      </c>
      <c r="B285" t="s">
        <v>211</v>
      </c>
      <c r="C285" t="s">
        <v>267</v>
      </c>
      <c r="D285" t="s">
        <v>268</v>
      </c>
      <c r="E285" t="s">
        <v>7141</v>
      </c>
      <c r="F285" t="s">
        <v>7142</v>
      </c>
      <c r="G285">
        <v>8446520331</v>
      </c>
      <c r="H285" t="s">
        <v>164</v>
      </c>
      <c r="I285" t="s">
        <v>7143</v>
      </c>
      <c r="J285" t="s">
        <v>166</v>
      </c>
      <c r="K285" t="s">
        <v>7144</v>
      </c>
      <c r="L285" t="s">
        <v>7145</v>
      </c>
      <c r="M285" t="s">
        <v>7146</v>
      </c>
      <c r="N285" t="s">
        <v>170</v>
      </c>
      <c r="AI285" t="s">
        <v>7147</v>
      </c>
      <c r="AJ285" t="s">
        <v>7148</v>
      </c>
      <c r="AK285" t="s">
        <v>439</v>
      </c>
      <c r="AL285">
        <v>77.53</v>
      </c>
      <c r="AN285">
        <v>2009</v>
      </c>
      <c r="AO285" t="s">
        <v>174</v>
      </c>
      <c r="AP285" t="s">
        <v>7149</v>
      </c>
      <c r="AQ285" t="s">
        <v>7148</v>
      </c>
      <c r="AR285" t="s">
        <v>439</v>
      </c>
      <c r="AS285">
        <v>66.33</v>
      </c>
      <c r="AU285">
        <v>2011</v>
      </c>
      <c r="AV285" t="s">
        <v>170</v>
      </c>
      <c r="BC285" t="s">
        <v>174</v>
      </c>
      <c r="BD285" t="s">
        <v>4953</v>
      </c>
      <c r="BE285" t="s">
        <v>7150</v>
      </c>
      <c r="BF285" t="s">
        <v>1668</v>
      </c>
      <c r="BG285">
        <v>69.29</v>
      </c>
      <c r="BI285">
        <v>2015</v>
      </c>
      <c r="BJ285">
        <v>19</v>
      </c>
      <c r="BK285" t="s">
        <v>1668</v>
      </c>
      <c r="BL285">
        <v>34</v>
      </c>
      <c r="BN285" t="s">
        <v>174</v>
      </c>
      <c r="BO285" t="s">
        <v>7151</v>
      </c>
      <c r="BP285" t="s">
        <v>7151</v>
      </c>
      <c r="BQ285" t="s">
        <v>7152</v>
      </c>
      <c r="BR285">
        <v>77.9</v>
      </c>
      <c r="BS285">
        <v>7.79</v>
      </c>
      <c r="BT285">
        <v>2019</v>
      </c>
      <c r="BU285">
        <v>31</v>
      </c>
      <c r="BV285" t="s">
        <v>7153</v>
      </c>
      <c r="BW285">
        <v>53</v>
      </c>
      <c r="BX285" t="s">
        <v>7152</v>
      </c>
      <c r="BY285" t="s">
        <v>170</v>
      </c>
      <c r="CF285" t="s">
        <v>174</v>
      </c>
      <c r="CG285" t="s">
        <v>7154</v>
      </c>
      <c r="CH285" t="s">
        <v>7155</v>
      </c>
      <c r="CI285" t="s">
        <v>193</v>
      </c>
      <c r="CJ285">
        <v>2026</v>
      </c>
      <c r="CL285" t="s">
        <v>174</v>
      </c>
      <c r="CN285" t="s">
        <v>174</v>
      </c>
      <c r="CO285" t="s">
        <v>7156</v>
      </c>
      <c r="CP285" t="s">
        <v>7157</v>
      </c>
      <c r="CQ285" t="s">
        <v>174</v>
      </c>
      <c r="CR285">
        <v>3</v>
      </c>
      <c r="CS285">
        <v>0</v>
      </c>
      <c r="CT285">
        <v>1</v>
      </c>
      <c r="CU285" t="s">
        <v>7158</v>
      </c>
      <c r="CV285" t="s">
        <v>170</v>
      </c>
      <c r="CZ285" t="s">
        <v>170</v>
      </c>
      <c r="DB285" t="s">
        <v>7159</v>
      </c>
      <c r="DC285" t="s">
        <v>326</v>
      </c>
      <c r="DD285" t="s">
        <v>174</v>
      </c>
      <c r="DE285" t="s">
        <v>7160</v>
      </c>
      <c r="DF285" t="s">
        <v>170</v>
      </c>
      <c r="DL285" t="s">
        <v>170</v>
      </c>
      <c r="DN285" t="s">
        <v>170</v>
      </c>
      <c r="DP285" t="s">
        <v>7161</v>
      </c>
      <c r="DQ285" t="str">
        <f>HYPERLINK("https://nconnect.nicmar.ac.in/storage/profile/699981d1a2599.png","Download")</f>
        <v>0</v>
      </c>
      <c r="DR285" t="str">
        <f>HYPERLINK("https://nconnect.nicmar.ac.in/pdf/430_resume_1771672063.pdf/Y2FyZWVy","View Resume")</f>
        <v>0</v>
      </c>
      <c r="DS285" t="s">
        <v>575</v>
      </c>
      <c r="DT285" t="s">
        <v>7162</v>
      </c>
      <c r="DU285" t="s">
        <v>211</v>
      </c>
      <c r="DV285" t="s">
        <v>1630</v>
      </c>
      <c r="DW285" t="s">
        <v>246</v>
      </c>
      <c r="DX285" t="s">
        <v>981</v>
      </c>
      <c r="DY285" t="s">
        <v>209</v>
      </c>
      <c r="DZ285" t="s">
        <v>908</v>
      </c>
      <c r="EA285" t="s">
        <v>7163</v>
      </c>
      <c r="EB285" t="s">
        <v>211</v>
      </c>
      <c r="EC285" t="s">
        <v>5015</v>
      </c>
      <c r="ED285" t="s">
        <v>246</v>
      </c>
      <c r="EE285" t="s">
        <v>3107</v>
      </c>
      <c r="EF285" t="s">
        <v>824</v>
      </c>
      <c r="EG285" t="s">
        <v>908</v>
      </c>
      <c r="EH285" t="s">
        <v>7164</v>
      </c>
      <c r="EI285" t="s">
        <v>211</v>
      </c>
      <c r="EJ285" t="s">
        <v>7165</v>
      </c>
      <c r="EK285" t="s">
        <v>246</v>
      </c>
      <c r="EL285" t="s">
        <v>1809</v>
      </c>
      <c r="EM285" t="s">
        <v>3107</v>
      </c>
      <c r="EN285" t="s">
        <v>949</v>
      </c>
      <c r="EO285" t="s">
        <v>7166</v>
      </c>
      <c r="EP285" t="s">
        <v>1989</v>
      </c>
      <c r="EQ285" t="s">
        <v>819</v>
      </c>
      <c r="ER285" t="s">
        <v>207</v>
      </c>
      <c r="ES285" t="s">
        <v>384</v>
      </c>
      <c r="ET285" t="s">
        <v>2108</v>
      </c>
      <c r="EU285" t="s">
        <v>461</v>
      </c>
    </row>
    <row r="286" spans="1:158">
      <c r="A286" t="s">
        <v>295</v>
      </c>
      <c r="B286" t="s">
        <v>211</v>
      </c>
      <c r="C286" t="s">
        <v>267</v>
      </c>
      <c r="D286" t="s">
        <v>296</v>
      </c>
      <c r="E286" t="s">
        <v>7167</v>
      </c>
      <c r="F286" t="s">
        <v>7168</v>
      </c>
      <c r="G286">
        <v>9004474183</v>
      </c>
      <c r="H286" t="s">
        <v>271</v>
      </c>
      <c r="I286" t="s">
        <v>7169</v>
      </c>
      <c r="J286" t="s">
        <v>166</v>
      </c>
      <c r="K286" t="s">
        <v>831</v>
      </c>
      <c r="L286" t="s">
        <v>7170</v>
      </c>
      <c r="M286" t="s">
        <v>7171</v>
      </c>
      <c r="N286" t="s">
        <v>170</v>
      </c>
      <c r="AI286" t="s">
        <v>7172</v>
      </c>
      <c r="AJ286" t="s">
        <v>7173</v>
      </c>
      <c r="AK286" t="s">
        <v>1907</v>
      </c>
      <c r="AL286">
        <v>85</v>
      </c>
      <c r="AN286">
        <v>2006</v>
      </c>
      <c r="AO286" t="s">
        <v>174</v>
      </c>
      <c r="AP286" t="s">
        <v>7172</v>
      </c>
      <c r="AQ286" t="s">
        <v>7174</v>
      </c>
      <c r="AR286" t="s">
        <v>439</v>
      </c>
      <c r="AS286">
        <v>67</v>
      </c>
      <c r="AU286">
        <v>2008</v>
      </c>
      <c r="AV286" t="s">
        <v>170</v>
      </c>
      <c r="BC286" t="s">
        <v>174</v>
      </c>
      <c r="BD286" t="s">
        <v>398</v>
      </c>
      <c r="BE286" t="s">
        <v>7175</v>
      </c>
      <c r="BF286" t="s">
        <v>7176</v>
      </c>
      <c r="BG286">
        <v>79</v>
      </c>
      <c r="BH286">
        <v>7.9</v>
      </c>
      <c r="BI286">
        <v>2012</v>
      </c>
      <c r="BJ286">
        <v>18</v>
      </c>
      <c r="BL286">
        <v>52</v>
      </c>
      <c r="BN286" t="s">
        <v>174</v>
      </c>
      <c r="BO286" t="s">
        <v>7177</v>
      </c>
      <c r="BP286" t="s">
        <v>7178</v>
      </c>
      <c r="BQ286" t="s">
        <v>7179</v>
      </c>
      <c r="BR286">
        <v>72</v>
      </c>
      <c r="BT286">
        <v>2015</v>
      </c>
      <c r="BU286">
        <v>31</v>
      </c>
      <c r="BV286" t="s">
        <v>7180</v>
      </c>
      <c r="BW286">
        <v>33</v>
      </c>
      <c r="BY286" t="s">
        <v>170</v>
      </c>
      <c r="CF286" t="s">
        <v>174</v>
      </c>
      <c r="CG286" t="s">
        <v>1185</v>
      </c>
      <c r="CH286" t="s">
        <v>7181</v>
      </c>
      <c r="CI286" t="s">
        <v>373</v>
      </c>
      <c r="CK286" t="s">
        <v>174</v>
      </c>
      <c r="CL286" t="s">
        <v>170</v>
      </c>
      <c r="CN286" t="s">
        <v>174</v>
      </c>
      <c r="CO286" t="s">
        <v>7182</v>
      </c>
      <c r="CP286" t="s">
        <v>7183</v>
      </c>
      <c r="CQ286" t="s">
        <v>174</v>
      </c>
      <c r="CR286">
        <v>3</v>
      </c>
      <c r="CS286">
        <v>0</v>
      </c>
      <c r="CT286">
        <v>0</v>
      </c>
      <c r="CU286" t="s">
        <v>7184</v>
      </c>
      <c r="CV286" t="s">
        <v>174</v>
      </c>
      <c r="CW286" t="s">
        <v>7185</v>
      </c>
      <c r="CX286" t="s">
        <v>193</v>
      </c>
      <c r="CY286">
        <v>2024</v>
      </c>
      <c r="CZ286" t="s">
        <v>170</v>
      </c>
      <c r="DB286" t="s">
        <v>378</v>
      </c>
      <c r="DC286" t="s">
        <v>326</v>
      </c>
      <c r="DD286" t="s">
        <v>170</v>
      </c>
      <c r="DF286" t="s">
        <v>170</v>
      </c>
      <c r="DL286" t="s">
        <v>174</v>
      </c>
      <c r="DM286" t="s">
        <v>7182</v>
      </c>
      <c r="DN286" t="s">
        <v>170</v>
      </c>
      <c r="DP286" t="s">
        <v>7186</v>
      </c>
      <c r="DQ286" t="str">
        <f>HYPERLINK("https://nconnect.nicmar.ac.in/storage/profile/69993da03bdda.png","Download")</f>
        <v>0</v>
      </c>
      <c r="DR286" t="str">
        <f>HYPERLINK("https://nconnect.nicmar.ac.in/pdf/436_resume_1771673851.pdf/Y2FyZWVy","View Resume")</f>
        <v>0</v>
      </c>
      <c r="DS286" t="s">
        <v>2245</v>
      </c>
      <c r="DT286" t="s">
        <v>7187</v>
      </c>
      <c r="DU286" t="s">
        <v>4410</v>
      </c>
      <c r="DV286" t="s">
        <v>333</v>
      </c>
      <c r="DW286" t="s">
        <v>207</v>
      </c>
      <c r="DX286" t="s">
        <v>7188</v>
      </c>
      <c r="DY286" t="s">
        <v>574</v>
      </c>
      <c r="DZ286" t="s">
        <v>2132</v>
      </c>
      <c r="EA286" t="s">
        <v>7189</v>
      </c>
      <c r="EB286" t="s">
        <v>7190</v>
      </c>
      <c r="EC286" t="s">
        <v>333</v>
      </c>
      <c r="ED286" t="s">
        <v>207</v>
      </c>
      <c r="EE286" t="s">
        <v>1725</v>
      </c>
      <c r="EF286" t="s">
        <v>2981</v>
      </c>
      <c r="EG286" t="s">
        <v>265</v>
      </c>
      <c r="EH286" t="s">
        <v>7191</v>
      </c>
      <c r="EI286" t="s">
        <v>7192</v>
      </c>
      <c r="EJ286" t="s">
        <v>333</v>
      </c>
      <c r="EK286" t="s">
        <v>207</v>
      </c>
      <c r="EL286" t="s">
        <v>1808</v>
      </c>
      <c r="EM286" t="s">
        <v>258</v>
      </c>
      <c r="EN286" t="s">
        <v>461</v>
      </c>
    </row>
    <row r="287" spans="1:158">
      <c r="A287" t="s">
        <v>1348</v>
      </c>
      <c r="B287" t="s">
        <v>211</v>
      </c>
      <c r="C287" t="s">
        <v>267</v>
      </c>
      <c r="D287" t="s">
        <v>1349</v>
      </c>
      <c r="E287" t="s">
        <v>7193</v>
      </c>
      <c r="F287" t="s">
        <v>7194</v>
      </c>
      <c r="G287">
        <v>9730034455</v>
      </c>
      <c r="H287" t="s">
        <v>164</v>
      </c>
      <c r="I287" t="s">
        <v>7195</v>
      </c>
      <c r="J287" t="s">
        <v>166</v>
      </c>
      <c r="K287" t="s">
        <v>7196</v>
      </c>
      <c r="L287" t="s">
        <v>7197</v>
      </c>
      <c r="M287" t="s">
        <v>7198</v>
      </c>
      <c r="N287" t="s">
        <v>170</v>
      </c>
      <c r="AI287" t="s">
        <v>7199</v>
      </c>
      <c r="AJ287" t="s">
        <v>7200</v>
      </c>
      <c r="AK287" t="s">
        <v>7201</v>
      </c>
      <c r="AL287">
        <v>68</v>
      </c>
      <c r="AN287">
        <v>1995</v>
      </c>
      <c r="AO287" t="s">
        <v>174</v>
      </c>
      <c r="AP287" t="s">
        <v>7202</v>
      </c>
      <c r="AQ287" t="s">
        <v>7200</v>
      </c>
      <c r="AR287" t="s">
        <v>7203</v>
      </c>
      <c r="AS287">
        <v>73</v>
      </c>
      <c r="AU287">
        <v>1997</v>
      </c>
      <c r="AV287" t="s">
        <v>170</v>
      </c>
      <c r="BC287" t="s">
        <v>174</v>
      </c>
      <c r="BD287" t="s">
        <v>7204</v>
      </c>
      <c r="BE287" t="s">
        <v>7204</v>
      </c>
      <c r="BF287" t="s">
        <v>7205</v>
      </c>
      <c r="BG287">
        <v>64</v>
      </c>
      <c r="BI287">
        <v>1995</v>
      </c>
      <c r="BJ287">
        <v>19</v>
      </c>
      <c r="BK287" t="s">
        <v>7206</v>
      </c>
      <c r="BL287">
        <v>53</v>
      </c>
      <c r="BM287" t="s">
        <v>7207</v>
      </c>
      <c r="BN287" t="s">
        <v>174</v>
      </c>
      <c r="BO287" t="s">
        <v>7208</v>
      </c>
      <c r="BP287" t="s">
        <v>7209</v>
      </c>
      <c r="BQ287" t="s">
        <v>7210</v>
      </c>
      <c r="BR287">
        <v>60</v>
      </c>
      <c r="BT287">
        <v>1997</v>
      </c>
      <c r="BU287">
        <v>31</v>
      </c>
      <c r="BV287" t="s">
        <v>7211</v>
      </c>
      <c r="BW287">
        <v>53</v>
      </c>
      <c r="BX287" t="s">
        <v>7212</v>
      </c>
      <c r="BY287" t="s">
        <v>174</v>
      </c>
      <c r="BZ287" t="s">
        <v>441</v>
      </c>
      <c r="CA287" t="s">
        <v>7213</v>
      </c>
      <c r="CB287" t="s">
        <v>7214</v>
      </c>
      <c r="CC287">
        <v>68</v>
      </c>
      <c r="CD287" t="s">
        <v>7215</v>
      </c>
      <c r="CE287">
        <v>2020</v>
      </c>
      <c r="CF287" t="s">
        <v>174</v>
      </c>
      <c r="CG287" t="s">
        <v>7216</v>
      </c>
      <c r="CH287" t="s">
        <v>7217</v>
      </c>
      <c r="CI287" t="s">
        <v>193</v>
      </c>
      <c r="CJ287">
        <v>2017</v>
      </c>
      <c r="CL287" t="s">
        <v>174</v>
      </c>
      <c r="CM287" t="s">
        <v>7218</v>
      </c>
      <c r="CN287" t="s">
        <v>174</v>
      </c>
      <c r="CO287" t="s">
        <v>7219</v>
      </c>
      <c r="CP287" t="s">
        <v>670</v>
      </c>
      <c r="CQ287" t="s">
        <v>174</v>
      </c>
      <c r="CR287">
        <v>1</v>
      </c>
      <c r="CS287">
        <v>3</v>
      </c>
      <c r="CT287">
        <v>10</v>
      </c>
      <c r="CU287" t="s">
        <v>7220</v>
      </c>
      <c r="CV287" t="s">
        <v>174</v>
      </c>
      <c r="CW287" t="s">
        <v>7221</v>
      </c>
      <c r="CX287" t="s">
        <v>193</v>
      </c>
      <c r="CY287">
        <v>2017</v>
      </c>
      <c r="CZ287" t="s">
        <v>174</v>
      </c>
      <c r="DA287" t="s">
        <v>7222</v>
      </c>
      <c r="DB287" t="s">
        <v>7223</v>
      </c>
      <c r="DC287" t="s">
        <v>7224</v>
      </c>
      <c r="DD287" t="s">
        <v>174</v>
      </c>
      <c r="DE287" t="s">
        <v>7225</v>
      </c>
      <c r="DF287" t="s">
        <v>174</v>
      </c>
      <c r="DG287" t="s">
        <v>7226</v>
      </c>
      <c r="DH287" t="s">
        <v>7227</v>
      </c>
      <c r="DI287" t="s">
        <v>7228</v>
      </c>
      <c r="DJ287" t="s">
        <v>7229</v>
      </c>
      <c r="DK287">
        <v>8</v>
      </c>
      <c r="DL287" t="s">
        <v>174</v>
      </c>
      <c r="DM287" t="s">
        <v>7230</v>
      </c>
      <c r="DN287" t="s">
        <v>174</v>
      </c>
      <c r="DO287" t="s">
        <v>7231</v>
      </c>
      <c r="DP287" t="s">
        <v>7232</v>
      </c>
      <c r="DQ287" t="str">
        <f>HYPERLINK("https://nconnect.nicmar.ac.in/storage/profile/69984c1fc7dde.png","Download")</f>
        <v>0</v>
      </c>
      <c r="DR287" t="str">
        <f>HYPERLINK("https://nconnect.nicmar.ac.in/pdf/377_resume_1771674546.pdf/Y2FyZWVy","View Resume")</f>
        <v>0</v>
      </c>
      <c r="DS287" t="s">
        <v>1031</v>
      </c>
      <c r="DT287" t="s">
        <v>2755</v>
      </c>
      <c r="DU287" t="s">
        <v>7233</v>
      </c>
      <c r="DV287" t="s">
        <v>7234</v>
      </c>
      <c r="DW287" t="s">
        <v>246</v>
      </c>
      <c r="DX287" t="s">
        <v>1030</v>
      </c>
      <c r="DY287" t="s">
        <v>209</v>
      </c>
      <c r="DZ287" t="s">
        <v>1031</v>
      </c>
    </row>
    <row r="288" spans="1:158">
      <c r="A288" t="s">
        <v>1898</v>
      </c>
      <c r="B288" t="s">
        <v>211</v>
      </c>
      <c r="C288" t="s">
        <v>267</v>
      </c>
      <c r="D288" t="s">
        <v>1899</v>
      </c>
      <c r="E288" t="s">
        <v>7193</v>
      </c>
      <c r="F288" t="s">
        <v>7194</v>
      </c>
      <c r="G288">
        <v>9730034455</v>
      </c>
      <c r="H288" t="s">
        <v>164</v>
      </c>
      <c r="I288" t="s">
        <v>7195</v>
      </c>
      <c r="J288" t="s">
        <v>166</v>
      </c>
      <c r="K288" t="s">
        <v>7196</v>
      </c>
      <c r="L288" t="s">
        <v>7197</v>
      </c>
      <c r="M288" t="s">
        <v>7198</v>
      </c>
      <c r="N288" t="s">
        <v>170</v>
      </c>
      <c r="AI288" t="s">
        <v>7199</v>
      </c>
      <c r="AJ288" t="s">
        <v>7200</v>
      </c>
      <c r="AK288" t="s">
        <v>7201</v>
      </c>
      <c r="AL288">
        <v>68</v>
      </c>
      <c r="AN288">
        <v>1995</v>
      </c>
      <c r="AO288" t="s">
        <v>174</v>
      </c>
      <c r="AP288" t="s">
        <v>7202</v>
      </c>
      <c r="AQ288" t="s">
        <v>7200</v>
      </c>
      <c r="AR288" t="s">
        <v>7203</v>
      </c>
      <c r="AS288">
        <v>73</v>
      </c>
      <c r="AU288">
        <v>1997</v>
      </c>
      <c r="AV288" t="s">
        <v>170</v>
      </c>
      <c r="BC288" t="s">
        <v>174</v>
      </c>
      <c r="BD288" t="s">
        <v>7204</v>
      </c>
      <c r="BE288" t="s">
        <v>7204</v>
      </c>
      <c r="BF288" t="s">
        <v>7205</v>
      </c>
      <c r="BG288">
        <v>64</v>
      </c>
      <c r="BI288">
        <v>1995</v>
      </c>
      <c r="BJ288">
        <v>19</v>
      </c>
      <c r="BK288" t="s">
        <v>7206</v>
      </c>
      <c r="BL288">
        <v>53</v>
      </c>
      <c r="BM288" t="s">
        <v>7207</v>
      </c>
      <c r="BN288" t="s">
        <v>174</v>
      </c>
      <c r="BO288" t="s">
        <v>7208</v>
      </c>
      <c r="BP288" t="s">
        <v>7209</v>
      </c>
      <c r="BQ288" t="s">
        <v>7210</v>
      </c>
      <c r="BR288">
        <v>60</v>
      </c>
      <c r="BT288">
        <v>1997</v>
      </c>
      <c r="BU288">
        <v>31</v>
      </c>
      <c r="BV288" t="s">
        <v>7211</v>
      </c>
      <c r="BW288">
        <v>53</v>
      </c>
      <c r="BX288" t="s">
        <v>7212</v>
      </c>
      <c r="BY288" t="s">
        <v>174</v>
      </c>
      <c r="BZ288" t="s">
        <v>441</v>
      </c>
      <c r="CA288" t="s">
        <v>7213</v>
      </c>
      <c r="CB288" t="s">
        <v>7214</v>
      </c>
      <c r="CC288">
        <v>68</v>
      </c>
      <c r="CD288" t="s">
        <v>7215</v>
      </c>
      <c r="CE288">
        <v>2020</v>
      </c>
      <c r="CF288" t="s">
        <v>174</v>
      </c>
      <c r="CG288" t="s">
        <v>7216</v>
      </c>
      <c r="CH288" t="s">
        <v>7217</v>
      </c>
      <c r="CI288" t="s">
        <v>193</v>
      </c>
      <c r="CJ288">
        <v>2017</v>
      </c>
      <c r="CL288" t="s">
        <v>174</v>
      </c>
      <c r="CM288" t="s">
        <v>7218</v>
      </c>
      <c r="CN288" t="s">
        <v>174</v>
      </c>
      <c r="CO288" t="s">
        <v>7219</v>
      </c>
      <c r="CP288" t="s">
        <v>670</v>
      </c>
      <c r="CQ288" t="s">
        <v>174</v>
      </c>
      <c r="CR288">
        <v>1</v>
      </c>
      <c r="CS288">
        <v>3</v>
      </c>
      <c r="CT288">
        <v>10</v>
      </c>
      <c r="CU288" t="s">
        <v>7220</v>
      </c>
      <c r="CV288" t="s">
        <v>174</v>
      </c>
      <c r="CW288" t="s">
        <v>7221</v>
      </c>
      <c r="CX288" t="s">
        <v>193</v>
      </c>
      <c r="CY288">
        <v>2017</v>
      </c>
      <c r="CZ288" t="s">
        <v>174</v>
      </c>
      <c r="DA288" t="s">
        <v>7222</v>
      </c>
      <c r="DB288" t="s">
        <v>7223</v>
      </c>
      <c r="DC288" t="s">
        <v>7224</v>
      </c>
      <c r="DD288" t="s">
        <v>174</v>
      </c>
      <c r="DE288" t="s">
        <v>7225</v>
      </c>
      <c r="DF288" t="s">
        <v>174</v>
      </c>
      <c r="DG288" t="s">
        <v>7226</v>
      </c>
      <c r="DH288" t="s">
        <v>7227</v>
      </c>
      <c r="DI288" t="s">
        <v>7228</v>
      </c>
      <c r="DJ288" t="s">
        <v>7229</v>
      </c>
      <c r="DK288">
        <v>8</v>
      </c>
      <c r="DL288" t="s">
        <v>174</v>
      </c>
      <c r="DM288" t="s">
        <v>7230</v>
      </c>
      <c r="DN288" t="s">
        <v>174</v>
      </c>
      <c r="DO288" t="s">
        <v>7231</v>
      </c>
      <c r="DP288" t="s">
        <v>7235</v>
      </c>
      <c r="DQ288" t="str">
        <f>HYPERLINK("https://nconnect.nicmar.ac.in/storage/profile/69984c1fc7dde.png","Download")</f>
        <v>0</v>
      </c>
      <c r="DR288" t="str">
        <f>HYPERLINK("https://nconnect.nicmar.ac.in/pdf/377_resume_1771674546.pdf/Y2FyZWVy","View Resume")</f>
        <v>0</v>
      </c>
      <c r="DS288" t="s">
        <v>1031</v>
      </c>
      <c r="DT288" t="s">
        <v>2755</v>
      </c>
      <c r="DU288" t="s">
        <v>7233</v>
      </c>
      <c r="DV288" t="s">
        <v>7234</v>
      </c>
      <c r="DW288" t="s">
        <v>246</v>
      </c>
      <c r="DX288" t="s">
        <v>1030</v>
      </c>
      <c r="DY288" t="s">
        <v>209</v>
      </c>
      <c r="DZ288" t="s">
        <v>1031</v>
      </c>
    </row>
    <row r="289" spans="1:158">
      <c r="A289" t="s">
        <v>540</v>
      </c>
      <c r="B289" t="s">
        <v>159</v>
      </c>
      <c r="C289" t="s">
        <v>472</v>
      </c>
      <c r="D289" t="s">
        <v>541</v>
      </c>
      <c r="E289" t="s">
        <v>7236</v>
      </c>
      <c r="F289" t="s">
        <v>7237</v>
      </c>
      <c r="G289">
        <v>8055698750</v>
      </c>
      <c r="H289" t="s">
        <v>164</v>
      </c>
      <c r="I289" t="s">
        <v>7238</v>
      </c>
      <c r="J289" t="s">
        <v>166</v>
      </c>
      <c r="K289" t="s">
        <v>7239</v>
      </c>
      <c r="L289" t="s">
        <v>7240</v>
      </c>
      <c r="M289" t="s">
        <v>7241</v>
      </c>
      <c r="N289" t="s">
        <v>170</v>
      </c>
      <c r="AI289" t="s">
        <v>7242</v>
      </c>
      <c r="AJ289" t="s">
        <v>7243</v>
      </c>
      <c r="AK289" t="s">
        <v>1907</v>
      </c>
      <c r="AL289">
        <v>65.33</v>
      </c>
      <c r="AN289">
        <v>2006</v>
      </c>
      <c r="AO289" t="s">
        <v>174</v>
      </c>
      <c r="AP289" t="s">
        <v>7244</v>
      </c>
      <c r="AQ289" t="s">
        <v>7243</v>
      </c>
      <c r="AR289" t="s">
        <v>439</v>
      </c>
      <c r="AS289">
        <v>55.83</v>
      </c>
      <c r="AU289">
        <v>2008</v>
      </c>
      <c r="AV289" t="s">
        <v>170</v>
      </c>
      <c r="BC289" t="s">
        <v>174</v>
      </c>
      <c r="BD289" t="s">
        <v>7245</v>
      </c>
      <c r="BE289" t="s">
        <v>7246</v>
      </c>
      <c r="BF289" t="s">
        <v>486</v>
      </c>
      <c r="BG289">
        <v>58.93</v>
      </c>
      <c r="BH289">
        <v>6.14</v>
      </c>
      <c r="BI289">
        <v>2012</v>
      </c>
      <c r="BJ289">
        <v>2</v>
      </c>
      <c r="BL289">
        <v>9</v>
      </c>
      <c r="BN289" t="s">
        <v>174</v>
      </c>
      <c r="BO289" t="s">
        <v>7247</v>
      </c>
      <c r="BP289" t="s">
        <v>7247</v>
      </c>
      <c r="BQ289" t="s">
        <v>7248</v>
      </c>
      <c r="BR289">
        <v>74.2</v>
      </c>
      <c r="BS289">
        <v>7.42</v>
      </c>
      <c r="BT289">
        <v>2016</v>
      </c>
      <c r="BU289">
        <v>16</v>
      </c>
      <c r="BW289">
        <v>49</v>
      </c>
      <c r="BY289" t="s">
        <v>170</v>
      </c>
      <c r="CF289" t="s">
        <v>170</v>
      </c>
      <c r="CL289" t="s">
        <v>174</v>
      </c>
      <c r="CN289" t="s">
        <v>174</v>
      </c>
      <c r="CO289" t="s">
        <v>7249</v>
      </c>
      <c r="CP289" t="s">
        <v>7250</v>
      </c>
      <c r="CQ289" t="s">
        <v>170</v>
      </c>
      <c r="CV289" t="s">
        <v>170</v>
      </c>
      <c r="CZ289" t="s">
        <v>170</v>
      </c>
      <c r="DC289" t="s">
        <v>7251</v>
      </c>
      <c r="DD289" t="s">
        <v>174</v>
      </c>
      <c r="DE289" t="s">
        <v>7252</v>
      </c>
      <c r="DF289" t="s">
        <v>174</v>
      </c>
      <c r="DG289" t="s">
        <v>7253</v>
      </c>
      <c r="DH289" t="s">
        <v>7254</v>
      </c>
      <c r="DI289" t="s">
        <v>2681</v>
      </c>
      <c r="DJ289" t="s">
        <v>2681</v>
      </c>
      <c r="DK289">
        <v>8</v>
      </c>
      <c r="DL289" t="s">
        <v>170</v>
      </c>
      <c r="DN289" t="s">
        <v>170</v>
      </c>
      <c r="DP289" t="s">
        <v>7255</v>
      </c>
      <c r="DQ289" t="s">
        <v>202</v>
      </c>
      <c r="DR289" t="str">
        <f>HYPERLINK("https://nconnect.nicmar.ac.in/pdf/441_resume_1771674731.pdf/Y2FyZWVy","View Resume")</f>
        <v>0</v>
      </c>
      <c r="DS289" t="s">
        <v>7256</v>
      </c>
      <c r="DT289" t="s">
        <v>7257</v>
      </c>
      <c r="DU289" t="s">
        <v>211</v>
      </c>
      <c r="DV289" t="s">
        <v>3898</v>
      </c>
      <c r="DW289" t="s">
        <v>246</v>
      </c>
      <c r="DX289" t="s">
        <v>2022</v>
      </c>
      <c r="DY289" t="s">
        <v>209</v>
      </c>
      <c r="DZ289" t="s">
        <v>7258</v>
      </c>
      <c r="EA289" t="s">
        <v>7259</v>
      </c>
      <c r="EB289" t="s">
        <v>7260</v>
      </c>
      <c r="EC289" t="s">
        <v>4679</v>
      </c>
      <c r="ED289" t="s">
        <v>207</v>
      </c>
      <c r="EE289" t="s">
        <v>5186</v>
      </c>
      <c r="EF289" t="s">
        <v>1025</v>
      </c>
      <c r="EG289" t="s">
        <v>470</v>
      </c>
      <c r="EH289" t="s">
        <v>7261</v>
      </c>
      <c r="EI289" t="s">
        <v>7262</v>
      </c>
      <c r="EJ289" t="s">
        <v>7263</v>
      </c>
      <c r="EK289" t="s">
        <v>207</v>
      </c>
      <c r="EL289" t="s">
        <v>2135</v>
      </c>
      <c r="EM289" t="s">
        <v>4687</v>
      </c>
      <c r="EN289" t="s">
        <v>430</v>
      </c>
    </row>
    <row r="290" spans="1:158">
      <c r="A290" t="s">
        <v>210</v>
      </c>
      <c r="B290" t="s">
        <v>211</v>
      </c>
      <c r="C290" t="s">
        <v>212</v>
      </c>
      <c r="D290" t="s">
        <v>213</v>
      </c>
      <c r="E290" t="s">
        <v>7264</v>
      </c>
      <c r="F290" t="s">
        <v>7265</v>
      </c>
      <c r="G290">
        <v>8179559666</v>
      </c>
      <c r="H290" t="s">
        <v>271</v>
      </c>
      <c r="I290" t="s">
        <v>7266</v>
      </c>
      <c r="J290" t="s">
        <v>217</v>
      </c>
      <c r="K290" t="s">
        <v>2091</v>
      </c>
      <c r="L290" t="s">
        <v>7267</v>
      </c>
      <c r="M290" t="s">
        <v>7268</v>
      </c>
      <c r="N290" t="s">
        <v>170</v>
      </c>
      <c r="AI290" t="s">
        <v>7269</v>
      </c>
      <c r="AJ290" t="s">
        <v>7270</v>
      </c>
      <c r="AK290" t="s">
        <v>7271</v>
      </c>
      <c r="AL290">
        <v>81</v>
      </c>
      <c r="AN290">
        <v>2006</v>
      </c>
      <c r="AO290" t="s">
        <v>174</v>
      </c>
      <c r="AP290" t="s">
        <v>7272</v>
      </c>
      <c r="AQ290" t="s">
        <v>5289</v>
      </c>
      <c r="AR290" t="s">
        <v>7271</v>
      </c>
      <c r="AS290">
        <v>79</v>
      </c>
      <c r="AU290">
        <v>2008</v>
      </c>
      <c r="AV290" t="s">
        <v>170</v>
      </c>
      <c r="BC290" t="s">
        <v>174</v>
      </c>
      <c r="BD290" t="s">
        <v>7273</v>
      </c>
      <c r="BE290" t="s">
        <v>7274</v>
      </c>
      <c r="BF290" t="s">
        <v>486</v>
      </c>
      <c r="BG290">
        <v>83</v>
      </c>
      <c r="BI290">
        <v>2012</v>
      </c>
      <c r="BJ290">
        <v>1</v>
      </c>
      <c r="BL290">
        <v>9</v>
      </c>
      <c r="BN290" t="s">
        <v>174</v>
      </c>
      <c r="BO290" t="s">
        <v>7275</v>
      </c>
      <c r="BP290" t="s">
        <v>7276</v>
      </c>
      <c r="BQ290" t="s">
        <v>213</v>
      </c>
      <c r="BR290">
        <v>81</v>
      </c>
      <c r="BS290">
        <v>8.12</v>
      </c>
      <c r="BT290">
        <v>2015</v>
      </c>
      <c r="BU290">
        <v>14</v>
      </c>
      <c r="BW290">
        <v>47</v>
      </c>
      <c r="BY290" t="s">
        <v>170</v>
      </c>
      <c r="CF290" t="s">
        <v>174</v>
      </c>
      <c r="CG290" t="s">
        <v>7277</v>
      </c>
      <c r="CH290" t="s">
        <v>7278</v>
      </c>
      <c r="CI290" t="s">
        <v>373</v>
      </c>
      <c r="CK290" t="s">
        <v>170</v>
      </c>
      <c r="CL290" t="s">
        <v>170</v>
      </c>
      <c r="CN290" t="s">
        <v>174</v>
      </c>
      <c r="CO290" t="s">
        <v>7279</v>
      </c>
      <c r="CP290" t="s">
        <v>722</v>
      </c>
      <c r="CQ290" t="s">
        <v>174</v>
      </c>
      <c r="CR290">
        <v>0</v>
      </c>
      <c r="CS290">
        <v>1</v>
      </c>
      <c r="CT290">
        <v>5</v>
      </c>
      <c r="CU290" t="s">
        <v>7280</v>
      </c>
      <c r="CV290" t="s">
        <v>170</v>
      </c>
      <c r="CZ290" t="s">
        <v>170</v>
      </c>
      <c r="DB290" t="s">
        <v>7281</v>
      </c>
      <c r="DC290" t="s">
        <v>7282</v>
      </c>
      <c r="DD290" t="s">
        <v>170</v>
      </c>
      <c r="DF290" t="s">
        <v>170</v>
      </c>
      <c r="DL290" t="s">
        <v>170</v>
      </c>
      <c r="DN290" t="s">
        <v>170</v>
      </c>
      <c r="DP290" t="s">
        <v>7283</v>
      </c>
      <c r="DQ290" t="s">
        <v>202</v>
      </c>
      <c r="DR290" t="str">
        <f>HYPERLINK("https://nconnect.nicmar.ac.in/pdf/443_resume_1771675141.pdf/Y2FyZWVy","View Resume")</f>
        <v>0</v>
      </c>
      <c r="DS290" t="s">
        <v>985</v>
      </c>
      <c r="DT290" t="s">
        <v>7284</v>
      </c>
      <c r="DU290" t="s">
        <v>211</v>
      </c>
      <c r="DV290" t="s">
        <v>1630</v>
      </c>
      <c r="DW290" t="s">
        <v>246</v>
      </c>
      <c r="DX290" t="s">
        <v>7285</v>
      </c>
      <c r="DY290" t="s">
        <v>251</v>
      </c>
      <c r="DZ290" t="s">
        <v>985</v>
      </c>
    </row>
    <row r="291" spans="1:158">
      <c r="A291" t="s">
        <v>5302</v>
      </c>
      <c r="B291" t="s">
        <v>508</v>
      </c>
      <c r="C291" t="s">
        <v>160</v>
      </c>
      <c r="D291" t="s">
        <v>5303</v>
      </c>
      <c r="E291" t="s">
        <v>7286</v>
      </c>
      <c r="F291" t="s">
        <v>7287</v>
      </c>
      <c r="G291">
        <v>8500149032</v>
      </c>
      <c r="H291" t="s">
        <v>164</v>
      </c>
      <c r="I291" t="s">
        <v>7288</v>
      </c>
      <c r="J291" t="s">
        <v>217</v>
      </c>
      <c r="K291" t="s">
        <v>7289</v>
      </c>
      <c r="L291" t="s">
        <v>7290</v>
      </c>
      <c r="M291" t="s">
        <v>7291</v>
      </c>
      <c r="N291" t="s">
        <v>170</v>
      </c>
      <c r="O291" t="s">
        <v>7292</v>
      </c>
      <c r="AI291" t="s">
        <v>7293</v>
      </c>
      <c r="AJ291" t="s">
        <v>7294</v>
      </c>
      <c r="AK291" t="s">
        <v>3878</v>
      </c>
      <c r="AL291">
        <v>73</v>
      </c>
      <c r="AN291">
        <v>2008</v>
      </c>
      <c r="AO291" t="s">
        <v>174</v>
      </c>
      <c r="AP291" t="s">
        <v>7295</v>
      </c>
      <c r="AQ291" t="s">
        <v>7296</v>
      </c>
      <c r="AR291" t="s">
        <v>7297</v>
      </c>
      <c r="AS291">
        <v>85.7</v>
      </c>
      <c r="AU291">
        <v>2010</v>
      </c>
      <c r="AV291" t="s">
        <v>174</v>
      </c>
      <c r="AW291" t="s">
        <v>7298</v>
      </c>
      <c r="AX291" t="s">
        <v>7299</v>
      </c>
      <c r="AY291" t="s">
        <v>7300</v>
      </c>
      <c r="AZ291">
        <v>65</v>
      </c>
      <c r="BB291">
        <v>2018</v>
      </c>
      <c r="BC291" t="s">
        <v>174</v>
      </c>
      <c r="BD291" t="s">
        <v>7301</v>
      </c>
      <c r="BE291" t="s">
        <v>7302</v>
      </c>
      <c r="BF291" t="s">
        <v>486</v>
      </c>
      <c r="BG291">
        <v>72.56</v>
      </c>
      <c r="BI291">
        <v>2014</v>
      </c>
      <c r="BJ291">
        <v>1</v>
      </c>
      <c r="BL291">
        <v>9</v>
      </c>
      <c r="BN291" t="s">
        <v>174</v>
      </c>
      <c r="BO291" t="s">
        <v>7303</v>
      </c>
      <c r="BP291" t="s">
        <v>7303</v>
      </c>
      <c r="BQ291" t="s">
        <v>7304</v>
      </c>
      <c r="BR291">
        <v>75.7</v>
      </c>
      <c r="BS291">
        <v>7.57</v>
      </c>
      <c r="BT291">
        <v>2017</v>
      </c>
      <c r="BU291">
        <v>24</v>
      </c>
      <c r="BW291">
        <v>50</v>
      </c>
      <c r="BY291" t="s">
        <v>170</v>
      </c>
      <c r="BZ291" t="s">
        <v>7305</v>
      </c>
      <c r="CA291" t="s">
        <v>7306</v>
      </c>
      <c r="CB291" t="s">
        <v>7307</v>
      </c>
      <c r="CC291">
        <v>65</v>
      </c>
      <c r="CE291">
        <v>2018</v>
      </c>
      <c r="CF291" t="s">
        <v>174</v>
      </c>
      <c r="CG291" t="s">
        <v>7308</v>
      </c>
      <c r="CH291" t="s">
        <v>7309</v>
      </c>
      <c r="CI291" t="s">
        <v>193</v>
      </c>
      <c r="CJ291">
        <v>2025</v>
      </c>
      <c r="CL291" t="s">
        <v>174</v>
      </c>
      <c r="CM291" t="s">
        <v>7310</v>
      </c>
      <c r="CN291" t="s">
        <v>174</v>
      </c>
      <c r="CO291" t="s">
        <v>7311</v>
      </c>
      <c r="CP291" t="s">
        <v>7312</v>
      </c>
      <c r="CQ291" t="s">
        <v>174</v>
      </c>
      <c r="CR291" t="s">
        <v>7313</v>
      </c>
      <c r="CS291">
        <v>8</v>
      </c>
      <c r="CT291">
        <v>2</v>
      </c>
      <c r="CU291" t="s">
        <v>7314</v>
      </c>
      <c r="CV291" t="s">
        <v>174</v>
      </c>
      <c r="CW291" t="s">
        <v>7315</v>
      </c>
      <c r="CX291" t="s">
        <v>373</v>
      </c>
      <c r="CZ291" t="s">
        <v>170</v>
      </c>
      <c r="DB291" t="s">
        <v>7316</v>
      </c>
      <c r="DC291" t="s">
        <v>7317</v>
      </c>
      <c r="DD291" t="s">
        <v>174</v>
      </c>
      <c r="DE291" t="s">
        <v>7318</v>
      </c>
      <c r="DF291" t="s">
        <v>174</v>
      </c>
      <c r="DG291" t="s">
        <v>7319</v>
      </c>
      <c r="DH291" t="s">
        <v>170</v>
      </c>
      <c r="DI291" t="s">
        <v>170</v>
      </c>
      <c r="DJ291" t="s">
        <v>170</v>
      </c>
      <c r="DK291">
        <v>8</v>
      </c>
      <c r="DL291" t="s">
        <v>174</v>
      </c>
      <c r="DM291" t="s">
        <v>7320</v>
      </c>
      <c r="DN291" t="s">
        <v>174</v>
      </c>
      <c r="DO291" t="s">
        <v>7321</v>
      </c>
      <c r="DP291" t="s">
        <v>7322</v>
      </c>
      <c r="DQ291" t="str">
        <f>HYPERLINK("https://nconnect.nicmar.ac.in/storage/profile/6999a3e0ef2f1.png","Download")</f>
        <v>0</v>
      </c>
      <c r="DR291" t="str">
        <f>HYPERLINK("https://nconnect.nicmar.ac.in/pdf/79_resume_1771675194.pdf/Y2FyZWVy","View Resume")</f>
        <v>0</v>
      </c>
      <c r="DS291" t="s">
        <v>1018</v>
      </c>
      <c r="DT291" t="s">
        <v>7323</v>
      </c>
      <c r="DU291" t="s">
        <v>7324</v>
      </c>
      <c r="DV291" t="s">
        <v>5071</v>
      </c>
      <c r="DW291" t="s">
        <v>207</v>
      </c>
      <c r="DX291" t="s">
        <v>3625</v>
      </c>
      <c r="DY291" t="s">
        <v>981</v>
      </c>
      <c r="DZ291" t="s">
        <v>265</v>
      </c>
      <c r="EA291" t="s">
        <v>7325</v>
      </c>
      <c r="EB291" t="s">
        <v>3386</v>
      </c>
      <c r="EC291" t="s">
        <v>5071</v>
      </c>
      <c r="ED291" t="s">
        <v>246</v>
      </c>
      <c r="EE291" t="s">
        <v>1722</v>
      </c>
      <c r="EF291" t="s">
        <v>1726</v>
      </c>
      <c r="EG291" t="s">
        <v>906</v>
      </c>
      <c r="EH291" t="s">
        <v>7326</v>
      </c>
      <c r="EI291" t="s">
        <v>7327</v>
      </c>
      <c r="EJ291" t="s">
        <v>7328</v>
      </c>
      <c r="EK291" t="s">
        <v>246</v>
      </c>
      <c r="EL291" t="s">
        <v>1808</v>
      </c>
      <c r="EM291" t="s">
        <v>2529</v>
      </c>
      <c r="EN291" t="s">
        <v>4375</v>
      </c>
    </row>
    <row r="292" spans="1:158">
      <c r="A292" t="s">
        <v>210</v>
      </c>
      <c r="B292" t="s">
        <v>211</v>
      </c>
      <c r="C292" t="s">
        <v>212</v>
      </c>
      <c r="D292" t="s">
        <v>213</v>
      </c>
      <c r="E292" t="s">
        <v>7329</v>
      </c>
      <c r="F292" t="s">
        <v>7330</v>
      </c>
      <c r="G292">
        <v>8220864165</v>
      </c>
      <c r="H292" t="s">
        <v>164</v>
      </c>
      <c r="I292" t="s">
        <v>7331</v>
      </c>
      <c r="J292" t="s">
        <v>217</v>
      </c>
      <c r="K292" t="s">
        <v>7332</v>
      </c>
      <c r="L292" t="s">
        <v>7333</v>
      </c>
      <c r="M292" t="s">
        <v>7334</v>
      </c>
      <c r="N292" t="s">
        <v>170</v>
      </c>
      <c r="AI292" t="s">
        <v>7335</v>
      </c>
      <c r="AJ292" t="s">
        <v>1930</v>
      </c>
      <c r="AK292" t="s">
        <v>7336</v>
      </c>
      <c r="AL292">
        <v>92.4</v>
      </c>
      <c r="AN292">
        <v>2008</v>
      </c>
      <c r="AO292" t="s">
        <v>174</v>
      </c>
      <c r="AP292" t="s">
        <v>7335</v>
      </c>
      <c r="AQ292" t="s">
        <v>1930</v>
      </c>
      <c r="AR292" t="s">
        <v>7337</v>
      </c>
      <c r="AS292">
        <v>85.6</v>
      </c>
      <c r="AU292">
        <v>2010</v>
      </c>
      <c r="AV292" t="s">
        <v>170</v>
      </c>
      <c r="BB292">
        <v>2014</v>
      </c>
      <c r="BC292" t="s">
        <v>174</v>
      </c>
      <c r="BD292" t="s">
        <v>7338</v>
      </c>
      <c r="BE292" t="s">
        <v>7339</v>
      </c>
      <c r="BF292" t="s">
        <v>486</v>
      </c>
      <c r="BG292">
        <v>77.15</v>
      </c>
      <c r="BI292">
        <v>2014</v>
      </c>
      <c r="BJ292">
        <v>1</v>
      </c>
      <c r="BL292">
        <v>9</v>
      </c>
      <c r="BN292" t="s">
        <v>174</v>
      </c>
      <c r="BO292" t="s">
        <v>1522</v>
      </c>
      <c r="BP292" t="s">
        <v>7340</v>
      </c>
      <c r="BQ292" t="s">
        <v>213</v>
      </c>
      <c r="BR292">
        <v>91.5</v>
      </c>
      <c r="BS292">
        <v>9.15</v>
      </c>
      <c r="BT292">
        <v>2016</v>
      </c>
      <c r="BU292">
        <v>14</v>
      </c>
      <c r="BW292">
        <v>47</v>
      </c>
      <c r="BY292" t="s">
        <v>170</v>
      </c>
      <c r="CF292" t="s">
        <v>174</v>
      </c>
      <c r="CG292" t="s">
        <v>7341</v>
      </c>
      <c r="CH292" t="s">
        <v>7342</v>
      </c>
      <c r="CI292" t="s">
        <v>193</v>
      </c>
      <c r="CJ292">
        <v>2025</v>
      </c>
      <c r="CL292" t="s">
        <v>174</v>
      </c>
      <c r="CM292" t="s">
        <v>7343</v>
      </c>
      <c r="CN292" t="s">
        <v>170</v>
      </c>
      <c r="CP292" t="s">
        <v>7344</v>
      </c>
      <c r="CQ292" t="s">
        <v>174</v>
      </c>
      <c r="CR292">
        <v>0</v>
      </c>
      <c r="CS292">
        <v>0</v>
      </c>
      <c r="CT292">
        <v>1</v>
      </c>
      <c r="CV292" t="s">
        <v>170</v>
      </c>
      <c r="CZ292" t="s">
        <v>170</v>
      </c>
      <c r="DB292" t="s">
        <v>378</v>
      </c>
      <c r="DC292" t="s">
        <v>326</v>
      </c>
      <c r="DD292" t="s">
        <v>170</v>
      </c>
      <c r="DF292" t="s">
        <v>170</v>
      </c>
      <c r="DL292" t="s">
        <v>170</v>
      </c>
      <c r="DN292" t="s">
        <v>170</v>
      </c>
      <c r="DP292" t="s">
        <v>7345</v>
      </c>
      <c r="DQ292" t="str">
        <f>HYPERLINK("https://nconnect.nicmar.ac.in/storage/profile/69999ce50b3f9.png","Download")</f>
        <v>0</v>
      </c>
      <c r="DR292" t="str">
        <f>HYPERLINK("https://nconnect.nicmar.ac.in/pdf/447_resume_1771676864.pdf/Y2FyZWVy","View Resume")</f>
        <v>0</v>
      </c>
      <c r="DS292" t="s">
        <v>1689</v>
      </c>
      <c r="DT292" t="s">
        <v>7346</v>
      </c>
      <c r="DU292" t="s">
        <v>3712</v>
      </c>
      <c r="DV292" t="s">
        <v>1812</v>
      </c>
      <c r="DW292" t="s">
        <v>207</v>
      </c>
      <c r="DX292" t="s">
        <v>428</v>
      </c>
      <c r="DY292" t="s">
        <v>1347</v>
      </c>
      <c r="DZ292" t="s">
        <v>1689</v>
      </c>
    </row>
    <row r="293" spans="1:158">
      <c r="A293" t="s">
        <v>356</v>
      </c>
      <c r="B293" t="s">
        <v>211</v>
      </c>
      <c r="C293" t="s">
        <v>267</v>
      </c>
      <c r="D293" t="s">
        <v>357</v>
      </c>
      <c r="E293" t="s">
        <v>7347</v>
      </c>
      <c r="F293" t="s">
        <v>7348</v>
      </c>
      <c r="G293">
        <v>8755051869</v>
      </c>
      <c r="H293" t="s">
        <v>164</v>
      </c>
      <c r="I293" t="s">
        <v>7349</v>
      </c>
      <c r="J293" t="s">
        <v>166</v>
      </c>
      <c r="K293" t="s">
        <v>7350</v>
      </c>
      <c r="L293" t="s">
        <v>7351</v>
      </c>
      <c r="M293" t="s">
        <v>7352</v>
      </c>
      <c r="N293" t="s">
        <v>170</v>
      </c>
      <c r="AI293" t="s">
        <v>7353</v>
      </c>
      <c r="AJ293" t="s">
        <v>7354</v>
      </c>
      <c r="AK293" t="s">
        <v>7355</v>
      </c>
      <c r="AL293">
        <v>54</v>
      </c>
      <c r="AN293">
        <v>2000</v>
      </c>
      <c r="AO293" t="s">
        <v>174</v>
      </c>
      <c r="AP293" t="s">
        <v>7353</v>
      </c>
      <c r="AQ293" t="s">
        <v>7354</v>
      </c>
      <c r="AR293" t="s">
        <v>7356</v>
      </c>
      <c r="AS293">
        <v>56.4</v>
      </c>
      <c r="AU293">
        <v>2002</v>
      </c>
      <c r="AV293" t="s">
        <v>170</v>
      </c>
      <c r="BC293" t="s">
        <v>174</v>
      </c>
      <c r="BD293" t="s">
        <v>2036</v>
      </c>
      <c r="BE293" t="s">
        <v>2036</v>
      </c>
      <c r="BF293" t="s">
        <v>7357</v>
      </c>
      <c r="BG293">
        <v>55</v>
      </c>
      <c r="BI293">
        <v>2009</v>
      </c>
      <c r="BJ293">
        <v>19</v>
      </c>
      <c r="BK293" t="s">
        <v>3020</v>
      </c>
      <c r="BL293">
        <v>24</v>
      </c>
      <c r="BN293" t="s">
        <v>174</v>
      </c>
      <c r="BO293" t="s">
        <v>7358</v>
      </c>
      <c r="BP293" t="s">
        <v>7359</v>
      </c>
      <c r="BQ293" t="s">
        <v>7360</v>
      </c>
      <c r="BR293">
        <v>74</v>
      </c>
      <c r="BT293">
        <v>2013</v>
      </c>
      <c r="BU293">
        <v>31</v>
      </c>
      <c r="BV293" t="s">
        <v>529</v>
      </c>
      <c r="BW293">
        <v>24</v>
      </c>
      <c r="BY293" t="s">
        <v>170</v>
      </c>
      <c r="CF293" t="s">
        <v>174</v>
      </c>
      <c r="CG293" t="s">
        <v>1337</v>
      </c>
      <c r="CH293" t="s">
        <v>7361</v>
      </c>
      <c r="CI293" t="s">
        <v>193</v>
      </c>
      <c r="CJ293">
        <v>2019</v>
      </c>
      <c r="CL293" t="s">
        <v>170</v>
      </c>
      <c r="CN293" t="s">
        <v>174</v>
      </c>
      <c r="CO293" t="s">
        <v>7362</v>
      </c>
      <c r="CP293" t="s">
        <v>7363</v>
      </c>
      <c r="CQ293" t="s">
        <v>170</v>
      </c>
      <c r="CR293" t="s">
        <v>376</v>
      </c>
      <c r="CS293" t="s">
        <v>3272</v>
      </c>
      <c r="CV293" t="s">
        <v>170</v>
      </c>
      <c r="CZ293" t="s">
        <v>174</v>
      </c>
      <c r="DA293" t="s">
        <v>7364</v>
      </c>
      <c r="DC293" t="s">
        <v>7365</v>
      </c>
      <c r="DD293" t="s">
        <v>174</v>
      </c>
      <c r="DE293" t="s">
        <v>7366</v>
      </c>
      <c r="DF293" t="s">
        <v>170</v>
      </c>
      <c r="DL293" t="s">
        <v>174</v>
      </c>
      <c r="DM293" t="s">
        <v>7367</v>
      </c>
      <c r="DN293" t="s">
        <v>174</v>
      </c>
      <c r="DO293" t="s">
        <v>7368</v>
      </c>
      <c r="DP293" t="s">
        <v>7369</v>
      </c>
      <c r="DQ293" t="s">
        <v>202</v>
      </c>
      <c r="DR293" t="str">
        <f>HYPERLINK("https://nconnect.nicmar.ac.in/pdf/446_resume_1771678058.pdf/Y2FyZWVy","View Resume")</f>
        <v>0</v>
      </c>
      <c r="DS293" t="s">
        <v>335</v>
      </c>
      <c r="DT293" t="s">
        <v>7370</v>
      </c>
      <c r="DU293" t="s">
        <v>508</v>
      </c>
      <c r="DV293" t="s">
        <v>7371</v>
      </c>
      <c r="DW293" t="s">
        <v>246</v>
      </c>
      <c r="DX293" t="s">
        <v>948</v>
      </c>
      <c r="DY293" t="s">
        <v>3389</v>
      </c>
      <c r="DZ293" t="s">
        <v>2927</v>
      </c>
      <c r="EA293" t="s">
        <v>7372</v>
      </c>
      <c r="EB293" t="s">
        <v>508</v>
      </c>
      <c r="EC293" t="s">
        <v>7373</v>
      </c>
      <c r="ED293" t="s">
        <v>246</v>
      </c>
      <c r="EE293" t="s">
        <v>983</v>
      </c>
      <c r="EF293" t="s">
        <v>1386</v>
      </c>
      <c r="EG293" t="s">
        <v>6908</v>
      </c>
      <c r="EH293" t="s">
        <v>7361</v>
      </c>
      <c r="EI293" t="s">
        <v>351</v>
      </c>
      <c r="EJ293" t="s">
        <v>418</v>
      </c>
      <c r="EK293" t="s">
        <v>246</v>
      </c>
      <c r="EL293" t="s">
        <v>4746</v>
      </c>
      <c r="EM293" t="s">
        <v>2981</v>
      </c>
      <c r="EN293" t="s">
        <v>349</v>
      </c>
      <c r="EO293" t="s">
        <v>7361</v>
      </c>
      <c r="EP293" t="s">
        <v>7374</v>
      </c>
      <c r="EQ293" t="s">
        <v>7375</v>
      </c>
      <c r="ER293" t="s">
        <v>207</v>
      </c>
      <c r="ES293" t="s">
        <v>4687</v>
      </c>
      <c r="ET293" t="s">
        <v>1025</v>
      </c>
      <c r="EU293" t="s">
        <v>575</v>
      </c>
    </row>
    <row r="294" spans="1:158">
      <c r="A294" t="s">
        <v>295</v>
      </c>
      <c r="B294" t="s">
        <v>211</v>
      </c>
      <c r="C294" t="s">
        <v>267</v>
      </c>
      <c r="D294" t="s">
        <v>296</v>
      </c>
      <c r="E294" t="s">
        <v>7347</v>
      </c>
      <c r="F294" t="s">
        <v>7348</v>
      </c>
      <c r="G294">
        <v>8755051869</v>
      </c>
      <c r="H294" t="s">
        <v>164</v>
      </c>
      <c r="I294" t="s">
        <v>7349</v>
      </c>
      <c r="J294" t="s">
        <v>166</v>
      </c>
      <c r="K294" t="s">
        <v>7350</v>
      </c>
      <c r="L294" t="s">
        <v>7351</v>
      </c>
      <c r="M294" t="s">
        <v>7352</v>
      </c>
      <c r="N294" t="s">
        <v>170</v>
      </c>
      <c r="AI294" t="s">
        <v>7353</v>
      </c>
      <c r="AJ294" t="s">
        <v>7354</v>
      </c>
      <c r="AK294" t="s">
        <v>7355</v>
      </c>
      <c r="AL294">
        <v>54</v>
      </c>
      <c r="AN294">
        <v>2000</v>
      </c>
      <c r="AO294" t="s">
        <v>174</v>
      </c>
      <c r="AP294" t="s">
        <v>7353</v>
      </c>
      <c r="AQ294" t="s">
        <v>7354</v>
      </c>
      <c r="AR294" t="s">
        <v>7356</v>
      </c>
      <c r="AS294">
        <v>56.4</v>
      </c>
      <c r="AU294">
        <v>2002</v>
      </c>
      <c r="AV294" t="s">
        <v>170</v>
      </c>
      <c r="BC294" t="s">
        <v>174</v>
      </c>
      <c r="BD294" t="s">
        <v>2036</v>
      </c>
      <c r="BE294" t="s">
        <v>2036</v>
      </c>
      <c r="BF294" t="s">
        <v>7357</v>
      </c>
      <c r="BG294">
        <v>55</v>
      </c>
      <c r="BI294">
        <v>2009</v>
      </c>
      <c r="BJ294">
        <v>19</v>
      </c>
      <c r="BK294" t="s">
        <v>3020</v>
      </c>
      <c r="BL294">
        <v>24</v>
      </c>
      <c r="BN294" t="s">
        <v>174</v>
      </c>
      <c r="BO294" t="s">
        <v>7358</v>
      </c>
      <c r="BP294" t="s">
        <v>7359</v>
      </c>
      <c r="BQ294" t="s">
        <v>7360</v>
      </c>
      <c r="BR294">
        <v>74</v>
      </c>
      <c r="BT294">
        <v>2013</v>
      </c>
      <c r="BU294">
        <v>31</v>
      </c>
      <c r="BV294" t="s">
        <v>529</v>
      </c>
      <c r="BW294">
        <v>24</v>
      </c>
      <c r="BY294" t="s">
        <v>170</v>
      </c>
      <c r="CF294" t="s">
        <v>174</v>
      </c>
      <c r="CG294" t="s">
        <v>1337</v>
      </c>
      <c r="CH294" t="s">
        <v>7361</v>
      </c>
      <c r="CI294" t="s">
        <v>193</v>
      </c>
      <c r="CJ294">
        <v>2019</v>
      </c>
      <c r="CL294" t="s">
        <v>170</v>
      </c>
      <c r="CN294" t="s">
        <v>174</v>
      </c>
      <c r="CO294" t="s">
        <v>7362</v>
      </c>
      <c r="CP294" t="s">
        <v>7363</v>
      </c>
      <c r="CQ294" t="s">
        <v>170</v>
      </c>
      <c r="CR294" t="s">
        <v>376</v>
      </c>
      <c r="CS294" t="s">
        <v>3272</v>
      </c>
      <c r="CV294" t="s">
        <v>170</v>
      </c>
      <c r="CZ294" t="s">
        <v>174</v>
      </c>
      <c r="DA294" t="s">
        <v>7364</v>
      </c>
      <c r="DC294" t="s">
        <v>7365</v>
      </c>
      <c r="DD294" t="s">
        <v>174</v>
      </c>
      <c r="DE294" t="s">
        <v>7366</v>
      </c>
      <c r="DF294" t="s">
        <v>170</v>
      </c>
      <c r="DL294" t="s">
        <v>174</v>
      </c>
      <c r="DM294" t="s">
        <v>7367</v>
      </c>
      <c r="DN294" t="s">
        <v>174</v>
      </c>
      <c r="DO294" t="s">
        <v>7368</v>
      </c>
      <c r="DP294" t="s">
        <v>7369</v>
      </c>
      <c r="DQ294" t="s">
        <v>202</v>
      </c>
      <c r="DR294" t="str">
        <f>HYPERLINK("https://nconnect.nicmar.ac.in/pdf/446_resume_1771678058.pdf/Y2FyZWVy","View Resume")</f>
        <v>0</v>
      </c>
      <c r="DS294" t="s">
        <v>335</v>
      </c>
      <c r="DT294" t="s">
        <v>7370</v>
      </c>
      <c r="DU294" t="s">
        <v>508</v>
      </c>
      <c r="DV294" t="s">
        <v>7371</v>
      </c>
      <c r="DW294" t="s">
        <v>246</v>
      </c>
      <c r="DX294" t="s">
        <v>948</v>
      </c>
      <c r="DY294" t="s">
        <v>3389</v>
      </c>
      <c r="DZ294" t="s">
        <v>2927</v>
      </c>
      <c r="EA294" t="s">
        <v>7372</v>
      </c>
      <c r="EB294" t="s">
        <v>508</v>
      </c>
      <c r="EC294" t="s">
        <v>7373</v>
      </c>
      <c r="ED294" t="s">
        <v>246</v>
      </c>
      <c r="EE294" t="s">
        <v>983</v>
      </c>
      <c r="EF294" t="s">
        <v>1386</v>
      </c>
      <c r="EG294" t="s">
        <v>6908</v>
      </c>
      <c r="EH294" t="s">
        <v>7361</v>
      </c>
      <c r="EI294" t="s">
        <v>351</v>
      </c>
      <c r="EJ294" t="s">
        <v>418</v>
      </c>
      <c r="EK294" t="s">
        <v>246</v>
      </c>
      <c r="EL294" t="s">
        <v>4746</v>
      </c>
      <c r="EM294" t="s">
        <v>2981</v>
      </c>
      <c r="EN294" t="s">
        <v>349</v>
      </c>
      <c r="EO294" t="s">
        <v>7361</v>
      </c>
      <c r="EP294" t="s">
        <v>7374</v>
      </c>
      <c r="EQ294" t="s">
        <v>7375</v>
      </c>
      <c r="ER294" t="s">
        <v>207</v>
      </c>
      <c r="ES294" t="s">
        <v>4687</v>
      </c>
      <c r="ET294" t="s">
        <v>1025</v>
      </c>
      <c r="EU294" t="s">
        <v>575</v>
      </c>
    </row>
    <row r="295" spans="1:158">
      <c r="A295" t="s">
        <v>5302</v>
      </c>
      <c r="B295" t="s">
        <v>508</v>
      </c>
      <c r="C295" t="s">
        <v>160</v>
      </c>
      <c r="D295" t="s">
        <v>5303</v>
      </c>
      <c r="E295" t="s">
        <v>7376</v>
      </c>
      <c r="F295" t="s">
        <v>7377</v>
      </c>
      <c r="G295">
        <v>8550931270</v>
      </c>
      <c r="H295" t="s">
        <v>164</v>
      </c>
      <c r="I295" t="s">
        <v>7378</v>
      </c>
      <c r="J295" t="s">
        <v>166</v>
      </c>
      <c r="K295" t="s">
        <v>7379</v>
      </c>
      <c r="L295" t="s">
        <v>7380</v>
      </c>
      <c r="M295" t="s">
        <v>7381</v>
      </c>
      <c r="N295" t="s">
        <v>170</v>
      </c>
      <c r="AI295" t="s">
        <v>7382</v>
      </c>
      <c r="AJ295" t="s">
        <v>7383</v>
      </c>
      <c r="AK295" t="s">
        <v>7384</v>
      </c>
      <c r="AL295">
        <v>63.6</v>
      </c>
      <c r="AN295">
        <v>2001</v>
      </c>
      <c r="AO295" t="s">
        <v>174</v>
      </c>
      <c r="AP295" t="s">
        <v>7385</v>
      </c>
      <c r="AQ295" t="s">
        <v>7383</v>
      </c>
      <c r="AR295" t="s">
        <v>7386</v>
      </c>
      <c r="AS295">
        <v>60.0</v>
      </c>
      <c r="AU295">
        <v>2003</v>
      </c>
      <c r="AV295" t="s">
        <v>170</v>
      </c>
      <c r="BC295" t="s">
        <v>174</v>
      </c>
      <c r="BD295" t="s">
        <v>4953</v>
      </c>
      <c r="BE295" t="s">
        <v>7387</v>
      </c>
      <c r="BF295" t="s">
        <v>7388</v>
      </c>
      <c r="BG295">
        <v>60.39</v>
      </c>
      <c r="BI295">
        <v>2009</v>
      </c>
      <c r="BJ295">
        <v>8</v>
      </c>
      <c r="BL295">
        <v>2</v>
      </c>
      <c r="BN295" t="s">
        <v>174</v>
      </c>
      <c r="BO295" t="s">
        <v>7389</v>
      </c>
      <c r="BP295" t="s">
        <v>7390</v>
      </c>
      <c r="BQ295" t="s">
        <v>7391</v>
      </c>
      <c r="BR295">
        <v>65.03</v>
      </c>
      <c r="BT295">
        <v>2013</v>
      </c>
      <c r="BU295">
        <v>31</v>
      </c>
      <c r="BV295" t="s">
        <v>7392</v>
      </c>
      <c r="BW295">
        <v>3</v>
      </c>
      <c r="BY295" t="s">
        <v>170</v>
      </c>
      <c r="CF295" t="s">
        <v>174</v>
      </c>
      <c r="CG295" t="s">
        <v>7393</v>
      </c>
      <c r="CH295" t="s">
        <v>7394</v>
      </c>
      <c r="CI295" t="s">
        <v>193</v>
      </c>
      <c r="CJ295">
        <v>2023</v>
      </c>
      <c r="CL295" t="s">
        <v>170</v>
      </c>
      <c r="CN295" t="s">
        <v>174</v>
      </c>
      <c r="CO295" t="s">
        <v>7395</v>
      </c>
      <c r="CP295" t="s">
        <v>7396</v>
      </c>
      <c r="CQ295" t="s">
        <v>170</v>
      </c>
      <c r="CV295" t="s">
        <v>174</v>
      </c>
      <c r="CW295" t="s">
        <v>7397</v>
      </c>
      <c r="CX295" t="s">
        <v>193</v>
      </c>
      <c r="CY295">
        <v>2022</v>
      </c>
      <c r="CZ295" t="s">
        <v>170</v>
      </c>
      <c r="DB295" t="s">
        <v>7398</v>
      </c>
      <c r="DC295" t="s">
        <v>7399</v>
      </c>
      <c r="DD295" t="s">
        <v>174</v>
      </c>
      <c r="DE295" t="s">
        <v>7400</v>
      </c>
      <c r="DF295" t="s">
        <v>170</v>
      </c>
      <c r="DG295" t="s">
        <v>7401</v>
      </c>
      <c r="DI295" t="s">
        <v>7402</v>
      </c>
      <c r="DL295" t="s">
        <v>174</v>
      </c>
      <c r="DM295" t="s">
        <v>7403</v>
      </c>
      <c r="DN295" t="s">
        <v>170</v>
      </c>
      <c r="DP295" t="s">
        <v>7404</v>
      </c>
      <c r="DQ295" t="s">
        <v>202</v>
      </c>
      <c r="DR295" t="str">
        <f>HYPERLINK("https://nconnect.nicmar.ac.in/pdf/440_resume_1771677644.pdf/Y2FyZWVy","View Resume")</f>
        <v>0</v>
      </c>
      <c r="DS295" t="s">
        <v>7405</v>
      </c>
      <c r="DT295" t="s">
        <v>7406</v>
      </c>
      <c r="DU295" t="s">
        <v>508</v>
      </c>
      <c r="DV295" t="s">
        <v>1627</v>
      </c>
      <c r="DW295" t="s">
        <v>246</v>
      </c>
      <c r="DX295" t="s">
        <v>948</v>
      </c>
      <c r="DY295" t="s">
        <v>209</v>
      </c>
      <c r="DZ295" t="s">
        <v>2695</v>
      </c>
      <c r="EA295" t="s">
        <v>7407</v>
      </c>
      <c r="EB295" t="s">
        <v>7408</v>
      </c>
      <c r="EC295" t="s">
        <v>1627</v>
      </c>
      <c r="ED295" t="s">
        <v>207</v>
      </c>
      <c r="EE295" t="s">
        <v>5002</v>
      </c>
      <c r="EF295" t="s">
        <v>2198</v>
      </c>
      <c r="EG295" t="s">
        <v>420</v>
      </c>
      <c r="EH295" t="s">
        <v>7409</v>
      </c>
      <c r="EI295" t="s">
        <v>211</v>
      </c>
      <c r="EJ295" t="s">
        <v>819</v>
      </c>
      <c r="EK295" t="s">
        <v>246</v>
      </c>
      <c r="EL295" t="s">
        <v>7410</v>
      </c>
      <c r="EM295" t="s">
        <v>1725</v>
      </c>
      <c r="EN295" t="s">
        <v>253</v>
      </c>
    </row>
    <row r="296" spans="1:158">
      <c r="A296" t="s">
        <v>1779</v>
      </c>
      <c r="B296" t="s">
        <v>159</v>
      </c>
      <c r="C296" t="s">
        <v>160</v>
      </c>
      <c r="D296" t="s">
        <v>1780</v>
      </c>
      <c r="E296" t="s">
        <v>7376</v>
      </c>
      <c r="F296" t="s">
        <v>7377</v>
      </c>
      <c r="G296">
        <v>8550931270</v>
      </c>
      <c r="H296" t="s">
        <v>164</v>
      </c>
      <c r="I296" t="s">
        <v>7378</v>
      </c>
      <c r="J296" t="s">
        <v>166</v>
      </c>
      <c r="K296" t="s">
        <v>7379</v>
      </c>
      <c r="L296" t="s">
        <v>7380</v>
      </c>
      <c r="M296" t="s">
        <v>7381</v>
      </c>
      <c r="N296" t="s">
        <v>170</v>
      </c>
      <c r="AI296" t="s">
        <v>7382</v>
      </c>
      <c r="AJ296" t="s">
        <v>7383</v>
      </c>
      <c r="AK296" t="s">
        <v>7384</v>
      </c>
      <c r="AL296">
        <v>63.6</v>
      </c>
      <c r="AN296">
        <v>2001</v>
      </c>
      <c r="AO296" t="s">
        <v>174</v>
      </c>
      <c r="AP296" t="s">
        <v>7385</v>
      </c>
      <c r="AQ296" t="s">
        <v>7383</v>
      </c>
      <c r="AR296" t="s">
        <v>7386</v>
      </c>
      <c r="AS296">
        <v>60.0</v>
      </c>
      <c r="AU296">
        <v>2003</v>
      </c>
      <c r="AV296" t="s">
        <v>170</v>
      </c>
      <c r="BC296" t="s">
        <v>174</v>
      </c>
      <c r="BD296" t="s">
        <v>4953</v>
      </c>
      <c r="BE296" t="s">
        <v>7387</v>
      </c>
      <c r="BF296" t="s">
        <v>7388</v>
      </c>
      <c r="BG296">
        <v>60.39</v>
      </c>
      <c r="BI296">
        <v>2009</v>
      </c>
      <c r="BJ296">
        <v>8</v>
      </c>
      <c r="BL296">
        <v>2</v>
      </c>
      <c r="BN296" t="s">
        <v>174</v>
      </c>
      <c r="BO296" t="s">
        <v>7389</v>
      </c>
      <c r="BP296" t="s">
        <v>7390</v>
      </c>
      <c r="BQ296" t="s">
        <v>7391</v>
      </c>
      <c r="BR296">
        <v>65.03</v>
      </c>
      <c r="BT296">
        <v>2013</v>
      </c>
      <c r="BU296">
        <v>31</v>
      </c>
      <c r="BV296" t="s">
        <v>7392</v>
      </c>
      <c r="BW296">
        <v>3</v>
      </c>
      <c r="BY296" t="s">
        <v>170</v>
      </c>
      <c r="CF296" t="s">
        <v>174</v>
      </c>
      <c r="CG296" t="s">
        <v>7393</v>
      </c>
      <c r="CH296" t="s">
        <v>7394</v>
      </c>
      <c r="CI296" t="s">
        <v>193</v>
      </c>
      <c r="CJ296">
        <v>2023</v>
      </c>
      <c r="CL296" t="s">
        <v>170</v>
      </c>
      <c r="CN296" t="s">
        <v>174</v>
      </c>
      <c r="CO296" t="s">
        <v>7395</v>
      </c>
      <c r="CP296" t="s">
        <v>7396</v>
      </c>
      <c r="CQ296" t="s">
        <v>170</v>
      </c>
      <c r="CV296" t="s">
        <v>174</v>
      </c>
      <c r="CW296" t="s">
        <v>7397</v>
      </c>
      <c r="CX296" t="s">
        <v>193</v>
      </c>
      <c r="CY296">
        <v>2022</v>
      </c>
      <c r="CZ296" t="s">
        <v>170</v>
      </c>
      <c r="DB296" t="s">
        <v>7398</v>
      </c>
      <c r="DC296" t="s">
        <v>7399</v>
      </c>
      <c r="DD296" t="s">
        <v>174</v>
      </c>
      <c r="DE296" t="s">
        <v>7400</v>
      </c>
      <c r="DF296" t="s">
        <v>170</v>
      </c>
      <c r="DG296" t="s">
        <v>7401</v>
      </c>
      <c r="DI296" t="s">
        <v>7402</v>
      </c>
      <c r="DL296" t="s">
        <v>174</v>
      </c>
      <c r="DM296" t="s">
        <v>7403</v>
      </c>
      <c r="DN296" t="s">
        <v>170</v>
      </c>
      <c r="DP296" t="s">
        <v>7404</v>
      </c>
      <c r="DQ296" t="s">
        <v>202</v>
      </c>
      <c r="DR296" t="str">
        <f>HYPERLINK("https://nconnect.nicmar.ac.in/pdf/440_resume_1771677644.pdf/Y2FyZWVy","View Resume")</f>
        <v>0</v>
      </c>
      <c r="DS296" t="s">
        <v>7405</v>
      </c>
      <c r="DT296" t="s">
        <v>7406</v>
      </c>
      <c r="DU296" t="s">
        <v>508</v>
      </c>
      <c r="DV296" t="s">
        <v>1627</v>
      </c>
      <c r="DW296" t="s">
        <v>246</v>
      </c>
      <c r="DX296" t="s">
        <v>948</v>
      </c>
      <c r="DY296" t="s">
        <v>209</v>
      </c>
      <c r="DZ296" t="s">
        <v>2695</v>
      </c>
      <c r="EA296" t="s">
        <v>7407</v>
      </c>
      <c r="EB296" t="s">
        <v>7408</v>
      </c>
      <c r="EC296" t="s">
        <v>1627</v>
      </c>
      <c r="ED296" t="s">
        <v>207</v>
      </c>
      <c r="EE296" t="s">
        <v>5002</v>
      </c>
      <c r="EF296" t="s">
        <v>2198</v>
      </c>
      <c r="EG296" t="s">
        <v>420</v>
      </c>
      <c r="EH296" t="s">
        <v>7409</v>
      </c>
      <c r="EI296" t="s">
        <v>211</v>
      </c>
      <c r="EJ296" t="s">
        <v>819</v>
      </c>
      <c r="EK296" t="s">
        <v>246</v>
      </c>
      <c r="EL296" t="s">
        <v>7410</v>
      </c>
      <c r="EM296" t="s">
        <v>1725</v>
      </c>
      <c r="EN296" t="s">
        <v>253</v>
      </c>
    </row>
    <row r="297" spans="1:158">
      <c r="A297" t="s">
        <v>293</v>
      </c>
      <c r="B297" t="s">
        <v>211</v>
      </c>
      <c r="C297" t="s">
        <v>212</v>
      </c>
      <c r="D297" t="s">
        <v>294</v>
      </c>
      <c r="E297" t="s">
        <v>7411</v>
      </c>
      <c r="F297" t="s">
        <v>7412</v>
      </c>
      <c r="G297">
        <v>9161216285</v>
      </c>
      <c r="H297" t="s">
        <v>164</v>
      </c>
      <c r="I297" t="s">
        <v>7413</v>
      </c>
      <c r="J297" t="s">
        <v>217</v>
      </c>
      <c r="K297" t="s">
        <v>798</v>
      </c>
      <c r="L297" t="s">
        <v>7414</v>
      </c>
      <c r="M297" t="s">
        <v>7415</v>
      </c>
      <c r="N297" t="s">
        <v>170</v>
      </c>
      <c r="AI297" t="s">
        <v>7416</v>
      </c>
      <c r="AJ297" t="s">
        <v>7417</v>
      </c>
      <c r="AK297" t="s">
        <v>439</v>
      </c>
      <c r="AL297">
        <v>63</v>
      </c>
      <c r="AN297">
        <v>2007</v>
      </c>
      <c r="AO297" t="s">
        <v>174</v>
      </c>
      <c r="AP297" t="s">
        <v>7417</v>
      </c>
      <c r="AQ297" t="s">
        <v>7417</v>
      </c>
      <c r="AR297" t="s">
        <v>439</v>
      </c>
      <c r="AS297">
        <v>64</v>
      </c>
      <c r="AU297">
        <v>2009</v>
      </c>
      <c r="AV297" t="s">
        <v>170</v>
      </c>
      <c r="BC297" t="s">
        <v>174</v>
      </c>
      <c r="BD297" t="s">
        <v>7418</v>
      </c>
      <c r="BE297" t="s">
        <v>7419</v>
      </c>
      <c r="BF297" t="s">
        <v>443</v>
      </c>
      <c r="BG297">
        <v>52</v>
      </c>
      <c r="BI297">
        <v>2012</v>
      </c>
      <c r="BJ297">
        <v>19</v>
      </c>
      <c r="BK297" t="s">
        <v>444</v>
      </c>
      <c r="BL297">
        <v>53</v>
      </c>
      <c r="BM297" t="s">
        <v>443</v>
      </c>
      <c r="BN297" t="s">
        <v>174</v>
      </c>
      <c r="BO297" t="s">
        <v>7420</v>
      </c>
      <c r="BP297" t="s">
        <v>7420</v>
      </c>
      <c r="BQ297" t="s">
        <v>443</v>
      </c>
      <c r="BR297">
        <v>64</v>
      </c>
      <c r="BS297">
        <v>6.8</v>
      </c>
      <c r="BT297">
        <v>2014</v>
      </c>
      <c r="BU297">
        <v>31</v>
      </c>
      <c r="BV297" t="s">
        <v>447</v>
      </c>
      <c r="BW297">
        <v>53</v>
      </c>
      <c r="BX297" t="s">
        <v>443</v>
      </c>
      <c r="BY297" t="s">
        <v>170</v>
      </c>
      <c r="CF297" t="s">
        <v>174</v>
      </c>
      <c r="CG297" t="s">
        <v>443</v>
      </c>
      <c r="CH297" t="s">
        <v>7421</v>
      </c>
      <c r="CI297" t="s">
        <v>193</v>
      </c>
      <c r="CJ297">
        <v>2022</v>
      </c>
      <c r="CL297" t="s">
        <v>174</v>
      </c>
      <c r="CM297" t="s">
        <v>7422</v>
      </c>
      <c r="CN297" t="s">
        <v>170</v>
      </c>
      <c r="CP297" t="s">
        <v>722</v>
      </c>
      <c r="CQ297" t="s">
        <v>174</v>
      </c>
      <c r="CR297" t="s">
        <v>7423</v>
      </c>
      <c r="CS297" t="s">
        <v>7424</v>
      </c>
      <c r="CU297" t="s">
        <v>7425</v>
      </c>
      <c r="CV297" t="s">
        <v>170</v>
      </c>
      <c r="CZ297" t="s">
        <v>170</v>
      </c>
      <c r="DB297" t="s">
        <v>7426</v>
      </c>
      <c r="DC297" t="s">
        <v>7427</v>
      </c>
      <c r="DD297" t="s">
        <v>170</v>
      </c>
      <c r="DF297" t="s">
        <v>170</v>
      </c>
      <c r="DL297" t="s">
        <v>170</v>
      </c>
      <c r="DN297" t="s">
        <v>174</v>
      </c>
      <c r="DO297" t="s">
        <v>7428</v>
      </c>
      <c r="DP297" t="s">
        <v>7429</v>
      </c>
      <c r="DQ297" t="s">
        <v>202</v>
      </c>
      <c r="DR297" t="str">
        <f>HYPERLINK("https://nconnect.nicmar.ac.in/pdf/145_resume_1771680711.pdf/Y2FyZWVy","View Resume")</f>
        <v>0</v>
      </c>
      <c r="DS297" t="s">
        <v>1592</v>
      </c>
      <c r="DT297" t="s">
        <v>7430</v>
      </c>
      <c r="DU297" t="s">
        <v>7431</v>
      </c>
      <c r="DV297" t="s">
        <v>538</v>
      </c>
      <c r="DW297" t="s">
        <v>246</v>
      </c>
      <c r="DX297" t="s">
        <v>645</v>
      </c>
      <c r="DY297" t="s">
        <v>1386</v>
      </c>
      <c r="DZ297" t="s">
        <v>942</v>
      </c>
      <c r="EA297" t="s">
        <v>7432</v>
      </c>
      <c r="EB297" t="s">
        <v>7433</v>
      </c>
      <c r="EC297" t="s">
        <v>2493</v>
      </c>
      <c r="ED297" t="s">
        <v>246</v>
      </c>
      <c r="EE297" t="s">
        <v>1030</v>
      </c>
      <c r="EF297" t="s">
        <v>941</v>
      </c>
      <c r="EG297" t="s">
        <v>575</v>
      </c>
    </row>
    <row r="298" spans="1:158">
      <c r="A298" t="s">
        <v>1348</v>
      </c>
      <c r="B298" t="s">
        <v>211</v>
      </c>
      <c r="C298" t="s">
        <v>267</v>
      </c>
      <c r="D298" t="s">
        <v>1349</v>
      </c>
      <c r="E298" t="s">
        <v>7434</v>
      </c>
      <c r="F298" t="s">
        <v>7435</v>
      </c>
      <c r="G298">
        <v>9860702321</v>
      </c>
      <c r="H298" t="s">
        <v>271</v>
      </c>
      <c r="I298" t="s">
        <v>7436</v>
      </c>
      <c r="J298" t="s">
        <v>166</v>
      </c>
      <c r="K298" t="s">
        <v>7437</v>
      </c>
      <c r="L298" t="s">
        <v>7438</v>
      </c>
      <c r="M298" t="s">
        <v>7439</v>
      </c>
      <c r="N298" t="s">
        <v>170</v>
      </c>
      <c r="AI298" t="s">
        <v>4633</v>
      </c>
      <c r="AJ298" t="s">
        <v>7440</v>
      </c>
      <c r="AK298" t="s">
        <v>378</v>
      </c>
      <c r="AL298">
        <v>71.99</v>
      </c>
      <c r="AN298">
        <v>2000</v>
      </c>
      <c r="AO298" t="s">
        <v>174</v>
      </c>
      <c r="AP298" t="s">
        <v>7441</v>
      </c>
      <c r="AQ298" t="s">
        <v>7442</v>
      </c>
      <c r="AR298" t="s">
        <v>439</v>
      </c>
      <c r="AS298">
        <v>61.99</v>
      </c>
      <c r="AU298">
        <v>2002</v>
      </c>
      <c r="AV298" t="s">
        <v>174</v>
      </c>
      <c r="AW298" t="s">
        <v>7443</v>
      </c>
      <c r="AX298" t="s">
        <v>7444</v>
      </c>
      <c r="AY298" t="s">
        <v>7445</v>
      </c>
      <c r="AZ298">
        <v>80</v>
      </c>
      <c r="BB298">
        <v>2025</v>
      </c>
      <c r="BC298" t="s">
        <v>174</v>
      </c>
      <c r="BD298" t="s">
        <v>1441</v>
      </c>
      <c r="BE298" t="s">
        <v>7446</v>
      </c>
      <c r="BF298" t="s">
        <v>7447</v>
      </c>
      <c r="BG298">
        <v>65.99</v>
      </c>
      <c r="BI298">
        <v>2008</v>
      </c>
      <c r="BJ298">
        <v>19</v>
      </c>
      <c r="BK298" t="s">
        <v>7448</v>
      </c>
      <c r="BL298">
        <v>53</v>
      </c>
      <c r="BM298" t="s">
        <v>7449</v>
      </c>
      <c r="BN298" t="s">
        <v>174</v>
      </c>
      <c r="BO298" t="s">
        <v>7450</v>
      </c>
      <c r="BP298" t="s">
        <v>7451</v>
      </c>
      <c r="BQ298" t="s">
        <v>7452</v>
      </c>
      <c r="BR298">
        <v>66.01</v>
      </c>
      <c r="BT298">
        <v>2010</v>
      </c>
      <c r="BU298">
        <v>31</v>
      </c>
      <c r="BV298" t="s">
        <v>7453</v>
      </c>
      <c r="BW298">
        <v>53</v>
      </c>
      <c r="BX298" t="s">
        <v>7452</v>
      </c>
      <c r="BY298" t="s">
        <v>174</v>
      </c>
      <c r="BZ298" t="s">
        <v>185</v>
      </c>
      <c r="CA298" t="s">
        <v>7454</v>
      </c>
      <c r="CB298" t="s">
        <v>7455</v>
      </c>
      <c r="CC298">
        <v>66</v>
      </c>
      <c r="CE298">
        <v>2026</v>
      </c>
      <c r="CF298" t="s">
        <v>174</v>
      </c>
      <c r="CG298" t="s">
        <v>7455</v>
      </c>
      <c r="CH298" t="s">
        <v>5220</v>
      </c>
      <c r="CI298" t="s">
        <v>373</v>
      </c>
      <c r="CK298" t="s">
        <v>170</v>
      </c>
      <c r="CL298" t="s">
        <v>174</v>
      </c>
      <c r="CN298" t="s">
        <v>174</v>
      </c>
      <c r="CO298" t="s">
        <v>7456</v>
      </c>
      <c r="CP298" t="s">
        <v>7457</v>
      </c>
      <c r="CQ298" t="s">
        <v>170</v>
      </c>
      <c r="CU298" t="s">
        <v>2365</v>
      </c>
      <c r="CV298" t="s">
        <v>170</v>
      </c>
      <c r="CZ298" t="s">
        <v>170</v>
      </c>
      <c r="DB298" t="s">
        <v>7458</v>
      </c>
      <c r="DC298" t="s">
        <v>7459</v>
      </c>
      <c r="DD298" t="s">
        <v>174</v>
      </c>
      <c r="DE298" t="s">
        <v>7460</v>
      </c>
      <c r="DF298" t="s">
        <v>174</v>
      </c>
      <c r="DG298" t="s">
        <v>378</v>
      </c>
      <c r="DH298" t="s">
        <v>378</v>
      </c>
      <c r="DI298" t="s">
        <v>7461</v>
      </c>
      <c r="DJ298" t="s">
        <v>378</v>
      </c>
      <c r="DK298">
        <v>8</v>
      </c>
      <c r="DL298" t="s">
        <v>174</v>
      </c>
      <c r="DM298" t="s">
        <v>7456</v>
      </c>
      <c r="DN298" t="s">
        <v>170</v>
      </c>
      <c r="DP298" t="s">
        <v>7462</v>
      </c>
      <c r="DQ298" t="s">
        <v>202</v>
      </c>
      <c r="DR298" t="str">
        <f>HYPERLINK("https://nconnect.nicmar.ac.in/pdf/455_resume_1771681470.pdf/Y2FyZWVy","View Resume")</f>
        <v>0</v>
      </c>
      <c r="DS298" t="s">
        <v>865</v>
      </c>
      <c r="DT298" t="s">
        <v>7463</v>
      </c>
      <c r="DU298" t="s">
        <v>7460</v>
      </c>
      <c r="DV298" t="s">
        <v>819</v>
      </c>
      <c r="DW298" t="s">
        <v>207</v>
      </c>
      <c r="DX298" t="s">
        <v>419</v>
      </c>
      <c r="DY298" t="s">
        <v>209</v>
      </c>
      <c r="DZ298" t="s">
        <v>865</v>
      </c>
    </row>
    <row r="299" spans="1:158">
      <c r="A299" t="s">
        <v>1063</v>
      </c>
      <c r="B299" t="s">
        <v>508</v>
      </c>
      <c r="C299" t="s">
        <v>212</v>
      </c>
      <c r="D299" t="s">
        <v>213</v>
      </c>
      <c r="E299" t="s">
        <v>7464</v>
      </c>
      <c r="F299" t="s">
        <v>7465</v>
      </c>
      <c r="G299">
        <v>7042348398</v>
      </c>
      <c r="H299" t="s">
        <v>164</v>
      </c>
      <c r="I299" t="s">
        <v>7466</v>
      </c>
      <c r="J299" t="s">
        <v>166</v>
      </c>
      <c r="K299" t="s">
        <v>7467</v>
      </c>
      <c r="L299" t="s">
        <v>7468</v>
      </c>
      <c r="M299" t="s">
        <v>7469</v>
      </c>
      <c r="N299" t="s">
        <v>170</v>
      </c>
      <c r="AI299" t="s">
        <v>7470</v>
      </c>
      <c r="AJ299" t="s">
        <v>1930</v>
      </c>
      <c r="AK299" t="s">
        <v>7471</v>
      </c>
      <c r="AL299">
        <v>68.6</v>
      </c>
      <c r="AN299">
        <v>2002</v>
      </c>
      <c r="AO299" t="s">
        <v>174</v>
      </c>
      <c r="AP299" t="s">
        <v>7472</v>
      </c>
      <c r="AQ299" t="s">
        <v>1301</v>
      </c>
      <c r="AR299" t="s">
        <v>7473</v>
      </c>
      <c r="AS299">
        <v>64.6</v>
      </c>
      <c r="AU299">
        <v>2005</v>
      </c>
      <c r="AV299" t="s">
        <v>170</v>
      </c>
      <c r="BC299" t="s">
        <v>174</v>
      </c>
      <c r="BD299" t="s">
        <v>1301</v>
      </c>
      <c r="BE299" t="s">
        <v>1301</v>
      </c>
      <c r="BF299" t="s">
        <v>486</v>
      </c>
      <c r="BG299">
        <v>82.02</v>
      </c>
      <c r="BH299">
        <v>9.32</v>
      </c>
      <c r="BI299">
        <v>2009</v>
      </c>
      <c r="BJ299">
        <v>1</v>
      </c>
      <c r="BL299">
        <v>9</v>
      </c>
      <c r="BN299" t="s">
        <v>174</v>
      </c>
      <c r="BO299" t="s">
        <v>7474</v>
      </c>
      <c r="BP299" t="s">
        <v>7475</v>
      </c>
      <c r="BQ299" t="s">
        <v>7476</v>
      </c>
      <c r="BR299">
        <v>82.75</v>
      </c>
      <c r="BS299">
        <v>3.31</v>
      </c>
      <c r="BT299">
        <v>2012</v>
      </c>
      <c r="BU299">
        <v>31</v>
      </c>
      <c r="BV299" t="s">
        <v>7477</v>
      </c>
      <c r="BW299">
        <v>47</v>
      </c>
      <c r="BY299" t="s">
        <v>170</v>
      </c>
      <c r="CF299" t="s">
        <v>174</v>
      </c>
      <c r="CG299" t="s">
        <v>213</v>
      </c>
      <c r="CH299" t="s">
        <v>6530</v>
      </c>
      <c r="CI299" t="s">
        <v>193</v>
      </c>
      <c r="CJ299">
        <v>2023</v>
      </c>
      <c r="CL299" t="s">
        <v>174</v>
      </c>
      <c r="CN299" t="s">
        <v>174</v>
      </c>
      <c r="CO299" t="s">
        <v>7478</v>
      </c>
      <c r="CP299" t="s">
        <v>7479</v>
      </c>
      <c r="CQ299" t="s">
        <v>174</v>
      </c>
      <c r="CR299">
        <v>17</v>
      </c>
      <c r="CS299">
        <v>9</v>
      </c>
      <c r="CT299">
        <v>8</v>
      </c>
      <c r="CU299" t="s">
        <v>7480</v>
      </c>
      <c r="CV299" t="s">
        <v>170</v>
      </c>
      <c r="CZ299" t="s">
        <v>174</v>
      </c>
      <c r="DA299" t="s">
        <v>7481</v>
      </c>
      <c r="DB299" t="s">
        <v>7482</v>
      </c>
      <c r="DC299" t="s">
        <v>7483</v>
      </c>
      <c r="DD299" t="s">
        <v>170</v>
      </c>
      <c r="DF299" t="s">
        <v>174</v>
      </c>
      <c r="DG299">
        <v>5</v>
      </c>
      <c r="DH299">
        <v>0</v>
      </c>
      <c r="DI299">
        <v>5</v>
      </c>
      <c r="DJ299">
        <v>20</v>
      </c>
      <c r="DK299">
        <v>8</v>
      </c>
      <c r="DL299" t="s">
        <v>174</v>
      </c>
      <c r="DM299" t="s">
        <v>7484</v>
      </c>
      <c r="DN299" t="s">
        <v>174</v>
      </c>
      <c r="DO299" t="s">
        <v>7485</v>
      </c>
      <c r="DP299" t="s">
        <v>7486</v>
      </c>
      <c r="DQ299" t="str">
        <f>HYPERLINK("https://nconnect.nicmar.ac.in/storage/profile/69998eafa6413.png","Download")</f>
        <v>0</v>
      </c>
      <c r="DR299" t="str">
        <f>HYPERLINK("https://nconnect.nicmar.ac.in/pdf/439_resume_1771682888.pdf/Y2FyZWVy","View Resume")</f>
        <v>0</v>
      </c>
      <c r="DS299" t="s">
        <v>3453</v>
      </c>
      <c r="DT299" t="s">
        <v>7487</v>
      </c>
      <c r="DU299" t="s">
        <v>7488</v>
      </c>
      <c r="DV299" t="s">
        <v>7489</v>
      </c>
      <c r="DW299" t="s">
        <v>246</v>
      </c>
      <c r="DX299" t="s">
        <v>2026</v>
      </c>
      <c r="DY299" t="s">
        <v>209</v>
      </c>
      <c r="DZ299" t="s">
        <v>1980</v>
      </c>
      <c r="EA299" t="s">
        <v>7490</v>
      </c>
      <c r="EB299" t="s">
        <v>211</v>
      </c>
      <c r="EC299" t="s">
        <v>2284</v>
      </c>
      <c r="ED299" t="s">
        <v>246</v>
      </c>
      <c r="EE299" t="s">
        <v>2926</v>
      </c>
      <c r="EF299" t="s">
        <v>2523</v>
      </c>
      <c r="EG299" t="s">
        <v>1689</v>
      </c>
    </row>
    <row r="300" spans="1:158">
      <c r="A300" t="s">
        <v>1063</v>
      </c>
      <c r="B300" t="s">
        <v>508</v>
      </c>
      <c r="C300" t="s">
        <v>212</v>
      </c>
      <c r="D300" t="s">
        <v>213</v>
      </c>
      <c r="E300" t="s">
        <v>7491</v>
      </c>
      <c r="F300" t="s">
        <v>7492</v>
      </c>
      <c r="G300">
        <v>7869248437</v>
      </c>
      <c r="H300" t="s">
        <v>164</v>
      </c>
      <c r="I300" t="s">
        <v>7493</v>
      </c>
      <c r="J300" t="s">
        <v>217</v>
      </c>
      <c r="K300" t="s">
        <v>831</v>
      </c>
      <c r="L300" t="s">
        <v>7494</v>
      </c>
      <c r="M300" t="s">
        <v>7495</v>
      </c>
      <c r="N300" t="s">
        <v>170</v>
      </c>
      <c r="AI300" t="s">
        <v>7496</v>
      </c>
      <c r="AJ300" t="s">
        <v>7497</v>
      </c>
      <c r="AK300" t="s">
        <v>7498</v>
      </c>
      <c r="AL300">
        <v>63.6</v>
      </c>
      <c r="AN300">
        <v>1992</v>
      </c>
      <c r="AO300" t="s">
        <v>174</v>
      </c>
      <c r="AP300" t="s">
        <v>7499</v>
      </c>
      <c r="AQ300" t="s">
        <v>7500</v>
      </c>
      <c r="AR300" t="s">
        <v>439</v>
      </c>
      <c r="AS300">
        <v>57.8</v>
      </c>
      <c r="AU300">
        <v>1994</v>
      </c>
      <c r="AV300" t="s">
        <v>170</v>
      </c>
      <c r="BC300" t="s">
        <v>174</v>
      </c>
      <c r="BD300" t="s">
        <v>7501</v>
      </c>
      <c r="BE300" t="s">
        <v>7502</v>
      </c>
      <c r="BF300" t="s">
        <v>486</v>
      </c>
      <c r="BG300">
        <v>71.31</v>
      </c>
      <c r="BI300">
        <v>1999</v>
      </c>
      <c r="BJ300">
        <v>2</v>
      </c>
      <c r="BL300">
        <v>9</v>
      </c>
      <c r="BN300" t="s">
        <v>174</v>
      </c>
      <c r="BO300" t="s">
        <v>7503</v>
      </c>
      <c r="BP300" t="s">
        <v>7504</v>
      </c>
      <c r="BQ300" t="s">
        <v>7505</v>
      </c>
      <c r="BR300">
        <v>71.3</v>
      </c>
      <c r="BT300">
        <v>2011</v>
      </c>
      <c r="BU300">
        <v>31</v>
      </c>
      <c r="BV300" t="s">
        <v>7506</v>
      </c>
      <c r="BW300">
        <v>5</v>
      </c>
      <c r="BY300" t="s">
        <v>170</v>
      </c>
      <c r="CF300" t="s">
        <v>174</v>
      </c>
      <c r="CG300" t="s">
        <v>213</v>
      </c>
      <c r="CH300" t="s">
        <v>2123</v>
      </c>
      <c r="CI300" t="s">
        <v>193</v>
      </c>
      <c r="CJ300">
        <v>2018</v>
      </c>
      <c r="CL300" t="s">
        <v>174</v>
      </c>
      <c r="CN300" t="s">
        <v>174</v>
      </c>
      <c r="CO300" t="s">
        <v>7507</v>
      </c>
      <c r="CP300" t="s">
        <v>7508</v>
      </c>
      <c r="CQ300" t="s">
        <v>174</v>
      </c>
      <c r="CR300">
        <v>27</v>
      </c>
      <c r="CS300">
        <v>6</v>
      </c>
      <c r="CT300">
        <v>8</v>
      </c>
      <c r="CU300" t="s">
        <v>7509</v>
      </c>
      <c r="CV300" t="s">
        <v>174</v>
      </c>
      <c r="CW300" t="s">
        <v>7510</v>
      </c>
      <c r="CX300" t="s">
        <v>193</v>
      </c>
      <c r="CY300">
        <v>2023</v>
      </c>
      <c r="CZ300" t="s">
        <v>174</v>
      </c>
      <c r="DA300" t="s">
        <v>7511</v>
      </c>
      <c r="DB300" t="s">
        <v>7512</v>
      </c>
      <c r="DC300" t="s">
        <v>7513</v>
      </c>
      <c r="DD300" t="s">
        <v>174</v>
      </c>
      <c r="DE300" t="s">
        <v>7514</v>
      </c>
      <c r="DF300" t="s">
        <v>174</v>
      </c>
      <c r="DG300" t="s">
        <v>7515</v>
      </c>
      <c r="DH300" t="s">
        <v>378</v>
      </c>
      <c r="DI300" t="s">
        <v>7516</v>
      </c>
      <c r="DJ300" t="s">
        <v>378</v>
      </c>
      <c r="DK300">
        <v>9</v>
      </c>
      <c r="DL300" t="s">
        <v>170</v>
      </c>
      <c r="DN300" t="s">
        <v>174</v>
      </c>
      <c r="DO300" t="s">
        <v>7517</v>
      </c>
      <c r="DP300" t="s">
        <v>7518</v>
      </c>
      <c r="DQ300" t="str">
        <f>HYPERLINK("https://nconnect.nicmar.ac.in/storage/profile/69999eeeafe68.png","Download")</f>
        <v>0</v>
      </c>
      <c r="DR300" t="str">
        <f>HYPERLINK("https://nconnect.nicmar.ac.in/pdf/448_resume_1771682264.pdf/Y2FyZWVy","View Resume")</f>
        <v>0</v>
      </c>
      <c r="DS300" t="s">
        <v>7519</v>
      </c>
      <c r="DT300" t="s">
        <v>7520</v>
      </c>
      <c r="DU300" t="s">
        <v>211</v>
      </c>
      <c r="DV300" t="s">
        <v>7521</v>
      </c>
      <c r="DW300" t="s">
        <v>246</v>
      </c>
      <c r="DX300" t="s">
        <v>208</v>
      </c>
      <c r="DY300" t="s">
        <v>984</v>
      </c>
      <c r="DZ300" t="s">
        <v>1206</v>
      </c>
      <c r="EA300" t="s">
        <v>2123</v>
      </c>
      <c r="EB300" t="s">
        <v>7522</v>
      </c>
      <c r="EC300" t="s">
        <v>7523</v>
      </c>
      <c r="ED300" t="s">
        <v>246</v>
      </c>
      <c r="EE300" t="s">
        <v>5566</v>
      </c>
      <c r="EF300" t="s">
        <v>2319</v>
      </c>
      <c r="EG300" t="s">
        <v>1383</v>
      </c>
      <c r="EH300" t="s">
        <v>7524</v>
      </c>
      <c r="EI300" t="s">
        <v>211</v>
      </c>
      <c r="EJ300" t="s">
        <v>7523</v>
      </c>
      <c r="EK300" t="s">
        <v>246</v>
      </c>
      <c r="EL300" t="s">
        <v>3870</v>
      </c>
      <c r="EM300" t="s">
        <v>5186</v>
      </c>
      <c r="EN300" t="s">
        <v>355</v>
      </c>
      <c r="EO300" t="s">
        <v>7525</v>
      </c>
      <c r="EP300" t="s">
        <v>211</v>
      </c>
      <c r="EQ300" t="s">
        <v>7526</v>
      </c>
      <c r="ER300" t="s">
        <v>246</v>
      </c>
      <c r="ES300" t="s">
        <v>788</v>
      </c>
      <c r="ET300" t="s">
        <v>1022</v>
      </c>
      <c r="EU300" t="s">
        <v>248</v>
      </c>
      <c r="EV300" t="s">
        <v>7527</v>
      </c>
      <c r="EW300" t="s">
        <v>211</v>
      </c>
      <c r="EX300" t="s">
        <v>7528</v>
      </c>
      <c r="EY300" t="s">
        <v>246</v>
      </c>
      <c r="EZ300" t="s">
        <v>3257</v>
      </c>
      <c r="FA300" t="s">
        <v>793</v>
      </c>
      <c r="FB300" t="s">
        <v>870</v>
      </c>
    </row>
    <row r="301" spans="1:158">
      <c r="A301" t="s">
        <v>210</v>
      </c>
      <c r="B301" t="s">
        <v>211</v>
      </c>
      <c r="C301" t="s">
        <v>212</v>
      </c>
      <c r="D301" t="s">
        <v>213</v>
      </c>
      <c r="E301" t="s">
        <v>7529</v>
      </c>
      <c r="F301" t="s">
        <v>7530</v>
      </c>
      <c r="G301">
        <v>8296184415</v>
      </c>
      <c r="H301" t="s">
        <v>164</v>
      </c>
      <c r="I301" t="s">
        <v>7531</v>
      </c>
      <c r="J301" t="s">
        <v>217</v>
      </c>
      <c r="K301" t="s">
        <v>7532</v>
      </c>
      <c r="L301" t="s">
        <v>7533</v>
      </c>
      <c r="M301" t="s">
        <v>7534</v>
      </c>
      <c r="N301" t="s">
        <v>170</v>
      </c>
      <c r="AI301" t="s">
        <v>7535</v>
      </c>
      <c r="AJ301" t="s">
        <v>7536</v>
      </c>
      <c r="AK301" t="s">
        <v>917</v>
      </c>
      <c r="AL301">
        <v>87</v>
      </c>
      <c r="AN301">
        <v>2011</v>
      </c>
      <c r="AO301" t="s">
        <v>174</v>
      </c>
      <c r="AP301" t="s">
        <v>7537</v>
      </c>
      <c r="AQ301" t="s">
        <v>7538</v>
      </c>
      <c r="AR301" t="s">
        <v>7539</v>
      </c>
      <c r="AS301">
        <v>85</v>
      </c>
      <c r="AU301">
        <v>2013</v>
      </c>
      <c r="AV301" t="s">
        <v>170</v>
      </c>
      <c r="BC301" t="s">
        <v>174</v>
      </c>
      <c r="BD301" t="s">
        <v>7540</v>
      </c>
      <c r="BE301" t="s">
        <v>7541</v>
      </c>
      <c r="BF301" t="s">
        <v>3700</v>
      </c>
      <c r="BG301">
        <v>78.9</v>
      </c>
      <c r="BH301">
        <v>8.64</v>
      </c>
      <c r="BI301">
        <v>2017</v>
      </c>
      <c r="BJ301">
        <v>2</v>
      </c>
      <c r="BL301">
        <v>9</v>
      </c>
      <c r="BN301" t="s">
        <v>174</v>
      </c>
      <c r="BO301" t="s">
        <v>7540</v>
      </c>
      <c r="BP301" t="s">
        <v>7542</v>
      </c>
      <c r="BQ301" t="s">
        <v>7543</v>
      </c>
      <c r="BR301">
        <v>72</v>
      </c>
      <c r="BS301">
        <v>8</v>
      </c>
      <c r="BT301">
        <v>2019</v>
      </c>
      <c r="BU301">
        <v>14</v>
      </c>
      <c r="BW301">
        <v>47</v>
      </c>
      <c r="BY301" t="s">
        <v>170</v>
      </c>
      <c r="CF301" t="s">
        <v>170</v>
      </c>
      <c r="CL301" t="s">
        <v>170</v>
      </c>
      <c r="CN301" t="s">
        <v>174</v>
      </c>
      <c r="CO301" t="s">
        <v>7544</v>
      </c>
      <c r="CP301" t="s">
        <v>7545</v>
      </c>
      <c r="CQ301" t="s">
        <v>170</v>
      </c>
      <c r="CV301" t="s">
        <v>170</v>
      </c>
      <c r="CZ301" t="s">
        <v>170</v>
      </c>
      <c r="DC301" t="s">
        <v>7546</v>
      </c>
      <c r="DD301" t="s">
        <v>174</v>
      </c>
      <c r="DE301" t="s">
        <v>7547</v>
      </c>
      <c r="DF301" t="s">
        <v>170</v>
      </c>
      <c r="DL301" t="s">
        <v>170</v>
      </c>
      <c r="DN301" t="s">
        <v>170</v>
      </c>
      <c r="DP301" t="s">
        <v>7548</v>
      </c>
      <c r="DQ301" t="s">
        <v>202</v>
      </c>
      <c r="DR301" t="str">
        <f>HYPERLINK("https://nconnect.nicmar.ac.in/pdf/445_resume_1771682727.pdf/Y2FyZWVy","View Resume")</f>
        <v>0</v>
      </c>
      <c r="DS301" t="s">
        <v>344</v>
      </c>
      <c r="DT301" t="s">
        <v>7549</v>
      </c>
      <c r="DU301" t="s">
        <v>7550</v>
      </c>
      <c r="DV301" t="s">
        <v>7551</v>
      </c>
      <c r="DW301" t="s">
        <v>207</v>
      </c>
      <c r="DX301" t="s">
        <v>821</v>
      </c>
      <c r="DY301" t="s">
        <v>209</v>
      </c>
      <c r="DZ301" t="s">
        <v>344</v>
      </c>
    </row>
    <row r="302" spans="1:158">
      <c r="A302" t="s">
        <v>507</v>
      </c>
      <c r="B302" t="s">
        <v>508</v>
      </c>
      <c r="C302" t="s">
        <v>267</v>
      </c>
      <c r="D302" t="s">
        <v>509</v>
      </c>
      <c r="E302" t="s">
        <v>7552</v>
      </c>
      <c r="F302" t="s">
        <v>7553</v>
      </c>
      <c r="G302">
        <v>9398829523</v>
      </c>
      <c r="H302" t="s">
        <v>164</v>
      </c>
      <c r="I302" t="s">
        <v>7554</v>
      </c>
      <c r="J302" t="s">
        <v>166</v>
      </c>
      <c r="K302" t="s">
        <v>7555</v>
      </c>
      <c r="L302" t="s">
        <v>7556</v>
      </c>
      <c r="M302" t="s">
        <v>7557</v>
      </c>
      <c r="N302" t="s">
        <v>170</v>
      </c>
      <c r="AI302" t="s">
        <v>7558</v>
      </c>
      <c r="AJ302" t="s">
        <v>7559</v>
      </c>
      <c r="AK302" t="s">
        <v>7560</v>
      </c>
      <c r="AL302">
        <v>78</v>
      </c>
      <c r="AN302">
        <v>1994</v>
      </c>
      <c r="AO302" t="s">
        <v>174</v>
      </c>
      <c r="AP302" t="s">
        <v>7561</v>
      </c>
      <c r="AQ302" t="s">
        <v>7562</v>
      </c>
      <c r="AR302" t="s">
        <v>3974</v>
      </c>
      <c r="AS302">
        <v>77</v>
      </c>
      <c r="AU302">
        <v>1996</v>
      </c>
      <c r="AV302" t="s">
        <v>170</v>
      </c>
      <c r="BC302" t="s">
        <v>174</v>
      </c>
      <c r="BD302" t="s">
        <v>3882</v>
      </c>
      <c r="BE302" t="s">
        <v>5013</v>
      </c>
      <c r="BF302" t="s">
        <v>1668</v>
      </c>
      <c r="BG302">
        <v>60</v>
      </c>
      <c r="BI302">
        <v>2000</v>
      </c>
      <c r="BJ302">
        <v>19</v>
      </c>
      <c r="BK302" t="s">
        <v>3672</v>
      </c>
      <c r="BL302">
        <v>34</v>
      </c>
      <c r="BN302" t="s">
        <v>174</v>
      </c>
      <c r="BO302" t="s">
        <v>7563</v>
      </c>
      <c r="BP302" t="s">
        <v>7564</v>
      </c>
      <c r="BQ302" t="s">
        <v>7565</v>
      </c>
      <c r="BR302">
        <v>69</v>
      </c>
      <c r="BT302">
        <v>2009</v>
      </c>
      <c r="BU302">
        <v>3</v>
      </c>
      <c r="BW302">
        <v>23</v>
      </c>
      <c r="BY302" t="s">
        <v>174</v>
      </c>
      <c r="BZ302" t="s">
        <v>946</v>
      </c>
      <c r="CA302" t="s">
        <v>2892</v>
      </c>
      <c r="CB302" t="s">
        <v>7566</v>
      </c>
      <c r="CC302">
        <v>71</v>
      </c>
      <c r="CD302">
        <v>7.1</v>
      </c>
      <c r="CE302">
        <v>2002</v>
      </c>
      <c r="CF302" t="s">
        <v>174</v>
      </c>
      <c r="CG302" t="s">
        <v>7567</v>
      </c>
      <c r="CH302" t="s">
        <v>7568</v>
      </c>
      <c r="CI302" t="s">
        <v>193</v>
      </c>
      <c r="CJ302">
        <v>2017</v>
      </c>
      <c r="CL302" t="s">
        <v>170</v>
      </c>
      <c r="CN302" t="s">
        <v>174</v>
      </c>
      <c r="CO302" t="s">
        <v>7569</v>
      </c>
      <c r="CP302" t="s">
        <v>7570</v>
      </c>
      <c r="CQ302" t="s">
        <v>174</v>
      </c>
      <c r="CR302">
        <v>9</v>
      </c>
      <c r="CS302">
        <v>16</v>
      </c>
      <c r="CT302">
        <v>1</v>
      </c>
      <c r="CU302" t="s">
        <v>7571</v>
      </c>
      <c r="CV302" t="s">
        <v>174</v>
      </c>
      <c r="CW302" t="s">
        <v>7572</v>
      </c>
      <c r="CX302" t="s">
        <v>193</v>
      </c>
      <c r="CY302">
        <v>2024</v>
      </c>
      <c r="CZ302" t="s">
        <v>174</v>
      </c>
      <c r="DA302" t="s">
        <v>7573</v>
      </c>
      <c r="DB302">
        <v>6</v>
      </c>
      <c r="DC302" t="s">
        <v>7574</v>
      </c>
      <c r="DD302" t="s">
        <v>174</v>
      </c>
      <c r="DE302" t="s">
        <v>7575</v>
      </c>
      <c r="DF302" t="s">
        <v>170</v>
      </c>
      <c r="DL302" t="s">
        <v>174</v>
      </c>
      <c r="DM302" t="s">
        <v>7576</v>
      </c>
      <c r="DN302" t="s">
        <v>170</v>
      </c>
      <c r="DP302" t="s">
        <v>7577</v>
      </c>
      <c r="DQ302" t="str">
        <f>HYPERLINK("https://nconnect.nicmar.ac.in/storage/profile/6999b475e5b3e.png","Download")</f>
        <v>0</v>
      </c>
      <c r="DR302" t="str">
        <f>HYPERLINK("https://nconnect.nicmar.ac.in/pdf/452_resume_1771682382.pdf/Y2FyZWVy","View Resume")</f>
        <v>0</v>
      </c>
      <c r="DS302" t="s">
        <v>7578</v>
      </c>
      <c r="DT302" t="s">
        <v>5612</v>
      </c>
      <c r="DU302" t="s">
        <v>211</v>
      </c>
      <c r="DV302" t="s">
        <v>7579</v>
      </c>
      <c r="DW302" t="s">
        <v>246</v>
      </c>
      <c r="DX302" t="s">
        <v>989</v>
      </c>
      <c r="DY302" t="s">
        <v>209</v>
      </c>
      <c r="DZ302" t="s">
        <v>7580</v>
      </c>
      <c r="EA302" t="s">
        <v>7581</v>
      </c>
      <c r="EB302" t="s">
        <v>211</v>
      </c>
      <c r="EC302" t="s">
        <v>1630</v>
      </c>
      <c r="ED302" t="s">
        <v>246</v>
      </c>
      <c r="EE302" t="s">
        <v>263</v>
      </c>
      <c r="EF302" t="s">
        <v>989</v>
      </c>
      <c r="EG302" t="s">
        <v>6449</v>
      </c>
      <c r="EH302" t="s">
        <v>7582</v>
      </c>
      <c r="EI302" t="s">
        <v>211</v>
      </c>
      <c r="EJ302" t="s">
        <v>1688</v>
      </c>
      <c r="EK302" t="s">
        <v>246</v>
      </c>
      <c r="EL302" t="s">
        <v>6805</v>
      </c>
      <c r="EM302" t="s">
        <v>263</v>
      </c>
      <c r="EN302" t="s">
        <v>906</v>
      </c>
      <c r="EO302" t="s">
        <v>7583</v>
      </c>
      <c r="EP302" t="s">
        <v>3785</v>
      </c>
      <c r="EQ302" t="s">
        <v>7584</v>
      </c>
      <c r="ER302" t="s">
        <v>207</v>
      </c>
      <c r="ES302" t="s">
        <v>6672</v>
      </c>
      <c r="ET302" t="s">
        <v>2207</v>
      </c>
      <c r="EU302" t="s">
        <v>906</v>
      </c>
      <c r="EV302" t="s">
        <v>7585</v>
      </c>
      <c r="EW302" t="s">
        <v>7077</v>
      </c>
      <c r="EX302" t="s">
        <v>1688</v>
      </c>
      <c r="EY302" t="s">
        <v>207</v>
      </c>
      <c r="EZ302" t="s">
        <v>7586</v>
      </c>
      <c r="FA302" t="s">
        <v>5423</v>
      </c>
      <c r="FB302" t="s">
        <v>1027</v>
      </c>
    </row>
    <row r="303" spans="1:158">
      <c r="A303" t="s">
        <v>1348</v>
      </c>
      <c r="B303" t="s">
        <v>211</v>
      </c>
      <c r="C303" t="s">
        <v>267</v>
      </c>
      <c r="D303" t="s">
        <v>1349</v>
      </c>
      <c r="E303" t="s">
        <v>7587</v>
      </c>
      <c r="F303" t="s">
        <v>7588</v>
      </c>
      <c r="G303">
        <v>9844526335</v>
      </c>
      <c r="H303" t="s">
        <v>164</v>
      </c>
      <c r="I303" t="s">
        <v>7589</v>
      </c>
      <c r="J303" t="s">
        <v>166</v>
      </c>
      <c r="K303" t="s">
        <v>831</v>
      </c>
      <c r="L303" t="s">
        <v>7590</v>
      </c>
      <c r="M303" t="s">
        <v>7591</v>
      </c>
      <c r="N303" t="s">
        <v>170</v>
      </c>
      <c r="AI303" t="s">
        <v>7592</v>
      </c>
      <c r="AJ303" t="s">
        <v>7593</v>
      </c>
      <c r="AK303" t="s">
        <v>7594</v>
      </c>
      <c r="AL303">
        <v>47.84</v>
      </c>
      <c r="AN303">
        <v>2000</v>
      </c>
      <c r="AO303" t="s">
        <v>174</v>
      </c>
      <c r="AP303" t="s">
        <v>7595</v>
      </c>
      <c r="AQ303" t="s">
        <v>7593</v>
      </c>
      <c r="AR303" t="s">
        <v>7596</v>
      </c>
      <c r="AS303">
        <v>73.66</v>
      </c>
      <c r="AU303">
        <v>2002</v>
      </c>
      <c r="AV303" t="s">
        <v>170</v>
      </c>
      <c r="BC303" t="s">
        <v>174</v>
      </c>
      <c r="BD303" t="s">
        <v>7597</v>
      </c>
      <c r="BE303" t="s">
        <v>7598</v>
      </c>
      <c r="BF303" t="s">
        <v>7599</v>
      </c>
      <c r="BG303">
        <v>74.52</v>
      </c>
      <c r="BI303">
        <v>2005</v>
      </c>
      <c r="BJ303">
        <v>19</v>
      </c>
      <c r="BK303" t="s">
        <v>808</v>
      </c>
      <c r="BL303">
        <v>17</v>
      </c>
      <c r="BN303" t="s">
        <v>174</v>
      </c>
      <c r="BO303" t="s">
        <v>7600</v>
      </c>
      <c r="BP303" t="s">
        <v>7601</v>
      </c>
      <c r="BQ303" t="s">
        <v>7602</v>
      </c>
      <c r="BR303">
        <v>65</v>
      </c>
      <c r="BT303">
        <v>2015</v>
      </c>
      <c r="BU303">
        <v>31</v>
      </c>
      <c r="BV303" t="s">
        <v>7603</v>
      </c>
      <c r="BW303">
        <v>17</v>
      </c>
      <c r="BY303" t="s">
        <v>170</v>
      </c>
      <c r="CF303" t="s">
        <v>174</v>
      </c>
      <c r="CG303" t="s">
        <v>1704</v>
      </c>
      <c r="CH303" t="s">
        <v>7597</v>
      </c>
      <c r="CI303" t="s">
        <v>193</v>
      </c>
      <c r="CJ303">
        <v>2022</v>
      </c>
      <c r="CL303" t="s">
        <v>174</v>
      </c>
      <c r="CM303" t="s">
        <v>7604</v>
      </c>
      <c r="CN303" t="s">
        <v>174</v>
      </c>
      <c r="CO303" t="s">
        <v>7605</v>
      </c>
      <c r="CP303" t="s">
        <v>7606</v>
      </c>
      <c r="CQ303" t="s">
        <v>174</v>
      </c>
      <c r="CR303">
        <v>2</v>
      </c>
      <c r="CS303">
        <v>0</v>
      </c>
      <c r="CT303">
        <v>5</v>
      </c>
      <c r="CV303" t="s">
        <v>170</v>
      </c>
      <c r="CZ303" t="s">
        <v>170</v>
      </c>
      <c r="DB303" t="s">
        <v>7607</v>
      </c>
      <c r="DC303" t="s">
        <v>7608</v>
      </c>
      <c r="DD303" t="s">
        <v>174</v>
      </c>
      <c r="DE303" t="s">
        <v>7609</v>
      </c>
      <c r="DF303" t="s">
        <v>170</v>
      </c>
      <c r="DL303" t="s">
        <v>174</v>
      </c>
      <c r="DM303" t="s">
        <v>7610</v>
      </c>
      <c r="DN303" t="s">
        <v>174</v>
      </c>
      <c r="DO303" t="s">
        <v>7611</v>
      </c>
      <c r="DP303" t="s">
        <v>7612</v>
      </c>
      <c r="DQ303" t="s">
        <v>202</v>
      </c>
      <c r="DR303" t="str">
        <f>HYPERLINK("https://nconnect.nicmar.ac.in/pdf/391_resume_1771684267.pdf/Y2FyZWVy","View Resume")</f>
        <v>0</v>
      </c>
      <c r="DS303" t="s">
        <v>6008</v>
      </c>
      <c r="DT303" t="s">
        <v>7613</v>
      </c>
      <c r="DU303" t="s">
        <v>7614</v>
      </c>
      <c r="DV303" t="s">
        <v>1688</v>
      </c>
      <c r="DW303" t="s">
        <v>207</v>
      </c>
      <c r="DX303" t="s">
        <v>7615</v>
      </c>
      <c r="DY303" t="s">
        <v>1198</v>
      </c>
      <c r="DZ303" t="s">
        <v>344</v>
      </c>
      <c r="EA303" t="s">
        <v>7616</v>
      </c>
      <c r="EB303" t="s">
        <v>7617</v>
      </c>
      <c r="EC303" t="s">
        <v>1688</v>
      </c>
      <c r="ED303" t="s">
        <v>207</v>
      </c>
      <c r="EE303" t="s">
        <v>3904</v>
      </c>
      <c r="EF303" t="s">
        <v>2207</v>
      </c>
      <c r="EG303" t="s">
        <v>380</v>
      </c>
      <c r="EH303" t="s">
        <v>7618</v>
      </c>
      <c r="EI303" t="s">
        <v>7619</v>
      </c>
      <c r="EJ303" t="s">
        <v>1688</v>
      </c>
      <c r="EK303" t="s">
        <v>207</v>
      </c>
      <c r="EL303" t="s">
        <v>2207</v>
      </c>
      <c r="EM303" t="s">
        <v>1022</v>
      </c>
      <c r="EN303" t="s">
        <v>575</v>
      </c>
      <c r="EO303" t="s">
        <v>7620</v>
      </c>
      <c r="EP303" t="s">
        <v>351</v>
      </c>
      <c r="EQ303" t="s">
        <v>7621</v>
      </c>
      <c r="ER303" t="s">
        <v>246</v>
      </c>
      <c r="ES303" t="s">
        <v>1136</v>
      </c>
      <c r="ET303" t="s">
        <v>984</v>
      </c>
      <c r="EU303" t="s">
        <v>7622</v>
      </c>
    </row>
    <row r="304" spans="1:158">
      <c r="A304" t="s">
        <v>587</v>
      </c>
      <c r="B304" t="s">
        <v>159</v>
      </c>
      <c r="C304" t="s">
        <v>267</v>
      </c>
      <c r="D304" t="s">
        <v>357</v>
      </c>
      <c r="E304" t="s">
        <v>7623</v>
      </c>
      <c r="F304" t="s">
        <v>7624</v>
      </c>
      <c r="G304">
        <v>8410333041</v>
      </c>
      <c r="H304" t="s">
        <v>164</v>
      </c>
      <c r="I304" t="s">
        <v>7625</v>
      </c>
      <c r="J304" t="s">
        <v>166</v>
      </c>
      <c r="K304" t="s">
        <v>763</v>
      </c>
      <c r="L304" t="s">
        <v>7626</v>
      </c>
      <c r="M304" t="s">
        <v>7627</v>
      </c>
      <c r="N304" t="s">
        <v>170</v>
      </c>
      <c r="AI304" t="s">
        <v>7628</v>
      </c>
      <c r="AJ304" t="s">
        <v>7629</v>
      </c>
      <c r="AK304" t="s">
        <v>7630</v>
      </c>
      <c r="AL304">
        <v>76.88</v>
      </c>
      <c r="AM304">
        <v>8.09</v>
      </c>
      <c r="AN304">
        <v>1988</v>
      </c>
      <c r="AO304" t="s">
        <v>174</v>
      </c>
      <c r="AP304" t="s">
        <v>7631</v>
      </c>
      <c r="AQ304" t="s">
        <v>7632</v>
      </c>
      <c r="AR304" t="s">
        <v>7633</v>
      </c>
      <c r="AS304">
        <v>62.88</v>
      </c>
      <c r="AT304">
        <v>6.18</v>
      </c>
      <c r="AU304">
        <v>1990</v>
      </c>
      <c r="AV304" t="s">
        <v>174</v>
      </c>
      <c r="AW304" t="s">
        <v>7634</v>
      </c>
      <c r="AX304" t="s">
        <v>7635</v>
      </c>
      <c r="AY304" t="s">
        <v>7636</v>
      </c>
      <c r="AZ304">
        <v>57</v>
      </c>
      <c r="BA304">
        <v>6</v>
      </c>
      <c r="BB304">
        <v>1996</v>
      </c>
      <c r="BC304" t="s">
        <v>174</v>
      </c>
      <c r="BD304" t="s">
        <v>2898</v>
      </c>
      <c r="BE304" t="s">
        <v>7637</v>
      </c>
      <c r="BF304" t="s">
        <v>1335</v>
      </c>
      <c r="BG304">
        <v>62.02</v>
      </c>
      <c r="BH304">
        <v>6.52</v>
      </c>
      <c r="BI304">
        <v>2000</v>
      </c>
      <c r="BJ304">
        <v>19</v>
      </c>
      <c r="BK304" t="s">
        <v>808</v>
      </c>
      <c r="BL304">
        <v>24</v>
      </c>
      <c r="BN304" t="s">
        <v>174</v>
      </c>
      <c r="BO304" t="s">
        <v>7638</v>
      </c>
      <c r="BP304" t="s">
        <v>7639</v>
      </c>
      <c r="BQ304" t="s">
        <v>1337</v>
      </c>
      <c r="BR304">
        <v>61.88</v>
      </c>
      <c r="BS304">
        <v>6.5</v>
      </c>
      <c r="BT304">
        <v>2004</v>
      </c>
      <c r="BU304">
        <v>31</v>
      </c>
      <c r="BV304" t="s">
        <v>811</v>
      </c>
      <c r="BW304">
        <v>53</v>
      </c>
      <c r="BX304" t="s">
        <v>1335</v>
      </c>
      <c r="BY304" t="s">
        <v>174</v>
      </c>
      <c r="BZ304" t="s">
        <v>7640</v>
      </c>
      <c r="CA304" t="s">
        <v>7641</v>
      </c>
      <c r="CB304" t="s">
        <v>7642</v>
      </c>
      <c r="CC304">
        <v>52</v>
      </c>
      <c r="CD304">
        <v>5.47</v>
      </c>
      <c r="CE304">
        <v>2016</v>
      </c>
      <c r="CF304" t="s">
        <v>174</v>
      </c>
      <c r="CG304" t="s">
        <v>7643</v>
      </c>
      <c r="CH304" t="s">
        <v>7644</v>
      </c>
      <c r="CI304" t="s">
        <v>193</v>
      </c>
      <c r="CJ304">
        <v>2011</v>
      </c>
      <c r="CL304" t="s">
        <v>174</v>
      </c>
      <c r="CM304" t="s">
        <v>7645</v>
      </c>
      <c r="CN304" t="s">
        <v>174</v>
      </c>
      <c r="CO304" t="s">
        <v>7646</v>
      </c>
      <c r="CP304" t="s">
        <v>722</v>
      </c>
      <c r="CQ304" t="s">
        <v>170</v>
      </c>
      <c r="CV304" t="s">
        <v>170</v>
      </c>
      <c r="CZ304" t="s">
        <v>170</v>
      </c>
      <c r="DB304" t="s">
        <v>7647</v>
      </c>
      <c r="DC304" t="s">
        <v>326</v>
      </c>
      <c r="DD304" t="s">
        <v>174</v>
      </c>
      <c r="DE304" t="s">
        <v>7648</v>
      </c>
      <c r="DF304" t="s">
        <v>170</v>
      </c>
      <c r="DL304" t="s">
        <v>170</v>
      </c>
      <c r="DN304" t="s">
        <v>170</v>
      </c>
      <c r="DP304" t="s">
        <v>7649</v>
      </c>
      <c r="DQ304" t="s">
        <v>202</v>
      </c>
      <c r="DR304" t="str">
        <f>HYPERLINK("https://nconnect.nicmar.ac.in/pdf/457_resume_1771687784.pdf/Y2FyZWVy","View Resume")</f>
        <v>0</v>
      </c>
      <c r="DS304" t="s">
        <v>7650</v>
      </c>
      <c r="DT304" t="s">
        <v>7651</v>
      </c>
      <c r="DU304" t="s">
        <v>7652</v>
      </c>
      <c r="DV304" t="s">
        <v>7653</v>
      </c>
      <c r="DW304" t="s">
        <v>207</v>
      </c>
      <c r="DX304" t="s">
        <v>7654</v>
      </c>
      <c r="DY304" t="s">
        <v>7410</v>
      </c>
      <c r="DZ304" t="s">
        <v>7650</v>
      </c>
    </row>
    <row r="305" spans="1:158">
      <c r="A305" t="s">
        <v>1063</v>
      </c>
      <c r="B305" t="s">
        <v>508</v>
      </c>
      <c r="C305" t="s">
        <v>212</v>
      </c>
      <c r="D305" t="s">
        <v>213</v>
      </c>
      <c r="E305" t="s">
        <v>7655</v>
      </c>
      <c r="F305" t="s">
        <v>7656</v>
      </c>
      <c r="G305">
        <v>9677355773</v>
      </c>
      <c r="H305" t="s">
        <v>164</v>
      </c>
      <c r="I305" t="s">
        <v>7657</v>
      </c>
      <c r="J305" t="s">
        <v>166</v>
      </c>
      <c r="K305" t="s">
        <v>1250</v>
      </c>
      <c r="L305" t="s">
        <v>7658</v>
      </c>
      <c r="M305" t="s">
        <v>7659</v>
      </c>
      <c r="N305" t="s">
        <v>170</v>
      </c>
      <c r="AI305" t="s">
        <v>7660</v>
      </c>
      <c r="AJ305" t="s">
        <v>7661</v>
      </c>
      <c r="AK305" t="s">
        <v>7662</v>
      </c>
      <c r="AL305">
        <v>83.02</v>
      </c>
      <c r="AN305">
        <v>2006</v>
      </c>
      <c r="AO305" t="s">
        <v>174</v>
      </c>
      <c r="AP305" t="s">
        <v>7663</v>
      </c>
      <c r="AQ305" t="s">
        <v>7661</v>
      </c>
      <c r="AR305" t="s">
        <v>7664</v>
      </c>
      <c r="AS305">
        <v>73.08</v>
      </c>
      <c r="AU305">
        <v>2008</v>
      </c>
      <c r="AV305" t="s">
        <v>170</v>
      </c>
      <c r="BC305" t="s">
        <v>174</v>
      </c>
      <c r="BD305" t="s">
        <v>1487</v>
      </c>
      <c r="BE305" t="s">
        <v>7665</v>
      </c>
      <c r="BF305" t="s">
        <v>551</v>
      </c>
      <c r="BG305">
        <v>75.4</v>
      </c>
      <c r="BH305">
        <v>7.54</v>
      </c>
      <c r="BI305">
        <v>2012</v>
      </c>
      <c r="BJ305">
        <v>1</v>
      </c>
      <c r="BL305">
        <v>9</v>
      </c>
      <c r="BN305" t="s">
        <v>174</v>
      </c>
      <c r="BO305" t="s">
        <v>7666</v>
      </c>
      <c r="BP305" t="s">
        <v>7667</v>
      </c>
      <c r="BQ305" t="s">
        <v>3088</v>
      </c>
      <c r="BR305">
        <v>89.2</v>
      </c>
      <c r="BS305">
        <v>8.92</v>
      </c>
      <c r="BT305">
        <v>2015</v>
      </c>
      <c r="BU305">
        <v>14</v>
      </c>
      <c r="BW305">
        <v>47</v>
      </c>
      <c r="BY305" t="s">
        <v>174</v>
      </c>
      <c r="BZ305" t="s">
        <v>7668</v>
      </c>
      <c r="CA305" t="s">
        <v>7669</v>
      </c>
      <c r="CB305" t="s">
        <v>7670</v>
      </c>
      <c r="CC305">
        <v>84.4</v>
      </c>
      <c r="CD305">
        <v>8.44</v>
      </c>
      <c r="CE305">
        <v>2026</v>
      </c>
      <c r="CF305" t="s">
        <v>174</v>
      </c>
      <c r="CG305" t="s">
        <v>7671</v>
      </c>
      <c r="CH305" t="s">
        <v>7672</v>
      </c>
      <c r="CI305" t="s">
        <v>193</v>
      </c>
      <c r="CJ305">
        <v>2023</v>
      </c>
      <c r="CL305" t="s">
        <v>174</v>
      </c>
      <c r="CM305" t="s">
        <v>7673</v>
      </c>
      <c r="CN305" t="s">
        <v>174</v>
      </c>
      <c r="CO305" t="s">
        <v>7674</v>
      </c>
      <c r="CP305" t="s">
        <v>7675</v>
      </c>
      <c r="CQ305" t="s">
        <v>174</v>
      </c>
      <c r="CR305">
        <v>5</v>
      </c>
      <c r="CS305">
        <v>3</v>
      </c>
      <c r="CT305">
        <v>7</v>
      </c>
      <c r="CU305" t="s">
        <v>7676</v>
      </c>
      <c r="CV305" t="s">
        <v>170</v>
      </c>
      <c r="CZ305" t="s">
        <v>170</v>
      </c>
      <c r="DB305" t="s">
        <v>7677</v>
      </c>
      <c r="DC305" t="s">
        <v>7678</v>
      </c>
      <c r="DD305" t="s">
        <v>174</v>
      </c>
      <c r="DE305" t="s">
        <v>7679</v>
      </c>
      <c r="DF305" t="s">
        <v>170</v>
      </c>
      <c r="DG305" t="s">
        <v>7680</v>
      </c>
      <c r="DI305" t="s">
        <v>7681</v>
      </c>
      <c r="DL305" t="s">
        <v>170</v>
      </c>
      <c r="DN305" t="s">
        <v>174</v>
      </c>
      <c r="DO305" t="s">
        <v>7682</v>
      </c>
      <c r="DP305" t="s">
        <v>7683</v>
      </c>
      <c r="DQ305" t="str">
        <f>HYPERLINK("https://nconnect.nicmar.ac.in/storage/profile/6999d15e07fa6.png","Download")</f>
        <v>0</v>
      </c>
      <c r="DR305" t="str">
        <f>HYPERLINK("https://nconnect.nicmar.ac.in/pdf/265_resume_1771688094.pdf/Y2FyZWVy","View Resume")</f>
        <v>0</v>
      </c>
      <c r="DS305" t="s">
        <v>7258</v>
      </c>
      <c r="DT305" t="s">
        <v>7684</v>
      </c>
      <c r="DU305" t="s">
        <v>1283</v>
      </c>
      <c r="DV305" t="s">
        <v>7685</v>
      </c>
      <c r="DW305" t="s">
        <v>246</v>
      </c>
      <c r="DX305" t="s">
        <v>905</v>
      </c>
      <c r="DY305" t="s">
        <v>209</v>
      </c>
      <c r="DZ305" t="s">
        <v>3195</v>
      </c>
      <c r="EA305" t="s">
        <v>7686</v>
      </c>
      <c r="EB305" t="s">
        <v>1283</v>
      </c>
      <c r="EC305" t="s">
        <v>1501</v>
      </c>
      <c r="ED305" t="s">
        <v>246</v>
      </c>
      <c r="EE305" t="s">
        <v>574</v>
      </c>
      <c r="EF305" t="s">
        <v>1463</v>
      </c>
      <c r="EG305" t="s">
        <v>1592</v>
      </c>
      <c r="EH305" t="s">
        <v>7687</v>
      </c>
      <c r="EI305" t="s">
        <v>1283</v>
      </c>
      <c r="EJ305" t="s">
        <v>7688</v>
      </c>
      <c r="EK305" t="s">
        <v>246</v>
      </c>
      <c r="EL305" t="s">
        <v>6636</v>
      </c>
      <c r="EM305" t="s">
        <v>1387</v>
      </c>
      <c r="EN305" t="s">
        <v>1498</v>
      </c>
      <c r="EO305" t="s">
        <v>7689</v>
      </c>
      <c r="EP305" t="s">
        <v>1283</v>
      </c>
      <c r="EQ305" t="s">
        <v>1501</v>
      </c>
      <c r="ER305" t="s">
        <v>246</v>
      </c>
      <c r="ES305" t="s">
        <v>1136</v>
      </c>
      <c r="ET305" t="s">
        <v>1588</v>
      </c>
      <c r="EU305" t="s">
        <v>945</v>
      </c>
    </row>
    <row r="306" spans="1:158">
      <c r="A306" t="s">
        <v>210</v>
      </c>
      <c r="B306" t="s">
        <v>211</v>
      </c>
      <c r="C306" t="s">
        <v>212</v>
      </c>
      <c r="D306" t="s">
        <v>213</v>
      </c>
      <c r="E306" t="s">
        <v>7655</v>
      </c>
      <c r="F306" t="s">
        <v>7656</v>
      </c>
      <c r="G306">
        <v>9677355773</v>
      </c>
      <c r="H306" t="s">
        <v>164</v>
      </c>
      <c r="I306" t="s">
        <v>7657</v>
      </c>
      <c r="J306" t="s">
        <v>166</v>
      </c>
      <c r="K306" t="s">
        <v>1250</v>
      </c>
      <c r="L306" t="s">
        <v>7658</v>
      </c>
      <c r="M306" t="s">
        <v>7659</v>
      </c>
      <c r="N306" t="s">
        <v>170</v>
      </c>
      <c r="AI306" t="s">
        <v>7660</v>
      </c>
      <c r="AJ306" t="s">
        <v>7661</v>
      </c>
      <c r="AK306" t="s">
        <v>7662</v>
      </c>
      <c r="AL306">
        <v>83.02</v>
      </c>
      <c r="AN306">
        <v>2006</v>
      </c>
      <c r="AO306" t="s">
        <v>174</v>
      </c>
      <c r="AP306" t="s">
        <v>7663</v>
      </c>
      <c r="AQ306" t="s">
        <v>7661</v>
      </c>
      <c r="AR306" t="s">
        <v>7664</v>
      </c>
      <c r="AS306">
        <v>73.08</v>
      </c>
      <c r="AU306">
        <v>2008</v>
      </c>
      <c r="AV306" t="s">
        <v>170</v>
      </c>
      <c r="BC306" t="s">
        <v>174</v>
      </c>
      <c r="BD306" t="s">
        <v>1487</v>
      </c>
      <c r="BE306" t="s">
        <v>7665</v>
      </c>
      <c r="BF306" t="s">
        <v>551</v>
      </c>
      <c r="BG306">
        <v>75.4</v>
      </c>
      <c r="BH306">
        <v>7.54</v>
      </c>
      <c r="BI306">
        <v>2012</v>
      </c>
      <c r="BJ306">
        <v>1</v>
      </c>
      <c r="BL306">
        <v>9</v>
      </c>
      <c r="BN306" t="s">
        <v>174</v>
      </c>
      <c r="BO306" t="s">
        <v>7666</v>
      </c>
      <c r="BP306" t="s">
        <v>7667</v>
      </c>
      <c r="BQ306" t="s">
        <v>3088</v>
      </c>
      <c r="BR306">
        <v>89.2</v>
      </c>
      <c r="BS306">
        <v>8.92</v>
      </c>
      <c r="BT306">
        <v>2015</v>
      </c>
      <c r="BU306">
        <v>14</v>
      </c>
      <c r="BW306">
        <v>47</v>
      </c>
      <c r="BY306" t="s">
        <v>174</v>
      </c>
      <c r="BZ306" t="s">
        <v>7668</v>
      </c>
      <c r="CA306" t="s">
        <v>7669</v>
      </c>
      <c r="CB306" t="s">
        <v>7670</v>
      </c>
      <c r="CC306">
        <v>84.4</v>
      </c>
      <c r="CD306">
        <v>8.44</v>
      </c>
      <c r="CE306">
        <v>2026</v>
      </c>
      <c r="CF306" t="s">
        <v>174</v>
      </c>
      <c r="CG306" t="s">
        <v>7671</v>
      </c>
      <c r="CH306" t="s">
        <v>7672</v>
      </c>
      <c r="CI306" t="s">
        <v>193</v>
      </c>
      <c r="CJ306">
        <v>2023</v>
      </c>
      <c r="CL306" t="s">
        <v>174</v>
      </c>
      <c r="CM306" t="s">
        <v>7673</v>
      </c>
      <c r="CN306" t="s">
        <v>174</v>
      </c>
      <c r="CO306" t="s">
        <v>7674</v>
      </c>
      <c r="CP306" t="s">
        <v>7675</v>
      </c>
      <c r="CQ306" t="s">
        <v>174</v>
      </c>
      <c r="CR306">
        <v>5</v>
      </c>
      <c r="CS306">
        <v>3</v>
      </c>
      <c r="CT306">
        <v>7</v>
      </c>
      <c r="CU306" t="s">
        <v>7676</v>
      </c>
      <c r="CV306" t="s">
        <v>170</v>
      </c>
      <c r="CZ306" t="s">
        <v>170</v>
      </c>
      <c r="DB306" t="s">
        <v>7677</v>
      </c>
      <c r="DC306" t="s">
        <v>7678</v>
      </c>
      <c r="DD306" t="s">
        <v>174</v>
      </c>
      <c r="DE306" t="s">
        <v>7679</v>
      </c>
      <c r="DF306" t="s">
        <v>170</v>
      </c>
      <c r="DG306" t="s">
        <v>7680</v>
      </c>
      <c r="DI306" t="s">
        <v>7681</v>
      </c>
      <c r="DL306" t="s">
        <v>170</v>
      </c>
      <c r="DN306" t="s">
        <v>174</v>
      </c>
      <c r="DO306" t="s">
        <v>7682</v>
      </c>
      <c r="DP306" t="s">
        <v>7690</v>
      </c>
      <c r="DQ306" t="str">
        <f>HYPERLINK("https://nconnect.nicmar.ac.in/storage/profile/6999d15e07fa6.png","Download")</f>
        <v>0</v>
      </c>
      <c r="DR306" t="str">
        <f>HYPERLINK("https://nconnect.nicmar.ac.in/pdf/265_resume_1771688094.pdf/Y2FyZWVy","View Resume")</f>
        <v>0</v>
      </c>
      <c r="DS306" t="s">
        <v>7258</v>
      </c>
      <c r="DT306" t="s">
        <v>7684</v>
      </c>
      <c r="DU306" t="s">
        <v>1283</v>
      </c>
      <c r="DV306" t="s">
        <v>7685</v>
      </c>
      <c r="DW306" t="s">
        <v>246</v>
      </c>
      <c r="DX306" t="s">
        <v>905</v>
      </c>
      <c r="DY306" t="s">
        <v>209</v>
      </c>
      <c r="DZ306" t="s">
        <v>3195</v>
      </c>
      <c r="EA306" t="s">
        <v>7686</v>
      </c>
      <c r="EB306" t="s">
        <v>1283</v>
      </c>
      <c r="EC306" t="s">
        <v>1501</v>
      </c>
      <c r="ED306" t="s">
        <v>246</v>
      </c>
      <c r="EE306" t="s">
        <v>574</v>
      </c>
      <c r="EF306" t="s">
        <v>1463</v>
      </c>
      <c r="EG306" t="s">
        <v>1592</v>
      </c>
      <c r="EH306" t="s">
        <v>7687</v>
      </c>
      <c r="EI306" t="s">
        <v>1283</v>
      </c>
      <c r="EJ306" t="s">
        <v>7688</v>
      </c>
      <c r="EK306" t="s">
        <v>246</v>
      </c>
      <c r="EL306" t="s">
        <v>6636</v>
      </c>
      <c r="EM306" t="s">
        <v>1387</v>
      </c>
      <c r="EN306" t="s">
        <v>1498</v>
      </c>
      <c r="EO306" t="s">
        <v>7689</v>
      </c>
      <c r="EP306" t="s">
        <v>1283</v>
      </c>
      <c r="EQ306" t="s">
        <v>1501</v>
      </c>
      <c r="ER306" t="s">
        <v>246</v>
      </c>
      <c r="ES306" t="s">
        <v>1136</v>
      </c>
      <c r="ET306" t="s">
        <v>1588</v>
      </c>
      <c r="EU306" t="s">
        <v>945</v>
      </c>
    </row>
    <row r="307" spans="1:158">
      <c r="A307" t="s">
        <v>794</v>
      </c>
      <c r="B307" t="s">
        <v>211</v>
      </c>
      <c r="C307" t="s">
        <v>267</v>
      </c>
      <c r="D307" t="s">
        <v>509</v>
      </c>
      <c r="E307" t="s">
        <v>7691</v>
      </c>
      <c r="F307" t="s">
        <v>7692</v>
      </c>
      <c r="G307">
        <v>9721352113</v>
      </c>
      <c r="H307" t="s">
        <v>271</v>
      </c>
      <c r="I307" t="s">
        <v>7693</v>
      </c>
      <c r="J307" t="s">
        <v>166</v>
      </c>
      <c r="K307" t="s">
        <v>798</v>
      </c>
      <c r="L307" t="s">
        <v>7694</v>
      </c>
      <c r="M307" t="s">
        <v>7695</v>
      </c>
      <c r="N307" t="s">
        <v>170</v>
      </c>
      <c r="AI307" t="s">
        <v>7696</v>
      </c>
      <c r="AJ307" t="s">
        <v>7697</v>
      </c>
      <c r="AK307" t="s">
        <v>1255</v>
      </c>
      <c r="AL307">
        <v>90</v>
      </c>
      <c r="AN307">
        <v>2007</v>
      </c>
      <c r="AO307" t="s">
        <v>174</v>
      </c>
      <c r="AP307" t="s">
        <v>7696</v>
      </c>
      <c r="AQ307" t="s">
        <v>7697</v>
      </c>
      <c r="AR307" t="s">
        <v>7698</v>
      </c>
      <c r="AS307">
        <v>73.3</v>
      </c>
      <c r="AU307">
        <v>2009</v>
      </c>
      <c r="AV307" t="s">
        <v>174</v>
      </c>
      <c r="AW307" t="s">
        <v>7699</v>
      </c>
      <c r="AX307" t="s">
        <v>7700</v>
      </c>
      <c r="AY307" t="s">
        <v>2074</v>
      </c>
      <c r="AZ307">
        <v>88.8</v>
      </c>
      <c r="BA307">
        <v>8.88</v>
      </c>
      <c r="BB307">
        <v>2014</v>
      </c>
      <c r="BC307" t="s">
        <v>174</v>
      </c>
      <c r="BD307" t="s">
        <v>7701</v>
      </c>
      <c r="BE307" t="s">
        <v>7702</v>
      </c>
      <c r="BF307" t="s">
        <v>1335</v>
      </c>
      <c r="BG307">
        <v>65.3</v>
      </c>
      <c r="BI307">
        <v>2012</v>
      </c>
      <c r="BJ307">
        <v>19</v>
      </c>
      <c r="BK307" t="s">
        <v>808</v>
      </c>
      <c r="BL307">
        <v>23</v>
      </c>
      <c r="BN307" t="s">
        <v>174</v>
      </c>
      <c r="BO307" t="s">
        <v>7703</v>
      </c>
      <c r="BP307" t="s">
        <v>7704</v>
      </c>
      <c r="BQ307" t="s">
        <v>528</v>
      </c>
      <c r="BR307">
        <v>70.3</v>
      </c>
      <c r="BT307">
        <v>2016</v>
      </c>
      <c r="BU307">
        <v>31</v>
      </c>
      <c r="BV307" t="s">
        <v>7705</v>
      </c>
      <c r="BW307">
        <v>23</v>
      </c>
      <c r="BY307" t="s">
        <v>170</v>
      </c>
      <c r="CF307" t="s">
        <v>174</v>
      </c>
      <c r="CG307" t="s">
        <v>7706</v>
      </c>
      <c r="CH307" t="s">
        <v>2447</v>
      </c>
      <c r="CI307" t="s">
        <v>193</v>
      </c>
      <c r="CJ307">
        <v>2023</v>
      </c>
      <c r="CL307" t="s">
        <v>174</v>
      </c>
      <c r="CN307" t="s">
        <v>170</v>
      </c>
      <c r="CP307" t="s">
        <v>6338</v>
      </c>
      <c r="CQ307" t="s">
        <v>174</v>
      </c>
      <c r="CR307">
        <v>5</v>
      </c>
      <c r="CS307">
        <v>1</v>
      </c>
      <c r="CT307">
        <v>1</v>
      </c>
      <c r="CU307" t="s">
        <v>7707</v>
      </c>
      <c r="CV307" t="s">
        <v>170</v>
      </c>
      <c r="CZ307" t="s">
        <v>170</v>
      </c>
      <c r="DB307" t="s">
        <v>7708</v>
      </c>
      <c r="DC307" t="s">
        <v>7709</v>
      </c>
      <c r="DD307" t="s">
        <v>170</v>
      </c>
      <c r="DF307" t="s">
        <v>170</v>
      </c>
      <c r="DL307" t="s">
        <v>174</v>
      </c>
      <c r="DM307" t="s">
        <v>7710</v>
      </c>
      <c r="DN307" t="s">
        <v>170</v>
      </c>
      <c r="DP307" t="s">
        <v>7690</v>
      </c>
      <c r="DQ307" t="str">
        <f>HYPERLINK("https://nconnect.nicmar.ac.in/storage/profile/6999d117e3701.png","Download")</f>
        <v>0</v>
      </c>
      <c r="DR307" t="str">
        <f>HYPERLINK("https://nconnect.nicmar.ac.in/pdf/461_resume_1771688566.pdf/Y2FyZWVy","View Resume")</f>
        <v>0</v>
      </c>
      <c r="DS307" t="s">
        <v>2245</v>
      </c>
      <c r="DT307" t="s">
        <v>416</v>
      </c>
      <c r="DU307" t="s">
        <v>211</v>
      </c>
      <c r="DV307" t="s">
        <v>418</v>
      </c>
      <c r="DW307" t="s">
        <v>246</v>
      </c>
      <c r="DX307" t="s">
        <v>1813</v>
      </c>
      <c r="DY307" t="s">
        <v>209</v>
      </c>
      <c r="DZ307" t="s">
        <v>4013</v>
      </c>
      <c r="EA307" t="s">
        <v>7711</v>
      </c>
      <c r="EB307" t="s">
        <v>211</v>
      </c>
      <c r="EC307" t="s">
        <v>5417</v>
      </c>
      <c r="ED307" t="s">
        <v>246</v>
      </c>
      <c r="EE307" t="s">
        <v>429</v>
      </c>
      <c r="EF307" t="s">
        <v>2956</v>
      </c>
      <c r="EG307" t="s">
        <v>461</v>
      </c>
      <c r="EH307" t="s">
        <v>7712</v>
      </c>
      <c r="EI307" t="s">
        <v>7713</v>
      </c>
      <c r="EJ307" t="s">
        <v>2341</v>
      </c>
      <c r="EK307" t="s">
        <v>207</v>
      </c>
      <c r="EL307" t="s">
        <v>3551</v>
      </c>
      <c r="EM307" t="s">
        <v>7410</v>
      </c>
      <c r="EN307" t="s">
        <v>461</v>
      </c>
    </row>
    <row r="308" spans="1:158">
      <c r="A308" t="s">
        <v>295</v>
      </c>
      <c r="B308" t="s">
        <v>211</v>
      </c>
      <c r="C308" t="s">
        <v>267</v>
      </c>
      <c r="D308" t="s">
        <v>296</v>
      </c>
      <c r="E308" t="s">
        <v>7714</v>
      </c>
      <c r="F308" t="s">
        <v>7715</v>
      </c>
      <c r="G308">
        <v>7841865844</v>
      </c>
      <c r="H308" t="s">
        <v>271</v>
      </c>
      <c r="I308" t="s">
        <v>7716</v>
      </c>
      <c r="J308" t="s">
        <v>166</v>
      </c>
      <c r="K308" t="s">
        <v>658</v>
      </c>
      <c r="L308" t="s">
        <v>7717</v>
      </c>
      <c r="M308" t="s">
        <v>7718</v>
      </c>
      <c r="N308" t="s">
        <v>170</v>
      </c>
      <c r="AI308" t="s">
        <v>7719</v>
      </c>
      <c r="AJ308" t="s">
        <v>7720</v>
      </c>
      <c r="AK308" t="s">
        <v>7721</v>
      </c>
      <c r="AL308">
        <v>86</v>
      </c>
      <c r="AM308">
        <v>8.6</v>
      </c>
      <c r="AN308">
        <v>2001</v>
      </c>
      <c r="AO308" t="s">
        <v>174</v>
      </c>
      <c r="AP308" t="s">
        <v>7719</v>
      </c>
      <c r="AQ308" t="s">
        <v>7720</v>
      </c>
      <c r="AR308" t="s">
        <v>1075</v>
      </c>
      <c r="AS308">
        <v>82</v>
      </c>
      <c r="AT308">
        <v>8.2</v>
      </c>
      <c r="AU308">
        <v>2003</v>
      </c>
      <c r="AV308" t="s">
        <v>170</v>
      </c>
      <c r="BC308" t="s">
        <v>174</v>
      </c>
      <c r="BD308" t="s">
        <v>7722</v>
      </c>
      <c r="BE308" t="s">
        <v>7723</v>
      </c>
      <c r="BF308" t="s">
        <v>7724</v>
      </c>
      <c r="BG308">
        <v>68</v>
      </c>
      <c r="BH308">
        <v>6.8</v>
      </c>
      <c r="BI308">
        <v>2006</v>
      </c>
      <c r="BJ308">
        <v>19</v>
      </c>
      <c r="BK308" t="s">
        <v>3147</v>
      </c>
      <c r="BL308">
        <v>11</v>
      </c>
      <c r="BN308" t="s">
        <v>174</v>
      </c>
      <c r="BO308" t="s">
        <v>7722</v>
      </c>
      <c r="BP308" t="s">
        <v>7725</v>
      </c>
      <c r="BQ308" t="s">
        <v>7726</v>
      </c>
      <c r="BR308">
        <v>67</v>
      </c>
      <c r="BS308">
        <v>6.7</v>
      </c>
      <c r="BT308">
        <v>2008</v>
      </c>
      <c r="BU308">
        <v>31</v>
      </c>
      <c r="BV308" t="s">
        <v>529</v>
      </c>
      <c r="BW308">
        <v>33</v>
      </c>
      <c r="BY308" t="s">
        <v>170</v>
      </c>
      <c r="CF308" t="s">
        <v>174</v>
      </c>
      <c r="CG308" t="s">
        <v>296</v>
      </c>
      <c r="CH308" t="s">
        <v>7727</v>
      </c>
      <c r="CI308" t="s">
        <v>193</v>
      </c>
      <c r="CJ308">
        <v>2025</v>
      </c>
      <c r="CL308" t="s">
        <v>174</v>
      </c>
      <c r="CN308" t="s">
        <v>170</v>
      </c>
      <c r="CP308" t="s">
        <v>7728</v>
      </c>
      <c r="CQ308" t="s">
        <v>174</v>
      </c>
      <c r="CR308">
        <v>2</v>
      </c>
      <c r="CS308">
        <v>1</v>
      </c>
      <c r="CT308">
        <v>1</v>
      </c>
      <c r="CU308" t="s">
        <v>7729</v>
      </c>
      <c r="CV308" t="s">
        <v>170</v>
      </c>
      <c r="CZ308" t="s">
        <v>170</v>
      </c>
      <c r="DB308" t="s">
        <v>7730</v>
      </c>
      <c r="DC308" t="s">
        <v>326</v>
      </c>
      <c r="DD308" t="s">
        <v>174</v>
      </c>
      <c r="DE308" t="s">
        <v>7731</v>
      </c>
      <c r="DF308" t="s">
        <v>170</v>
      </c>
      <c r="DL308" t="s">
        <v>174</v>
      </c>
      <c r="DM308" t="s">
        <v>7732</v>
      </c>
      <c r="DN308" t="s">
        <v>170</v>
      </c>
      <c r="DP308" t="s">
        <v>7733</v>
      </c>
      <c r="DQ308" t="s">
        <v>202</v>
      </c>
      <c r="DR308" t="str">
        <f>HYPERLINK("https://nconnect.nicmar.ac.in/pdf/466_resume_1771688996.pdf/Y2FyZWVy","View Resume")</f>
        <v>0</v>
      </c>
      <c r="DS308" t="s">
        <v>571</v>
      </c>
      <c r="DT308" t="s">
        <v>7734</v>
      </c>
      <c r="DU308" t="s">
        <v>7735</v>
      </c>
      <c r="DV308" t="s">
        <v>819</v>
      </c>
      <c r="DW308" t="s">
        <v>207</v>
      </c>
      <c r="DX308" t="s">
        <v>645</v>
      </c>
      <c r="DY308" t="s">
        <v>464</v>
      </c>
      <c r="DZ308" t="s">
        <v>571</v>
      </c>
    </row>
    <row r="309" spans="1:158">
      <c r="A309" t="s">
        <v>794</v>
      </c>
      <c r="B309" t="s">
        <v>211</v>
      </c>
      <c r="C309" t="s">
        <v>267</v>
      </c>
      <c r="D309" t="s">
        <v>509</v>
      </c>
      <c r="E309" t="s">
        <v>7736</v>
      </c>
      <c r="F309" t="s">
        <v>7737</v>
      </c>
      <c r="G309">
        <v>9967036969</v>
      </c>
      <c r="H309" t="s">
        <v>164</v>
      </c>
      <c r="I309" t="s">
        <v>7738</v>
      </c>
      <c r="J309" t="s">
        <v>166</v>
      </c>
      <c r="K309" t="s">
        <v>658</v>
      </c>
      <c r="L309" t="s">
        <v>7739</v>
      </c>
      <c r="M309" t="s">
        <v>7740</v>
      </c>
      <c r="N309" t="s">
        <v>170</v>
      </c>
      <c r="AI309" t="s">
        <v>7741</v>
      </c>
      <c r="AJ309" t="s">
        <v>2384</v>
      </c>
      <c r="AK309" t="s">
        <v>7742</v>
      </c>
      <c r="AL309">
        <v>77.06</v>
      </c>
      <c r="AM309">
        <v>0</v>
      </c>
      <c r="AN309">
        <v>1996</v>
      </c>
      <c r="AO309" t="s">
        <v>174</v>
      </c>
      <c r="AP309" t="s">
        <v>7743</v>
      </c>
      <c r="AQ309" t="s">
        <v>2384</v>
      </c>
      <c r="AR309" t="s">
        <v>7744</v>
      </c>
      <c r="AS309">
        <v>73</v>
      </c>
      <c r="AU309">
        <v>1998</v>
      </c>
      <c r="AV309" t="s">
        <v>170</v>
      </c>
      <c r="BC309" t="s">
        <v>174</v>
      </c>
      <c r="BD309" t="s">
        <v>4636</v>
      </c>
      <c r="BE309" t="s">
        <v>7745</v>
      </c>
      <c r="BF309" t="s">
        <v>7746</v>
      </c>
      <c r="BG309">
        <v>56.68</v>
      </c>
      <c r="BI309">
        <v>2003</v>
      </c>
      <c r="BJ309">
        <v>19</v>
      </c>
      <c r="BK309" t="s">
        <v>7747</v>
      </c>
      <c r="BL309">
        <v>11</v>
      </c>
      <c r="BN309" t="s">
        <v>174</v>
      </c>
      <c r="BO309" t="s">
        <v>4636</v>
      </c>
      <c r="BP309" t="s">
        <v>7748</v>
      </c>
      <c r="BQ309" t="s">
        <v>7749</v>
      </c>
      <c r="BR309">
        <v>60</v>
      </c>
      <c r="BT309">
        <v>2008</v>
      </c>
      <c r="BU309">
        <v>31</v>
      </c>
      <c r="BV309" t="s">
        <v>7750</v>
      </c>
      <c r="BW309">
        <v>23</v>
      </c>
      <c r="BY309" t="s">
        <v>170</v>
      </c>
      <c r="CF309" t="s">
        <v>174</v>
      </c>
      <c r="CG309" t="s">
        <v>528</v>
      </c>
      <c r="CH309" t="s">
        <v>7751</v>
      </c>
      <c r="CI309" t="s">
        <v>373</v>
      </c>
      <c r="CK309" t="s">
        <v>174</v>
      </c>
      <c r="CL309" t="s">
        <v>174</v>
      </c>
      <c r="CM309" t="s">
        <v>7752</v>
      </c>
      <c r="CN309" t="s">
        <v>174</v>
      </c>
      <c r="CO309" t="s">
        <v>7753</v>
      </c>
      <c r="CP309" t="s">
        <v>7754</v>
      </c>
      <c r="CQ309" t="s">
        <v>174</v>
      </c>
      <c r="CR309">
        <v>2</v>
      </c>
      <c r="CS309">
        <v>0</v>
      </c>
      <c r="CU309" t="s">
        <v>7755</v>
      </c>
      <c r="CV309" t="s">
        <v>170</v>
      </c>
      <c r="CZ309" t="s">
        <v>170</v>
      </c>
      <c r="DB309" t="s">
        <v>7756</v>
      </c>
      <c r="DC309" t="s">
        <v>7757</v>
      </c>
      <c r="DD309" t="s">
        <v>174</v>
      </c>
      <c r="DE309" t="s">
        <v>7758</v>
      </c>
      <c r="DF309" t="s">
        <v>174</v>
      </c>
      <c r="DG309" t="s">
        <v>7759</v>
      </c>
      <c r="DH309">
        <v>0</v>
      </c>
      <c r="DI309">
        <v>0</v>
      </c>
      <c r="DJ309" t="s">
        <v>378</v>
      </c>
      <c r="DK309">
        <v>0</v>
      </c>
      <c r="DL309" t="s">
        <v>170</v>
      </c>
      <c r="DN309" t="s">
        <v>170</v>
      </c>
      <c r="DP309" t="s">
        <v>7760</v>
      </c>
      <c r="DQ309" t="s">
        <v>202</v>
      </c>
      <c r="DR309" t="str">
        <f>HYPERLINK("https://nconnect.nicmar.ac.in/pdf/460_resume_1771689439.pdf/Y2FyZWVy","View Resume")</f>
        <v>0</v>
      </c>
      <c r="DS309" t="s">
        <v>7761</v>
      </c>
      <c r="DT309" t="s">
        <v>7762</v>
      </c>
      <c r="DU309" t="s">
        <v>211</v>
      </c>
      <c r="DV309" t="s">
        <v>333</v>
      </c>
      <c r="DW309" t="s">
        <v>246</v>
      </c>
      <c r="DX309" t="s">
        <v>5931</v>
      </c>
      <c r="DY309" t="s">
        <v>209</v>
      </c>
      <c r="DZ309" t="s">
        <v>7763</v>
      </c>
      <c r="EA309" t="s">
        <v>7764</v>
      </c>
      <c r="EB309" t="s">
        <v>211</v>
      </c>
      <c r="EC309" t="s">
        <v>333</v>
      </c>
      <c r="ED309" t="s">
        <v>246</v>
      </c>
      <c r="EE309" t="s">
        <v>264</v>
      </c>
      <c r="EF309" t="s">
        <v>2926</v>
      </c>
      <c r="EG309" t="s">
        <v>4210</v>
      </c>
      <c r="EH309" t="s">
        <v>7765</v>
      </c>
      <c r="EI309" t="s">
        <v>211</v>
      </c>
      <c r="EJ309" t="s">
        <v>333</v>
      </c>
      <c r="EK309" t="s">
        <v>246</v>
      </c>
      <c r="EL309" t="s">
        <v>2203</v>
      </c>
      <c r="EM309" t="s">
        <v>5506</v>
      </c>
      <c r="EN309" t="s">
        <v>990</v>
      </c>
      <c r="EO309" t="s">
        <v>7766</v>
      </c>
      <c r="EP309" t="s">
        <v>351</v>
      </c>
      <c r="EQ309" t="s">
        <v>333</v>
      </c>
      <c r="ER309" t="s">
        <v>246</v>
      </c>
      <c r="ES309" t="s">
        <v>1198</v>
      </c>
      <c r="ET309" t="s">
        <v>5509</v>
      </c>
      <c r="EU309" t="s">
        <v>3195</v>
      </c>
    </row>
    <row r="310" spans="1:158">
      <c r="A310" t="s">
        <v>794</v>
      </c>
      <c r="B310" t="s">
        <v>211</v>
      </c>
      <c r="C310" t="s">
        <v>267</v>
      </c>
      <c r="D310" t="s">
        <v>509</v>
      </c>
      <c r="E310" t="s">
        <v>7694</v>
      </c>
      <c r="F310" t="s">
        <v>7767</v>
      </c>
      <c r="G310">
        <v>8377955094</v>
      </c>
      <c r="H310" t="s">
        <v>164</v>
      </c>
      <c r="I310" t="s">
        <v>7768</v>
      </c>
      <c r="J310" t="s">
        <v>166</v>
      </c>
      <c r="K310" t="s">
        <v>798</v>
      </c>
      <c r="L310" t="s">
        <v>7769</v>
      </c>
      <c r="M310" t="s">
        <v>7770</v>
      </c>
      <c r="N310" t="s">
        <v>170</v>
      </c>
      <c r="AI310" t="s">
        <v>7771</v>
      </c>
      <c r="AJ310" t="s">
        <v>7772</v>
      </c>
      <c r="AK310" t="s">
        <v>1255</v>
      </c>
      <c r="AL310">
        <v>70</v>
      </c>
      <c r="AN310">
        <v>2005</v>
      </c>
      <c r="AO310" t="s">
        <v>174</v>
      </c>
      <c r="AP310" t="s">
        <v>7773</v>
      </c>
      <c r="AQ310" t="s">
        <v>7774</v>
      </c>
      <c r="AR310" t="s">
        <v>7775</v>
      </c>
      <c r="AS310">
        <v>67</v>
      </c>
      <c r="AU310">
        <v>2008</v>
      </c>
      <c r="AV310" t="s">
        <v>174</v>
      </c>
      <c r="AW310" t="s">
        <v>1042</v>
      </c>
      <c r="AX310" t="s">
        <v>7776</v>
      </c>
      <c r="AY310" t="s">
        <v>528</v>
      </c>
      <c r="AZ310">
        <v>91.7</v>
      </c>
      <c r="BB310">
        <v>2014</v>
      </c>
      <c r="BC310" t="s">
        <v>174</v>
      </c>
      <c r="BD310" t="s">
        <v>7777</v>
      </c>
      <c r="BE310" t="s">
        <v>7778</v>
      </c>
      <c r="BF310" t="s">
        <v>7726</v>
      </c>
      <c r="BG310">
        <v>75.57</v>
      </c>
      <c r="BI310">
        <v>2012</v>
      </c>
      <c r="BJ310">
        <v>19</v>
      </c>
      <c r="BK310" t="s">
        <v>3766</v>
      </c>
      <c r="BL310">
        <v>23</v>
      </c>
      <c r="BN310" t="s">
        <v>174</v>
      </c>
      <c r="BO310" t="s">
        <v>7779</v>
      </c>
      <c r="BP310" t="s">
        <v>7780</v>
      </c>
      <c r="BQ310" t="s">
        <v>1185</v>
      </c>
      <c r="BR310">
        <v>68.1</v>
      </c>
      <c r="BT310">
        <v>2016</v>
      </c>
      <c r="BU310">
        <v>31</v>
      </c>
      <c r="BV310" t="s">
        <v>529</v>
      </c>
      <c r="BW310">
        <v>33</v>
      </c>
      <c r="BY310" t="s">
        <v>170</v>
      </c>
      <c r="CF310" t="s">
        <v>174</v>
      </c>
      <c r="CG310" t="s">
        <v>2074</v>
      </c>
      <c r="CH310" t="s">
        <v>7781</v>
      </c>
      <c r="CI310" t="s">
        <v>193</v>
      </c>
      <c r="CJ310">
        <v>2023</v>
      </c>
      <c r="CL310" t="s">
        <v>174</v>
      </c>
      <c r="CM310" t="s">
        <v>7782</v>
      </c>
      <c r="CN310" t="s">
        <v>174</v>
      </c>
      <c r="CO310" t="s">
        <v>7783</v>
      </c>
      <c r="CP310" t="s">
        <v>409</v>
      </c>
      <c r="CQ310" t="s">
        <v>174</v>
      </c>
      <c r="CR310" t="s">
        <v>7784</v>
      </c>
      <c r="CS310" t="s">
        <v>7785</v>
      </c>
      <c r="CU310" t="s">
        <v>7786</v>
      </c>
      <c r="CV310" t="s">
        <v>170</v>
      </c>
      <c r="CZ310" t="s">
        <v>170</v>
      </c>
      <c r="DB310" t="s">
        <v>7787</v>
      </c>
      <c r="DC310" t="s">
        <v>782</v>
      </c>
      <c r="DD310" t="s">
        <v>174</v>
      </c>
      <c r="DE310" t="s">
        <v>7788</v>
      </c>
      <c r="DF310" t="s">
        <v>170</v>
      </c>
      <c r="DL310" t="s">
        <v>174</v>
      </c>
      <c r="DM310" t="s">
        <v>7789</v>
      </c>
      <c r="DN310" t="s">
        <v>170</v>
      </c>
      <c r="DP310" t="s">
        <v>7790</v>
      </c>
      <c r="DQ310" t="str">
        <f>HYPERLINK("https://nconnect.nicmar.ac.in/storage/profile/6999d84e57ab1.png","Download")</f>
        <v>0</v>
      </c>
      <c r="DR310" t="str">
        <f>HYPERLINK("https://nconnect.nicmar.ac.in/pdf/464_resume_1771689997.pdf/Y2FyZWVy","View Resume")</f>
        <v>0</v>
      </c>
      <c r="DS310" t="s">
        <v>1596</v>
      </c>
      <c r="DT310" t="s">
        <v>7791</v>
      </c>
      <c r="DU310" t="s">
        <v>211</v>
      </c>
      <c r="DV310" t="s">
        <v>418</v>
      </c>
      <c r="DW310" t="s">
        <v>246</v>
      </c>
      <c r="DX310" t="s">
        <v>1813</v>
      </c>
      <c r="DY310" t="s">
        <v>209</v>
      </c>
      <c r="DZ310" t="s">
        <v>4013</v>
      </c>
      <c r="EA310" t="s">
        <v>7792</v>
      </c>
      <c r="EB310" t="s">
        <v>211</v>
      </c>
      <c r="EC310" t="s">
        <v>7793</v>
      </c>
      <c r="ED310" t="s">
        <v>246</v>
      </c>
      <c r="EE310" t="s">
        <v>1392</v>
      </c>
      <c r="EF310" t="s">
        <v>2981</v>
      </c>
      <c r="EG310" t="s">
        <v>248</v>
      </c>
      <c r="EH310" t="s">
        <v>7794</v>
      </c>
      <c r="EI310" t="s">
        <v>211</v>
      </c>
      <c r="EJ310" t="s">
        <v>2037</v>
      </c>
      <c r="EK310" t="s">
        <v>246</v>
      </c>
      <c r="EL310" t="s">
        <v>429</v>
      </c>
      <c r="EM310" t="s">
        <v>1392</v>
      </c>
      <c r="EN310" t="s">
        <v>265</v>
      </c>
      <c r="EO310" t="s">
        <v>7795</v>
      </c>
      <c r="EP310" t="s">
        <v>7796</v>
      </c>
      <c r="EQ310" t="s">
        <v>2037</v>
      </c>
      <c r="ER310" t="s">
        <v>207</v>
      </c>
      <c r="ES310" t="s">
        <v>2026</v>
      </c>
      <c r="ET310" t="s">
        <v>574</v>
      </c>
      <c r="EU310" t="s">
        <v>945</v>
      </c>
    </row>
    <row r="311" spans="1:158">
      <c r="A311" t="s">
        <v>293</v>
      </c>
      <c r="B311" t="s">
        <v>211</v>
      </c>
      <c r="C311" t="s">
        <v>212</v>
      </c>
      <c r="D311" t="s">
        <v>294</v>
      </c>
      <c r="E311" t="s">
        <v>7797</v>
      </c>
      <c r="F311" t="s">
        <v>7798</v>
      </c>
      <c r="G311">
        <v>8053710960</v>
      </c>
      <c r="H311" t="s">
        <v>164</v>
      </c>
      <c r="I311" t="s">
        <v>7799</v>
      </c>
      <c r="J311" t="s">
        <v>166</v>
      </c>
      <c r="K311" t="s">
        <v>798</v>
      </c>
      <c r="L311" t="s">
        <v>7800</v>
      </c>
      <c r="M311" t="s">
        <v>7801</v>
      </c>
      <c r="N311" t="s">
        <v>170</v>
      </c>
      <c r="AI311" t="s">
        <v>7802</v>
      </c>
      <c r="AJ311" t="s">
        <v>7803</v>
      </c>
      <c r="AK311" t="s">
        <v>7804</v>
      </c>
      <c r="AL311">
        <v>75.24</v>
      </c>
      <c r="AN311">
        <v>2009</v>
      </c>
      <c r="AO311" t="s">
        <v>174</v>
      </c>
      <c r="AP311" t="s">
        <v>7805</v>
      </c>
      <c r="AQ311" t="s">
        <v>7803</v>
      </c>
      <c r="AR311" t="s">
        <v>7806</v>
      </c>
      <c r="AS311">
        <v>69.24</v>
      </c>
      <c r="AU311">
        <v>2012</v>
      </c>
      <c r="AV311" t="s">
        <v>170</v>
      </c>
      <c r="BC311" t="s">
        <v>174</v>
      </c>
      <c r="BD311" t="s">
        <v>7807</v>
      </c>
      <c r="BE311" t="s">
        <v>7808</v>
      </c>
      <c r="BF311" t="s">
        <v>2385</v>
      </c>
      <c r="BG311">
        <v>65.24</v>
      </c>
      <c r="BI311">
        <v>2015</v>
      </c>
      <c r="BJ311">
        <v>19</v>
      </c>
      <c r="BL311">
        <v>53</v>
      </c>
      <c r="BN311" t="s">
        <v>174</v>
      </c>
      <c r="BO311" t="s">
        <v>7809</v>
      </c>
      <c r="BP311" t="s">
        <v>7809</v>
      </c>
      <c r="BQ311" t="s">
        <v>6560</v>
      </c>
      <c r="BR311">
        <v>59.24</v>
      </c>
      <c r="BT311">
        <v>2017</v>
      </c>
      <c r="BU311">
        <v>31</v>
      </c>
      <c r="BW311">
        <v>53</v>
      </c>
      <c r="BY311" t="s">
        <v>174</v>
      </c>
      <c r="BZ311" t="s">
        <v>7810</v>
      </c>
      <c r="CA311" t="s">
        <v>7811</v>
      </c>
      <c r="CB311" t="s">
        <v>6560</v>
      </c>
      <c r="CC311">
        <v>100</v>
      </c>
      <c r="CE311">
        <v>2024</v>
      </c>
      <c r="CF311" t="s">
        <v>174</v>
      </c>
      <c r="CG311" t="s">
        <v>6560</v>
      </c>
      <c r="CH311" t="s">
        <v>1740</v>
      </c>
      <c r="CI311" t="s">
        <v>193</v>
      </c>
      <c r="CJ311">
        <v>2022</v>
      </c>
      <c r="CL311" t="s">
        <v>174</v>
      </c>
      <c r="CM311" t="s">
        <v>7812</v>
      </c>
      <c r="CN311" t="s">
        <v>174</v>
      </c>
      <c r="CO311" t="s">
        <v>7813</v>
      </c>
      <c r="CP311" t="s">
        <v>722</v>
      </c>
      <c r="CQ311" t="s">
        <v>174</v>
      </c>
      <c r="CR311" t="s">
        <v>7814</v>
      </c>
      <c r="CS311" t="s">
        <v>7815</v>
      </c>
      <c r="CT311">
        <v>14</v>
      </c>
      <c r="CU311" t="s">
        <v>7816</v>
      </c>
      <c r="CV311" t="s">
        <v>170</v>
      </c>
      <c r="CZ311" t="s">
        <v>174</v>
      </c>
      <c r="DA311" t="s">
        <v>7817</v>
      </c>
      <c r="DB311" t="s">
        <v>7818</v>
      </c>
      <c r="DC311" t="s">
        <v>7819</v>
      </c>
      <c r="DD311" t="s">
        <v>174</v>
      </c>
      <c r="DE311" t="s">
        <v>7820</v>
      </c>
      <c r="DF311" t="s">
        <v>174</v>
      </c>
      <c r="DG311" t="s">
        <v>7821</v>
      </c>
      <c r="DH311" t="s">
        <v>7822</v>
      </c>
      <c r="DI311" t="s">
        <v>4301</v>
      </c>
      <c r="DJ311" t="s">
        <v>174</v>
      </c>
      <c r="DK311">
        <v>10</v>
      </c>
      <c r="DL311" t="s">
        <v>174</v>
      </c>
      <c r="DM311" t="s">
        <v>7823</v>
      </c>
      <c r="DN311" t="s">
        <v>174</v>
      </c>
      <c r="DO311" t="s">
        <v>7824</v>
      </c>
      <c r="DP311" t="s">
        <v>7825</v>
      </c>
      <c r="DQ311" t="s">
        <v>202</v>
      </c>
      <c r="DR311" t="str">
        <f>HYPERLINK("https://nconnect.nicmar.ac.in/pdf/467_resume_1771692138.pdf/Y2FyZWVy","View Resume")</f>
        <v>0</v>
      </c>
      <c r="DS311" t="s">
        <v>2430</v>
      </c>
      <c r="DT311" t="s">
        <v>462</v>
      </c>
      <c r="DU311" t="s">
        <v>211</v>
      </c>
      <c r="DV311" t="s">
        <v>463</v>
      </c>
      <c r="DW311" t="s">
        <v>246</v>
      </c>
      <c r="DX311" t="s">
        <v>995</v>
      </c>
      <c r="DY311" t="s">
        <v>209</v>
      </c>
      <c r="DZ311" t="s">
        <v>1027</v>
      </c>
      <c r="EA311" t="s">
        <v>1740</v>
      </c>
      <c r="EB311" t="s">
        <v>211</v>
      </c>
      <c r="EC311" t="s">
        <v>7826</v>
      </c>
      <c r="ED311" t="s">
        <v>246</v>
      </c>
      <c r="EE311" t="s">
        <v>904</v>
      </c>
      <c r="EF311" t="s">
        <v>995</v>
      </c>
      <c r="EG311" t="s">
        <v>420</v>
      </c>
      <c r="EH311" t="s">
        <v>7827</v>
      </c>
      <c r="EI311" t="s">
        <v>211</v>
      </c>
      <c r="EJ311" t="s">
        <v>7828</v>
      </c>
      <c r="EK311" t="s">
        <v>246</v>
      </c>
      <c r="EL311" t="s">
        <v>574</v>
      </c>
      <c r="EM311" t="s">
        <v>384</v>
      </c>
      <c r="EN311" t="s">
        <v>3195</v>
      </c>
    </row>
    <row r="312" spans="1:158">
      <c r="A312" t="s">
        <v>293</v>
      </c>
      <c r="B312" t="s">
        <v>211</v>
      </c>
      <c r="C312" t="s">
        <v>212</v>
      </c>
      <c r="D312" t="s">
        <v>294</v>
      </c>
      <c r="E312" t="s">
        <v>7829</v>
      </c>
      <c r="F312" t="s">
        <v>7830</v>
      </c>
      <c r="G312">
        <v>9641054306</v>
      </c>
      <c r="H312" t="s">
        <v>164</v>
      </c>
      <c r="I312" t="s">
        <v>7831</v>
      </c>
      <c r="J312" t="s">
        <v>166</v>
      </c>
      <c r="K312" t="s">
        <v>389</v>
      </c>
      <c r="L312" t="s">
        <v>7832</v>
      </c>
      <c r="M312" t="s">
        <v>7833</v>
      </c>
      <c r="N312" t="s">
        <v>170</v>
      </c>
      <c r="AI312" t="s">
        <v>7834</v>
      </c>
      <c r="AJ312" t="s">
        <v>7835</v>
      </c>
      <c r="AK312" t="s">
        <v>7836</v>
      </c>
      <c r="AL312">
        <v>70.25</v>
      </c>
      <c r="AN312">
        <v>2006</v>
      </c>
      <c r="AO312" t="s">
        <v>174</v>
      </c>
      <c r="AP312" t="s">
        <v>7837</v>
      </c>
      <c r="AQ312" t="s">
        <v>7838</v>
      </c>
      <c r="AR312" t="s">
        <v>7839</v>
      </c>
      <c r="AS312">
        <v>68.8</v>
      </c>
      <c r="AU312">
        <v>2008</v>
      </c>
      <c r="AV312" t="s">
        <v>170</v>
      </c>
      <c r="AW312" t="s">
        <v>7840</v>
      </c>
      <c r="AX312" t="s">
        <v>7841</v>
      </c>
      <c r="AY312" t="s">
        <v>443</v>
      </c>
      <c r="AZ312">
        <v>60.25</v>
      </c>
      <c r="BB312">
        <v>2012</v>
      </c>
      <c r="BC312" t="s">
        <v>174</v>
      </c>
      <c r="BD312" t="s">
        <v>7842</v>
      </c>
      <c r="BE312" t="s">
        <v>7843</v>
      </c>
      <c r="BF312" t="s">
        <v>3314</v>
      </c>
      <c r="BG312">
        <v>60.25</v>
      </c>
      <c r="BI312">
        <v>2012</v>
      </c>
      <c r="BJ312">
        <v>19</v>
      </c>
      <c r="BK312" t="s">
        <v>7844</v>
      </c>
      <c r="BL312">
        <v>53</v>
      </c>
      <c r="BM312" t="s">
        <v>443</v>
      </c>
      <c r="BN312" t="s">
        <v>174</v>
      </c>
      <c r="BO312" t="s">
        <v>7845</v>
      </c>
      <c r="BP312" t="s">
        <v>7846</v>
      </c>
      <c r="BQ312" t="s">
        <v>443</v>
      </c>
      <c r="BR312">
        <v>85.3</v>
      </c>
      <c r="BS312">
        <v>8.53</v>
      </c>
      <c r="BT312">
        <v>2014</v>
      </c>
      <c r="BU312">
        <v>31</v>
      </c>
      <c r="BV312" t="s">
        <v>7847</v>
      </c>
      <c r="BW312">
        <v>53</v>
      </c>
      <c r="BX312" t="s">
        <v>6560</v>
      </c>
      <c r="BY312" t="s">
        <v>170</v>
      </c>
      <c r="CF312" t="s">
        <v>174</v>
      </c>
      <c r="CG312" t="s">
        <v>6560</v>
      </c>
      <c r="CH312" t="s">
        <v>7848</v>
      </c>
      <c r="CI312" t="s">
        <v>193</v>
      </c>
      <c r="CJ312">
        <v>2021</v>
      </c>
      <c r="CL312" t="s">
        <v>170</v>
      </c>
      <c r="CN312" t="s">
        <v>174</v>
      </c>
      <c r="CO312" t="s">
        <v>7849</v>
      </c>
      <c r="CP312" t="s">
        <v>7836</v>
      </c>
      <c r="CQ312" t="s">
        <v>174</v>
      </c>
      <c r="CR312">
        <v>9</v>
      </c>
      <c r="CS312">
        <v>2</v>
      </c>
      <c r="CU312" t="s">
        <v>7850</v>
      </c>
      <c r="CV312" t="s">
        <v>170</v>
      </c>
      <c r="CZ312" t="s">
        <v>170</v>
      </c>
      <c r="DB312" t="s">
        <v>378</v>
      </c>
      <c r="DC312" t="s">
        <v>326</v>
      </c>
      <c r="DD312" t="s">
        <v>170</v>
      </c>
      <c r="DF312" t="s">
        <v>170</v>
      </c>
      <c r="DL312" t="s">
        <v>174</v>
      </c>
      <c r="DM312" t="s">
        <v>7851</v>
      </c>
      <c r="DN312" t="s">
        <v>174</v>
      </c>
      <c r="DO312" t="s">
        <v>7852</v>
      </c>
      <c r="DP312" t="s">
        <v>7853</v>
      </c>
      <c r="DQ312" t="s">
        <v>202</v>
      </c>
      <c r="DR312" t="str">
        <f>HYPERLINK("https://nconnect.nicmar.ac.in/pdf/471_resume_1771697434.pdf/Y2FyZWVy","View Resume")</f>
        <v>0</v>
      </c>
      <c r="DS312" t="s">
        <v>2137</v>
      </c>
      <c r="DT312" t="s">
        <v>7854</v>
      </c>
      <c r="DU312" t="s">
        <v>7855</v>
      </c>
      <c r="DV312" t="s">
        <v>858</v>
      </c>
      <c r="DW312" t="s">
        <v>207</v>
      </c>
      <c r="DX312" t="s">
        <v>251</v>
      </c>
      <c r="DY312" t="s">
        <v>4830</v>
      </c>
      <c r="DZ312" t="s">
        <v>461</v>
      </c>
      <c r="EA312" t="s">
        <v>7856</v>
      </c>
      <c r="EB312" t="s">
        <v>947</v>
      </c>
      <c r="EC312" t="s">
        <v>7857</v>
      </c>
      <c r="ED312" t="s">
        <v>207</v>
      </c>
      <c r="EE312" t="s">
        <v>4306</v>
      </c>
      <c r="EF312" t="s">
        <v>1030</v>
      </c>
      <c r="EG312" t="s">
        <v>4013</v>
      </c>
      <c r="EH312" t="s">
        <v>7858</v>
      </c>
      <c r="EI312" t="s">
        <v>4748</v>
      </c>
      <c r="EJ312" t="s">
        <v>7859</v>
      </c>
      <c r="EK312" t="s">
        <v>207</v>
      </c>
      <c r="EL312" t="s">
        <v>905</v>
      </c>
      <c r="EM312" t="s">
        <v>424</v>
      </c>
      <c r="EN312" t="s">
        <v>265</v>
      </c>
      <c r="EO312" t="s">
        <v>7860</v>
      </c>
      <c r="EP312" t="s">
        <v>7431</v>
      </c>
      <c r="EQ312" t="s">
        <v>858</v>
      </c>
      <c r="ER312" t="s">
        <v>207</v>
      </c>
      <c r="ES312" t="s">
        <v>419</v>
      </c>
      <c r="ET312" t="s">
        <v>995</v>
      </c>
      <c r="EU312" t="s">
        <v>470</v>
      </c>
      <c r="EV312" t="s">
        <v>7861</v>
      </c>
      <c r="EW312" t="s">
        <v>7862</v>
      </c>
      <c r="EX312" t="s">
        <v>538</v>
      </c>
      <c r="EY312" t="s">
        <v>207</v>
      </c>
      <c r="EZ312" t="s">
        <v>252</v>
      </c>
      <c r="FA312" t="s">
        <v>1686</v>
      </c>
      <c r="FB312" t="s">
        <v>1388</v>
      </c>
    </row>
    <row r="313" spans="1:158">
      <c r="A313" t="s">
        <v>507</v>
      </c>
      <c r="B313" t="s">
        <v>508</v>
      </c>
      <c r="C313" t="s">
        <v>267</v>
      </c>
      <c r="D313" t="s">
        <v>509</v>
      </c>
      <c r="E313" t="s">
        <v>7863</v>
      </c>
      <c r="F313" t="s">
        <v>7864</v>
      </c>
      <c r="G313">
        <v>9820273565</v>
      </c>
      <c r="H313" t="s">
        <v>164</v>
      </c>
      <c r="I313" t="s">
        <v>4056</v>
      </c>
      <c r="J313" t="s">
        <v>166</v>
      </c>
      <c r="K313" t="s">
        <v>7865</v>
      </c>
      <c r="L313" t="s">
        <v>7866</v>
      </c>
      <c r="M313" t="s">
        <v>7867</v>
      </c>
      <c r="N313" t="s">
        <v>170</v>
      </c>
      <c r="AI313" t="s">
        <v>7868</v>
      </c>
      <c r="AJ313" t="s">
        <v>709</v>
      </c>
      <c r="AK313" t="s">
        <v>7869</v>
      </c>
      <c r="AL313">
        <v>64.26</v>
      </c>
      <c r="AN313">
        <v>2001</v>
      </c>
      <c r="AO313" t="s">
        <v>174</v>
      </c>
      <c r="AP313" t="s">
        <v>7870</v>
      </c>
      <c r="AQ313" t="s">
        <v>709</v>
      </c>
      <c r="AR313" t="s">
        <v>1335</v>
      </c>
      <c r="AS313">
        <v>65.33</v>
      </c>
      <c r="AU313">
        <v>2003</v>
      </c>
      <c r="AV313" t="s">
        <v>170</v>
      </c>
      <c r="BC313" t="s">
        <v>174</v>
      </c>
      <c r="BD313" t="s">
        <v>4636</v>
      </c>
      <c r="BE313" t="s">
        <v>7871</v>
      </c>
      <c r="BF313" t="s">
        <v>1335</v>
      </c>
      <c r="BG313">
        <v>56.71</v>
      </c>
      <c r="BI313">
        <v>2006</v>
      </c>
      <c r="BJ313">
        <v>19</v>
      </c>
      <c r="BK313" t="s">
        <v>6204</v>
      </c>
      <c r="BL313">
        <v>53</v>
      </c>
      <c r="BM313" t="s">
        <v>1335</v>
      </c>
      <c r="BN313" t="s">
        <v>174</v>
      </c>
      <c r="BO313" t="s">
        <v>4636</v>
      </c>
      <c r="BP313" t="s">
        <v>7872</v>
      </c>
      <c r="BQ313" t="s">
        <v>1285</v>
      </c>
      <c r="BR313">
        <v>56.71</v>
      </c>
      <c r="BT313">
        <v>2023</v>
      </c>
      <c r="BU313">
        <v>31</v>
      </c>
      <c r="BV313" t="s">
        <v>7873</v>
      </c>
      <c r="BW313">
        <v>23</v>
      </c>
      <c r="BY313" t="s">
        <v>174</v>
      </c>
      <c r="BZ313" t="s">
        <v>4636</v>
      </c>
      <c r="CA313" t="s">
        <v>7874</v>
      </c>
      <c r="CB313" t="s">
        <v>1285</v>
      </c>
      <c r="CC313">
        <v>55.55</v>
      </c>
      <c r="CE313">
        <v>2023</v>
      </c>
      <c r="CF313" t="s">
        <v>174</v>
      </c>
      <c r="CG313" t="s">
        <v>2359</v>
      </c>
      <c r="CH313" t="s">
        <v>7875</v>
      </c>
      <c r="CI313" t="s">
        <v>193</v>
      </c>
      <c r="CJ313">
        <v>2017</v>
      </c>
      <c r="CL313" t="s">
        <v>174</v>
      </c>
      <c r="CM313" t="s">
        <v>7876</v>
      </c>
      <c r="CN313" t="s">
        <v>174</v>
      </c>
      <c r="CO313" t="s">
        <v>7877</v>
      </c>
      <c r="CP313" t="s">
        <v>722</v>
      </c>
      <c r="CQ313" t="s">
        <v>174</v>
      </c>
      <c r="CR313">
        <v>0</v>
      </c>
      <c r="CS313">
        <v>0</v>
      </c>
      <c r="CT313">
        <v>12</v>
      </c>
      <c r="CV313" t="s">
        <v>174</v>
      </c>
      <c r="CW313" t="s">
        <v>7878</v>
      </c>
      <c r="CX313" t="s">
        <v>193</v>
      </c>
      <c r="CY313">
        <v>2017</v>
      </c>
      <c r="CZ313" t="s">
        <v>170</v>
      </c>
      <c r="DB313" t="s">
        <v>7879</v>
      </c>
      <c r="DC313" t="s">
        <v>7880</v>
      </c>
      <c r="DD313" t="s">
        <v>174</v>
      </c>
      <c r="DE313" t="s">
        <v>7881</v>
      </c>
      <c r="DF313" t="s">
        <v>174</v>
      </c>
      <c r="DG313" t="s">
        <v>678</v>
      </c>
      <c r="DH313" t="s">
        <v>679</v>
      </c>
      <c r="DI313" t="s">
        <v>679</v>
      </c>
      <c r="DJ313" t="s">
        <v>1163</v>
      </c>
      <c r="DK313">
        <v>8</v>
      </c>
      <c r="DL313" t="s">
        <v>174</v>
      </c>
      <c r="DM313" t="s">
        <v>7882</v>
      </c>
      <c r="DN313" t="s">
        <v>170</v>
      </c>
      <c r="DP313" t="s">
        <v>7883</v>
      </c>
      <c r="DQ313" t="s">
        <v>202</v>
      </c>
      <c r="DR313" t="str">
        <f>HYPERLINK("https://nconnect.nicmar.ac.in/pdf/465_resume_1771698182.PDF/Y2FyZWVy","View Resume")</f>
        <v>0</v>
      </c>
      <c r="DS313" t="s">
        <v>2199</v>
      </c>
      <c r="DT313" t="s">
        <v>7884</v>
      </c>
      <c r="DU313" t="s">
        <v>508</v>
      </c>
      <c r="DV313" t="s">
        <v>7885</v>
      </c>
      <c r="DW313" t="s">
        <v>246</v>
      </c>
      <c r="DX313" t="s">
        <v>996</v>
      </c>
      <c r="DY313" t="s">
        <v>209</v>
      </c>
      <c r="DZ313" t="s">
        <v>2054</v>
      </c>
      <c r="EA313" t="s">
        <v>7886</v>
      </c>
      <c r="EB313" t="s">
        <v>508</v>
      </c>
      <c r="EC313" t="s">
        <v>7887</v>
      </c>
      <c r="ED313" t="s">
        <v>246</v>
      </c>
      <c r="EE313" t="s">
        <v>506</v>
      </c>
      <c r="EF313" t="s">
        <v>996</v>
      </c>
      <c r="EG313" t="s">
        <v>4210</v>
      </c>
      <c r="EH313" t="s">
        <v>7888</v>
      </c>
      <c r="EI313" t="s">
        <v>508</v>
      </c>
      <c r="EJ313" t="s">
        <v>7889</v>
      </c>
      <c r="EK313" t="s">
        <v>246</v>
      </c>
      <c r="EL313" t="s">
        <v>1544</v>
      </c>
      <c r="EM313" t="s">
        <v>1386</v>
      </c>
      <c r="EN313" t="s">
        <v>380</v>
      </c>
      <c r="EO313" t="s">
        <v>7890</v>
      </c>
      <c r="EP313" t="s">
        <v>211</v>
      </c>
      <c r="EQ313" t="s">
        <v>333</v>
      </c>
      <c r="ER313" t="s">
        <v>246</v>
      </c>
      <c r="ES313" t="s">
        <v>2022</v>
      </c>
      <c r="ET313" t="s">
        <v>1322</v>
      </c>
      <c r="EU313" t="s">
        <v>3514</v>
      </c>
      <c r="EV313" t="s">
        <v>7891</v>
      </c>
      <c r="EW313" t="s">
        <v>211</v>
      </c>
      <c r="EX313" t="s">
        <v>333</v>
      </c>
      <c r="EY313" t="s">
        <v>246</v>
      </c>
      <c r="EZ313" t="s">
        <v>7892</v>
      </c>
      <c r="FA313" t="s">
        <v>1023</v>
      </c>
      <c r="FB313" t="s">
        <v>265</v>
      </c>
    </row>
    <row r="314" spans="1:158">
      <c r="A314" t="s">
        <v>1137</v>
      </c>
      <c r="B314" t="s">
        <v>211</v>
      </c>
      <c r="C314" t="s">
        <v>1138</v>
      </c>
      <c r="D314" t="s">
        <v>1139</v>
      </c>
      <c r="E314" t="s">
        <v>7893</v>
      </c>
      <c r="F314" t="s">
        <v>7894</v>
      </c>
      <c r="G314">
        <v>8583988484</v>
      </c>
      <c r="H314" t="s">
        <v>271</v>
      </c>
      <c r="I314" t="s">
        <v>7895</v>
      </c>
      <c r="J314" t="s">
        <v>217</v>
      </c>
      <c r="K314" t="s">
        <v>658</v>
      </c>
      <c r="L314" t="s">
        <v>7896</v>
      </c>
      <c r="M314" t="s">
        <v>7897</v>
      </c>
      <c r="N314" t="s">
        <v>170</v>
      </c>
      <c r="AI314" t="s">
        <v>7898</v>
      </c>
      <c r="AJ314" t="s">
        <v>7899</v>
      </c>
      <c r="AK314" t="s">
        <v>7900</v>
      </c>
      <c r="AL314">
        <v>96.8</v>
      </c>
      <c r="AN314">
        <v>2017</v>
      </c>
      <c r="AO314" t="s">
        <v>174</v>
      </c>
      <c r="AP314" t="s">
        <v>7901</v>
      </c>
      <c r="AQ314" t="s">
        <v>7902</v>
      </c>
      <c r="AR314" t="s">
        <v>7903</v>
      </c>
      <c r="AS314">
        <v>95.4</v>
      </c>
      <c r="AU314">
        <v>2019</v>
      </c>
      <c r="AV314" t="s">
        <v>170</v>
      </c>
      <c r="BC314" t="s">
        <v>174</v>
      </c>
      <c r="BD314" t="s">
        <v>7904</v>
      </c>
      <c r="BE314" t="s">
        <v>7905</v>
      </c>
      <c r="BF314" t="s">
        <v>7906</v>
      </c>
      <c r="BG314">
        <v>91.1</v>
      </c>
      <c r="BH314">
        <v>9.61</v>
      </c>
      <c r="BI314">
        <v>2024</v>
      </c>
      <c r="BJ314">
        <v>8</v>
      </c>
      <c r="BL314">
        <v>3</v>
      </c>
      <c r="BN314" t="s">
        <v>174</v>
      </c>
      <c r="BO314" t="s">
        <v>844</v>
      </c>
      <c r="BP314" t="s">
        <v>7907</v>
      </c>
      <c r="BQ314" t="s">
        <v>7908</v>
      </c>
      <c r="BR314">
        <v>93.8</v>
      </c>
      <c r="BS314">
        <v>9.38</v>
      </c>
      <c r="BT314">
        <v>2026</v>
      </c>
      <c r="BU314">
        <v>24</v>
      </c>
      <c r="BW314">
        <v>35</v>
      </c>
      <c r="BY314" t="s">
        <v>170</v>
      </c>
      <c r="CF314" t="s">
        <v>170</v>
      </c>
      <c r="CL314" t="s">
        <v>170</v>
      </c>
      <c r="CN314" t="s">
        <v>174</v>
      </c>
      <c r="CO314" t="s">
        <v>7909</v>
      </c>
      <c r="CP314" t="s">
        <v>7910</v>
      </c>
      <c r="CQ314" t="s">
        <v>170</v>
      </c>
      <c r="CV314" t="s">
        <v>170</v>
      </c>
      <c r="CZ314" t="s">
        <v>170</v>
      </c>
      <c r="DC314" t="s">
        <v>7911</v>
      </c>
      <c r="DD314" t="s">
        <v>170</v>
      </c>
      <c r="DF314" t="s">
        <v>170</v>
      </c>
      <c r="DL314" t="s">
        <v>174</v>
      </c>
      <c r="DM314" t="s">
        <v>7912</v>
      </c>
      <c r="DN314" t="s">
        <v>170</v>
      </c>
      <c r="DP314" t="s">
        <v>7913</v>
      </c>
      <c r="DQ314" t="s">
        <v>202</v>
      </c>
      <c r="DR314" t="str">
        <f>HYPERLINK("https://nconnect.nicmar.ac.in/pdf/478_resume_1771734216.pdf/Y2FyZWVy","View Resume")</f>
        <v>0</v>
      </c>
      <c r="DS314" t="s">
        <v>292</v>
      </c>
    </row>
    <row r="315" spans="1:158">
      <c r="A315" t="s">
        <v>266</v>
      </c>
      <c r="B315" t="s">
        <v>211</v>
      </c>
      <c r="C315" t="s">
        <v>267</v>
      </c>
      <c r="D315" t="s">
        <v>268</v>
      </c>
      <c r="E315" t="s">
        <v>7914</v>
      </c>
      <c r="F315" t="s">
        <v>7915</v>
      </c>
      <c r="G315">
        <v>7217616929</v>
      </c>
      <c r="H315" t="s">
        <v>164</v>
      </c>
      <c r="I315" t="s">
        <v>7916</v>
      </c>
      <c r="J315" t="s">
        <v>217</v>
      </c>
      <c r="K315" t="s">
        <v>218</v>
      </c>
      <c r="L315" t="s">
        <v>7917</v>
      </c>
      <c r="M315" t="s">
        <v>7918</v>
      </c>
      <c r="N315" t="s">
        <v>170</v>
      </c>
      <c r="AI315" t="s">
        <v>7919</v>
      </c>
      <c r="AJ315" t="s">
        <v>7920</v>
      </c>
      <c r="AK315" t="s">
        <v>7921</v>
      </c>
      <c r="AL315">
        <v>60</v>
      </c>
      <c r="AN315">
        <v>2011</v>
      </c>
      <c r="AO315" t="s">
        <v>174</v>
      </c>
      <c r="AP315" t="s">
        <v>7922</v>
      </c>
      <c r="AQ315" t="s">
        <v>7920</v>
      </c>
      <c r="AR315" t="s">
        <v>7923</v>
      </c>
      <c r="AS315">
        <v>80</v>
      </c>
      <c r="AU315">
        <v>2013</v>
      </c>
      <c r="AV315" t="s">
        <v>170</v>
      </c>
      <c r="BC315" t="s">
        <v>174</v>
      </c>
      <c r="BD315" t="s">
        <v>2036</v>
      </c>
      <c r="BE315" t="s">
        <v>7924</v>
      </c>
      <c r="BF315" t="s">
        <v>443</v>
      </c>
      <c r="BG315">
        <v>66.47</v>
      </c>
      <c r="BI315">
        <v>2016</v>
      </c>
      <c r="BJ315">
        <v>19</v>
      </c>
      <c r="BK315" t="s">
        <v>7925</v>
      </c>
      <c r="BL315">
        <v>53</v>
      </c>
      <c r="BM315" t="s">
        <v>443</v>
      </c>
      <c r="BN315" t="s">
        <v>174</v>
      </c>
      <c r="BO315" t="s">
        <v>7926</v>
      </c>
      <c r="BP315" t="s">
        <v>7927</v>
      </c>
      <c r="BQ315" t="s">
        <v>286</v>
      </c>
      <c r="BR315">
        <v>81.1</v>
      </c>
      <c r="BT315">
        <v>2018</v>
      </c>
      <c r="BU315">
        <v>31</v>
      </c>
      <c r="BV315" t="s">
        <v>286</v>
      </c>
      <c r="BW315">
        <v>53</v>
      </c>
      <c r="BX315" t="s">
        <v>286</v>
      </c>
      <c r="BY315" t="s">
        <v>174</v>
      </c>
      <c r="BZ315" t="s">
        <v>2036</v>
      </c>
      <c r="CA315" t="s">
        <v>7928</v>
      </c>
      <c r="CB315" t="s">
        <v>7929</v>
      </c>
      <c r="CC315">
        <v>81</v>
      </c>
      <c r="CE315">
        <v>2021</v>
      </c>
      <c r="CF315" t="s">
        <v>174</v>
      </c>
      <c r="CG315" t="s">
        <v>286</v>
      </c>
      <c r="CH315" t="s">
        <v>7930</v>
      </c>
      <c r="CI315" t="s">
        <v>373</v>
      </c>
      <c r="CK315" t="s">
        <v>170</v>
      </c>
      <c r="CL315" t="s">
        <v>174</v>
      </c>
      <c r="CM315" t="s">
        <v>7931</v>
      </c>
      <c r="CN315" t="s">
        <v>174</v>
      </c>
      <c r="CO315" t="s">
        <v>7932</v>
      </c>
      <c r="CP315" t="s">
        <v>7933</v>
      </c>
      <c r="CQ315" t="s">
        <v>174</v>
      </c>
      <c r="CR315">
        <v>1</v>
      </c>
      <c r="CS315">
        <v>0</v>
      </c>
      <c r="CT315">
        <v>0</v>
      </c>
      <c r="CU315" t="s">
        <v>7934</v>
      </c>
      <c r="CV315" t="s">
        <v>170</v>
      </c>
      <c r="CZ315" t="s">
        <v>170</v>
      </c>
      <c r="DB315" t="s">
        <v>7935</v>
      </c>
      <c r="DC315" t="s">
        <v>326</v>
      </c>
      <c r="DD315" t="s">
        <v>174</v>
      </c>
      <c r="DE315" t="s">
        <v>7936</v>
      </c>
      <c r="DF315" t="s">
        <v>174</v>
      </c>
      <c r="DG315" t="s">
        <v>7937</v>
      </c>
      <c r="DH315">
        <v>0</v>
      </c>
      <c r="DI315" t="s">
        <v>7938</v>
      </c>
      <c r="DJ315" t="s">
        <v>378</v>
      </c>
      <c r="DK315">
        <v>10</v>
      </c>
      <c r="DL315" t="s">
        <v>174</v>
      </c>
      <c r="DM315" t="s">
        <v>7939</v>
      </c>
      <c r="DN315" t="s">
        <v>170</v>
      </c>
      <c r="DP315" t="s">
        <v>7940</v>
      </c>
      <c r="DQ315" t="s">
        <v>202</v>
      </c>
      <c r="DR315" t="str">
        <f>HYPERLINK("https://nconnect.nicmar.ac.in/pdf/480_resume_1771737753.pdf/Y2FyZWVy","View Resume")</f>
        <v>0</v>
      </c>
      <c r="DS315" t="s">
        <v>466</v>
      </c>
      <c r="DT315" t="s">
        <v>7941</v>
      </c>
      <c r="DU315" t="s">
        <v>211</v>
      </c>
      <c r="DV315" t="s">
        <v>1688</v>
      </c>
      <c r="DW315" t="s">
        <v>246</v>
      </c>
      <c r="DX315" t="s">
        <v>465</v>
      </c>
      <c r="DY315" t="s">
        <v>209</v>
      </c>
      <c r="DZ315" t="s">
        <v>466</v>
      </c>
    </row>
    <row r="316" spans="1:158">
      <c r="A316" t="s">
        <v>1284</v>
      </c>
      <c r="B316" t="s">
        <v>211</v>
      </c>
      <c r="C316" t="s">
        <v>267</v>
      </c>
      <c r="D316" t="s">
        <v>1285</v>
      </c>
      <c r="E316" t="s">
        <v>7942</v>
      </c>
      <c r="F316" t="s">
        <v>7943</v>
      </c>
      <c r="G316">
        <v>8879511712</v>
      </c>
      <c r="H316" t="s">
        <v>164</v>
      </c>
      <c r="I316" t="s">
        <v>7944</v>
      </c>
      <c r="J316" t="s">
        <v>166</v>
      </c>
      <c r="K316" t="s">
        <v>7945</v>
      </c>
      <c r="L316" t="s">
        <v>7946</v>
      </c>
      <c r="M316" t="s">
        <v>7947</v>
      </c>
      <c r="N316" t="s">
        <v>170</v>
      </c>
      <c r="AI316" t="s">
        <v>7948</v>
      </c>
      <c r="AJ316" t="s">
        <v>7949</v>
      </c>
      <c r="AK316" t="s">
        <v>7950</v>
      </c>
      <c r="AL316">
        <v>72</v>
      </c>
      <c r="AM316">
        <v>7.6</v>
      </c>
      <c r="AN316">
        <v>2012</v>
      </c>
      <c r="AO316" t="s">
        <v>170</v>
      </c>
      <c r="AV316" t="s">
        <v>170</v>
      </c>
      <c r="BC316" t="s">
        <v>174</v>
      </c>
      <c r="BD316" t="s">
        <v>5220</v>
      </c>
      <c r="BE316" t="s">
        <v>7951</v>
      </c>
      <c r="BF316" t="s">
        <v>7952</v>
      </c>
      <c r="BG316">
        <v>59.6</v>
      </c>
      <c r="BH316">
        <v>5.96</v>
      </c>
      <c r="BI316">
        <v>2019</v>
      </c>
      <c r="BJ316">
        <v>19</v>
      </c>
      <c r="BK316" t="s">
        <v>7953</v>
      </c>
      <c r="BL316">
        <v>53</v>
      </c>
      <c r="BM316" t="s">
        <v>7954</v>
      </c>
      <c r="BN316" t="s">
        <v>174</v>
      </c>
      <c r="BO316" t="s">
        <v>7955</v>
      </c>
      <c r="BP316" t="s">
        <v>7956</v>
      </c>
      <c r="BQ316" t="s">
        <v>7957</v>
      </c>
      <c r="BR316">
        <v>61</v>
      </c>
      <c r="BT316">
        <v>2020</v>
      </c>
      <c r="BU316">
        <v>31</v>
      </c>
      <c r="BV316" t="s">
        <v>7958</v>
      </c>
      <c r="BW316">
        <v>53</v>
      </c>
      <c r="BX316" t="s">
        <v>7959</v>
      </c>
      <c r="BY316" t="s">
        <v>170</v>
      </c>
      <c r="CF316" t="s">
        <v>174</v>
      </c>
      <c r="CG316" t="s">
        <v>7960</v>
      </c>
      <c r="CH316" t="s">
        <v>7961</v>
      </c>
      <c r="CI316" t="s">
        <v>193</v>
      </c>
      <c r="CJ316">
        <v>2024</v>
      </c>
      <c r="CL316" t="s">
        <v>170</v>
      </c>
      <c r="CN316" t="s">
        <v>170</v>
      </c>
      <c r="CP316" t="s">
        <v>722</v>
      </c>
      <c r="CQ316" t="s">
        <v>174</v>
      </c>
      <c r="CR316">
        <v>1</v>
      </c>
      <c r="CS316">
        <v>5</v>
      </c>
      <c r="CT316">
        <v>3</v>
      </c>
      <c r="CU316" t="s">
        <v>7962</v>
      </c>
      <c r="CV316" t="s">
        <v>170</v>
      </c>
      <c r="CZ316" t="s">
        <v>170</v>
      </c>
      <c r="DB316" t="s">
        <v>7963</v>
      </c>
      <c r="DC316" t="s">
        <v>7964</v>
      </c>
      <c r="DD316" t="s">
        <v>174</v>
      </c>
      <c r="DE316" t="s">
        <v>7965</v>
      </c>
      <c r="DF316" t="s">
        <v>170</v>
      </c>
      <c r="DL316" t="s">
        <v>170</v>
      </c>
      <c r="DN316" t="s">
        <v>170</v>
      </c>
      <c r="DP316" t="s">
        <v>7966</v>
      </c>
      <c r="DQ316" t="str">
        <f>HYPERLINK("https://nconnect.nicmar.ac.in/storage/profile/699a93d344c5d.png","Download")</f>
        <v>0</v>
      </c>
      <c r="DR316" t="str">
        <f>HYPERLINK("https://nconnect.nicmar.ac.in/pdf/479_resume_1771737762.pdf/Y2FyZWVy","View Resume")</f>
        <v>0</v>
      </c>
      <c r="DS316" t="s">
        <v>4013</v>
      </c>
      <c r="DT316" t="s">
        <v>7967</v>
      </c>
      <c r="DU316" t="s">
        <v>211</v>
      </c>
      <c r="DV316" t="s">
        <v>819</v>
      </c>
      <c r="DW316" t="s">
        <v>246</v>
      </c>
      <c r="DX316" t="s">
        <v>996</v>
      </c>
      <c r="DY316" t="s">
        <v>209</v>
      </c>
      <c r="DZ316" t="s">
        <v>908</v>
      </c>
      <c r="EA316" t="s">
        <v>7968</v>
      </c>
      <c r="EB316" t="s">
        <v>211</v>
      </c>
      <c r="EC316" t="s">
        <v>7885</v>
      </c>
      <c r="ED316" t="s">
        <v>246</v>
      </c>
      <c r="EE316" t="s">
        <v>419</v>
      </c>
      <c r="EF316" t="s">
        <v>981</v>
      </c>
      <c r="EG316" t="s">
        <v>380</v>
      </c>
      <c r="EH316" t="s">
        <v>7969</v>
      </c>
      <c r="EI316" t="s">
        <v>4472</v>
      </c>
      <c r="EJ316" t="s">
        <v>1630</v>
      </c>
      <c r="EK316" t="s">
        <v>246</v>
      </c>
      <c r="EL316" t="s">
        <v>1813</v>
      </c>
      <c r="EM316" t="s">
        <v>419</v>
      </c>
      <c r="EN316" t="s">
        <v>1388</v>
      </c>
    </row>
    <row r="317" spans="1:158">
      <c r="A317" t="s">
        <v>826</v>
      </c>
      <c r="B317" t="s">
        <v>211</v>
      </c>
      <c r="C317" t="s">
        <v>267</v>
      </c>
      <c r="D317" t="s">
        <v>827</v>
      </c>
      <c r="E317" t="s">
        <v>7914</v>
      </c>
      <c r="F317" t="s">
        <v>7915</v>
      </c>
      <c r="G317">
        <v>7217616929</v>
      </c>
      <c r="H317" t="s">
        <v>164</v>
      </c>
      <c r="I317" t="s">
        <v>7916</v>
      </c>
      <c r="J317" t="s">
        <v>217</v>
      </c>
      <c r="K317" t="s">
        <v>218</v>
      </c>
      <c r="L317" t="s">
        <v>7917</v>
      </c>
      <c r="M317" t="s">
        <v>7918</v>
      </c>
      <c r="N317" t="s">
        <v>170</v>
      </c>
      <c r="AI317" t="s">
        <v>7919</v>
      </c>
      <c r="AJ317" t="s">
        <v>7920</v>
      </c>
      <c r="AK317" t="s">
        <v>7921</v>
      </c>
      <c r="AL317">
        <v>60</v>
      </c>
      <c r="AN317">
        <v>2011</v>
      </c>
      <c r="AO317" t="s">
        <v>174</v>
      </c>
      <c r="AP317" t="s">
        <v>7922</v>
      </c>
      <c r="AQ317" t="s">
        <v>7920</v>
      </c>
      <c r="AR317" t="s">
        <v>7923</v>
      </c>
      <c r="AS317">
        <v>80</v>
      </c>
      <c r="AU317">
        <v>2013</v>
      </c>
      <c r="AV317" t="s">
        <v>170</v>
      </c>
      <c r="BC317" t="s">
        <v>174</v>
      </c>
      <c r="BD317" t="s">
        <v>2036</v>
      </c>
      <c r="BE317" t="s">
        <v>7924</v>
      </c>
      <c r="BF317" t="s">
        <v>443</v>
      </c>
      <c r="BG317">
        <v>66.47</v>
      </c>
      <c r="BI317">
        <v>2016</v>
      </c>
      <c r="BJ317">
        <v>19</v>
      </c>
      <c r="BK317" t="s">
        <v>7925</v>
      </c>
      <c r="BL317">
        <v>53</v>
      </c>
      <c r="BM317" t="s">
        <v>443</v>
      </c>
      <c r="BN317" t="s">
        <v>174</v>
      </c>
      <c r="BO317" t="s">
        <v>7926</v>
      </c>
      <c r="BP317" t="s">
        <v>7927</v>
      </c>
      <c r="BQ317" t="s">
        <v>286</v>
      </c>
      <c r="BR317">
        <v>81.1</v>
      </c>
      <c r="BT317">
        <v>2018</v>
      </c>
      <c r="BU317">
        <v>31</v>
      </c>
      <c r="BV317" t="s">
        <v>286</v>
      </c>
      <c r="BW317">
        <v>53</v>
      </c>
      <c r="BX317" t="s">
        <v>286</v>
      </c>
      <c r="BY317" t="s">
        <v>174</v>
      </c>
      <c r="BZ317" t="s">
        <v>2036</v>
      </c>
      <c r="CA317" t="s">
        <v>7928</v>
      </c>
      <c r="CB317" t="s">
        <v>7929</v>
      </c>
      <c r="CC317">
        <v>81</v>
      </c>
      <c r="CE317">
        <v>2021</v>
      </c>
      <c r="CF317" t="s">
        <v>174</v>
      </c>
      <c r="CG317" t="s">
        <v>286</v>
      </c>
      <c r="CH317" t="s">
        <v>7930</v>
      </c>
      <c r="CI317" t="s">
        <v>373</v>
      </c>
      <c r="CK317" t="s">
        <v>170</v>
      </c>
      <c r="CL317" t="s">
        <v>174</v>
      </c>
      <c r="CM317" t="s">
        <v>7931</v>
      </c>
      <c r="CN317" t="s">
        <v>174</v>
      </c>
      <c r="CO317" t="s">
        <v>7932</v>
      </c>
      <c r="CP317" t="s">
        <v>7933</v>
      </c>
      <c r="CQ317" t="s">
        <v>174</v>
      </c>
      <c r="CR317">
        <v>1</v>
      </c>
      <c r="CS317">
        <v>0</v>
      </c>
      <c r="CT317">
        <v>0</v>
      </c>
      <c r="CU317" t="s">
        <v>7934</v>
      </c>
      <c r="CV317" t="s">
        <v>170</v>
      </c>
      <c r="CZ317" t="s">
        <v>170</v>
      </c>
      <c r="DB317" t="s">
        <v>7935</v>
      </c>
      <c r="DC317" t="s">
        <v>326</v>
      </c>
      <c r="DD317" t="s">
        <v>174</v>
      </c>
      <c r="DE317" t="s">
        <v>7936</v>
      </c>
      <c r="DF317" t="s">
        <v>174</v>
      </c>
      <c r="DG317" t="s">
        <v>7937</v>
      </c>
      <c r="DH317">
        <v>0</v>
      </c>
      <c r="DI317" t="s">
        <v>7938</v>
      </c>
      <c r="DJ317" t="s">
        <v>378</v>
      </c>
      <c r="DK317">
        <v>10</v>
      </c>
      <c r="DL317" t="s">
        <v>174</v>
      </c>
      <c r="DM317" t="s">
        <v>7939</v>
      </c>
      <c r="DN317" t="s">
        <v>170</v>
      </c>
      <c r="DP317" t="s">
        <v>7970</v>
      </c>
      <c r="DQ317" t="s">
        <v>202</v>
      </c>
      <c r="DR317" t="str">
        <f>HYPERLINK("https://nconnect.nicmar.ac.in/pdf/480_resume_1771737753.pdf/Y2FyZWVy","View Resume")</f>
        <v>0</v>
      </c>
      <c r="DS317" t="s">
        <v>466</v>
      </c>
      <c r="DT317" t="s">
        <v>7941</v>
      </c>
      <c r="DU317" t="s">
        <v>211</v>
      </c>
      <c r="DV317" t="s">
        <v>1688</v>
      </c>
      <c r="DW317" t="s">
        <v>246</v>
      </c>
      <c r="DX317" t="s">
        <v>465</v>
      </c>
      <c r="DY317" t="s">
        <v>209</v>
      </c>
      <c r="DZ317" t="s">
        <v>466</v>
      </c>
    </row>
    <row r="318" spans="1:158">
      <c r="A318" t="s">
        <v>356</v>
      </c>
      <c r="B318" t="s">
        <v>211</v>
      </c>
      <c r="C318" t="s">
        <v>267</v>
      </c>
      <c r="D318" t="s">
        <v>357</v>
      </c>
      <c r="E318" t="s">
        <v>7971</v>
      </c>
      <c r="F318" t="s">
        <v>7972</v>
      </c>
      <c r="G318">
        <v>7719059585</v>
      </c>
      <c r="H318" t="s">
        <v>164</v>
      </c>
      <c r="I318" t="s">
        <v>7973</v>
      </c>
      <c r="J318" t="s">
        <v>166</v>
      </c>
      <c r="K318" t="s">
        <v>7974</v>
      </c>
      <c r="L318" t="s">
        <v>7975</v>
      </c>
      <c r="M318" t="s">
        <v>7976</v>
      </c>
      <c r="N318" t="s">
        <v>170</v>
      </c>
      <c r="AI318" t="s">
        <v>7977</v>
      </c>
      <c r="AJ318" t="s">
        <v>4252</v>
      </c>
      <c r="AK318" t="s">
        <v>7978</v>
      </c>
      <c r="AL318">
        <v>57.2</v>
      </c>
      <c r="AN318">
        <v>1999</v>
      </c>
      <c r="AO318" t="s">
        <v>174</v>
      </c>
      <c r="AP318" t="s">
        <v>7979</v>
      </c>
      <c r="AQ318" t="s">
        <v>4252</v>
      </c>
      <c r="AR318" t="s">
        <v>7980</v>
      </c>
      <c r="AS318">
        <v>52.5</v>
      </c>
      <c r="AU318">
        <v>2001</v>
      </c>
      <c r="AV318" t="s">
        <v>170</v>
      </c>
      <c r="BC318" t="s">
        <v>174</v>
      </c>
      <c r="BD318" t="s">
        <v>4116</v>
      </c>
      <c r="BE318" t="s">
        <v>7979</v>
      </c>
      <c r="BF318" t="s">
        <v>1250</v>
      </c>
      <c r="BG318">
        <v>54.83</v>
      </c>
      <c r="BI318">
        <v>2005</v>
      </c>
      <c r="BJ318">
        <v>19</v>
      </c>
      <c r="BL318">
        <v>53</v>
      </c>
      <c r="BM318" t="s">
        <v>1250</v>
      </c>
      <c r="BN318" t="s">
        <v>174</v>
      </c>
      <c r="BO318" t="s">
        <v>7981</v>
      </c>
      <c r="BP318" t="s">
        <v>7982</v>
      </c>
      <c r="BQ318" t="s">
        <v>2571</v>
      </c>
      <c r="BR318">
        <v>55</v>
      </c>
      <c r="BT318">
        <v>2012</v>
      </c>
      <c r="BU318">
        <v>31</v>
      </c>
      <c r="BV318" t="s">
        <v>1565</v>
      </c>
      <c r="BW318">
        <v>53</v>
      </c>
      <c r="BX318" t="s">
        <v>7983</v>
      </c>
      <c r="BY318" t="s">
        <v>174</v>
      </c>
      <c r="BZ318" t="s">
        <v>7981</v>
      </c>
      <c r="CA318" t="s">
        <v>7984</v>
      </c>
      <c r="CB318" t="s">
        <v>1250</v>
      </c>
      <c r="CC318">
        <v>53</v>
      </c>
      <c r="CE318">
        <v>2008</v>
      </c>
      <c r="CF318" t="s">
        <v>174</v>
      </c>
      <c r="CG318" t="s">
        <v>3427</v>
      </c>
      <c r="CH318" t="s">
        <v>4931</v>
      </c>
      <c r="CI318" t="s">
        <v>193</v>
      </c>
      <c r="CJ318">
        <v>2026</v>
      </c>
      <c r="CL318" t="s">
        <v>174</v>
      </c>
      <c r="CM318" t="s">
        <v>7985</v>
      </c>
      <c r="CN318" t="s">
        <v>170</v>
      </c>
      <c r="CP318" t="s">
        <v>7986</v>
      </c>
      <c r="CQ318" t="s">
        <v>174</v>
      </c>
      <c r="CR318" t="s">
        <v>378</v>
      </c>
      <c r="CS318" t="s">
        <v>378</v>
      </c>
      <c r="CT318" t="s">
        <v>678</v>
      </c>
      <c r="CU318" t="s">
        <v>7987</v>
      </c>
      <c r="CV318" t="s">
        <v>170</v>
      </c>
      <c r="CZ318" t="s">
        <v>170</v>
      </c>
      <c r="DB318" t="s">
        <v>7988</v>
      </c>
      <c r="DC318" t="s">
        <v>7989</v>
      </c>
      <c r="DD318" t="s">
        <v>174</v>
      </c>
      <c r="DE318" t="s">
        <v>7990</v>
      </c>
      <c r="DF318" t="s">
        <v>174</v>
      </c>
      <c r="DG318" t="s">
        <v>7991</v>
      </c>
      <c r="DH318" t="s">
        <v>7992</v>
      </c>
      <c r="DI318" t="s">
        <v>7993</v>
      </c>
      <c r="DJ318" t="s">
        <v>7994</v>
      </c>
      <c r="DK318">
        <v>9</v>
      </c>
      <c r="DL318" t="s">
        <v>170</v>
      </c>
      <c r="DN318" t="s">
        <v>170</v>
      </c>
      <c r="DP318" t="s">
        <v>7995</v>
      </c>
      <c r="DQ318" t="s">
        <v>202</v>
      </c>
      <c r="DR318" t="str">
        <f>HYPERLINK("https://nconnect.nicmar.ac.in/pdf/476_resume_1771739318.pdf/Y2FyZWVy","View Resume")</f>
        <v>0</v>
      </c>
      <c r="DS318" t="s">
        <v>3225</v>
      </c>
      <c r="DT318" t="s">
        <v>7996</v>
      </c>
      <c r="DU318" t="s">
        <v>1283</v>
      </c>
      <c r="DV318" t="s">
        <v>819</v>
      </c>
      <c r="DW318" t="s">
        <v>246</v>
      </c>
      <c r="DX318" t="s">
        <v>252</v>
      </c>
      <c r="DY318" t="s">
        <v>209</v>
      </c>
      <c r="DZ318" t="s">
        <v>1383</v>
      </c>
      <c r="EA318" t="s">
        <v>7997</v>
      </c>
      <c r="EB318" t="s">
        <v>1283</v>
      </c>
      <c r="EC318" t="s">
        <v>7998</v>
      </c>
      <c r="ED318" t="s">
        <v>246</v>
      </c>
      <c r="EE318" t="s">
        <v>570</v>
      </c>
      <c r="EF318" t="s">
        <v>995</v>
      </c>
      <c r="EG318" t="s">
        <v>7999</v>
      </c>
      <c r="EH318" t="s">
        <v>8000</v>
      </c>
      <c r="EI318" t="s">
        <v>1283</v>
      </c>
      <c r="EJ318" t="s">
        <v>8001</v>
      </c>
      <c r="EK318" t="s">
        <v>246</v>
      </c>
      <c r="EL318" t="s">
        <v>579</v>
      </c>
      <c r="EM318" t="s">
        <v>384</v>
      </c>
      <c r="EN318" t="s">
        <v>203</v>
      </c>
      <c r="EO318" t="s">
        <v>8002</v>
      </c>
      <c r="EP318" t="s">
        <v>8003</v>
      </c>
      <c r="EQ318" t="s">
        <v>8004</v>
      </c>
      <c r="ER318" t="s">
        <v>207</v>
      </c>
      <c r="ES318" t="s">
        <v>4599</v>
      </c>
      <c r="ET318" t="s">
        <v>6952</v>
      </c>
      <c r="EU318" t="s">
        <v>380</v>
      </c>
    </row>
    <row r="319" spans="1:158">
      <c r="A319" t="s">
        <v>471</v>
      </c>
      <c r="B319" t="s">
        <v>211</v>
      </c>
      <c r="C319" t="s">
        <v>472</v>
      </c>
      <c r="D319" t="s">
        <v>473</v>
      </c>
      <c r="E319" t="s">
        <v>8005</v>
      </c>
      <c r="F319" t="s">
        <v>8006</v>
      </c>
      <c r="G319">
        <v>9787781194</v>
      </c>
      <c r="H319" t="s">
        <v>271</v>
      </c>
      <c r="I319" t="s">
        <v>8007</v>
      </c>
      <c r="J319" t="s">
        <v>217</v>
      </c>
      <c r="K319" t="s">
        <v>8008</v>
      </c>
      <c r="L319" t="s">
        <v>8009</v>
      </c>
      <c r="M319" t="s">
        <v>8010</v>
      </c>
      <c r="N319" t="s">
        <v>170</v>
      </c>
      <c r="AI319" t="s">
        <v>8011</v>
      </c>
      <c r="AJ319" t="s">
        <v>8012</v>
      </c>
      <c r="AK319" t="s">
        <v>8013</v>
      </c>
      <c r="AL319">
        <v>96</v>
      </c>
      <c r="AN319">
        <v>2010</v>
      </c>
      <c r="AO319" t="s">
        <v>174</v>
      </c>
      <c r="AP319" t="s">
        <v>8011</v>
      </c>
      <c r="AQ319" t="s">
        <v>8012</v>
      </c>
      <c r="AR319" t="s">
        <v>8014</v>
      </c>
      <c r="AS319">
        <v>95.41</v>
      </c>
      <c r="AU319">
        <v>2012</v>
      </c>
      <c r="AV319" t="s">
        <v>170</v>
      </c>
      <c r="BC319" t="s">
        <v>174</v>
      </c>
      <c r="BD319" t="s">
        <v>3847</v>
      </c>
      <c r="BE319" t="s">
        <v>8015</v>
      </c>
      <c r="BF319" t="s">
        <v>8016</v>
      </c>
      <c r="BG319">
        <v>84.6</v>
      </c>
      <c r="BH319">
        <v>8.46</v>
      </c>
      <c r="BI319">
        <v>2016</v>
      </c>
      <c r="BJ319">
        <v>2</v>
      </c>
      <c r="BL319">
        <v>9</v>
      </c>
      <c r="BN319" t="s">
        <v>174</v>
      </c>
      <c r="BO319" t="s">
        <v>3847</v>
      </c>
      <c r="BP319" t="s">
        <v>8015</v>
      </c>
      <c r="BQ319" t="s">
        <v>8017</v>
      </c>
      <c r="BR319">
        <v>93.3</v>
      </c>
      <c r="BS319">
        <v>9.33</v>
      </c>
      <c r="BT319">
        <v>2018</v>
      </c>
      <c r="BU319">
        <v>13</v>
      </c>
      <c r="BW319">
        <v>53</v>
      </c>
      <c r="BX319" t="s">
        <v>8018</v>
      </c>
      <c r="BY319" t="s">
        <v>170</v>
      </c>
      <c r="CF319" t="s">
        <v>174</v>
      </c>
      <c r="CG319" t="s">
        <v>8019</v>
      </c>
      <c r="CH319" t="s">
        <v>8015</v>
      </c>
      <c r="CI319" t="s">
        <v>373</v>
      </c>
      <c r="CK319" t="s">
        <v>170</v>
      </c>
      <c r="CL319" t="s">
        <v>174</v>
      </c>
      <c r="CM319" t="s">
        <v>8020</v>
      </c>
      <c r="CN319" t="s">
        <v>174</v>
      </c>
      <c r="CO319" t="s">
        <v>8021</v>
      </c>
      <c r="CP319" t="s">
        <v>8022</v>
      </c>
      <c r="CQ319" t="s">
        <v>174</v>
      </c>
      <c r="CR319">
        <v>5</v>
      </c>
      <c r="CS319">
        <v>1</v>
      </c>
      <c r="CV319" t="s">
        <v>170</v>
      </c>
      <c r="CZ319" t="s">
        <v>170</v>
      </c>
      <c r="DB319" t="s">
        <v>8023</v>
      </c>
      <c r="DD319" t="s">
        <v>174</v>
      </c>
      <c r="DE319" t="s">
        <v>8024</v>
      </c>
      <c r="DF319" t="s">
        <v>174</v>
      </c>
      <c r="DG319">
        <v>5</v>
      </c>
      <c r="DH319">
        <v>3</v>
      </c>
      <c r="DI319">
        <v>2</v>
      </c>
      <c r="DJ319" t="s">
        <v>1976</v>
      </c>
      <c r="DK319">
        <v>8</v>
      </c>
      <c r="DL319" t="s">
        <v>174</v>
      </c>
      <c r="DM319" t="s">
        <v>8025</v>
      </c>
      <c r="DN319" t="s">
        <v>174</v>
      </c>
      <c r="DO319" t="s">
        <v>8026</v>
      </c>
      <c r="DP319" t="s">
        <v>8027</v>
      </c>
      <c r="DQ319" t="s">
        <v>202</v>
      </c>
      <c r="DR319" t="str">
        <f>HYPERLINK("https://nconnect.nicmar.ac.in/pdf/484_resume_1771741603.pdf/Y2FyZWVy","View Resume")</f>
        <v>0</v>
      </c>
      <c r="DS319" t="s">
        <v>1216</v>
      </c>
      <c r="DT319" t="s">
        <v>8015</v>
      </c>
      <c r="DU319" t="s">
        <v>255</v>
      </c>
      <c r="DV319" t="s">
        <v>8028</v>
      </c>
      <c r="DW319" t="s">
        <v>246</v>
      </c>
      <c r="DX319" t="s">
        <v>1983</v>
      </c>
      <c r="DY319" t="s">
        <v>209</v>
      </c>
      <c r="DZ319" t="s">
        <v>1216</v>
      </c>
    </row>
    <row r="320" spans="1:158">
      <c r="A320" t="s">
        <v>210</v>
      </c>
      <c r="B320" t="s">
        <v>211</v>
      </c>
      <c r="C320" t="s">
        <v>212</v>
      </c>
      <c r="D320" t="s">
        <v>213</v>
      </c>
      <c r="E320" t="s">
        <v>8029</v>
      </c>
      <c r="F320" t="s">
        <v>8030</v>
      </c>
      <c r="G320">
        <v>9603112235</v>
      </c>
      <c r="H320" t="s">
        <v>164</v>
      </c>
      <c r="I320" t="s">
        <v>8031</v>
      </c>
      <c r="J320" t="s">
        <v>217</v>
      </c>
      <c r="K320" t="s">
        <v>8032</v>
      </c>
      <c r="L320" t="s">
        <v>8033</v>
      </c>
      <c r="M320" t="s">
        <v>8034</v>
      </c>
      <c r="N320" t="s">
        <v>170</v>
      </c>
      <c r="AI320" t="s">
        <v>8035</v>
      </c>
      <c r="AJ320" t="s">
        <v>8036</v>
      </c>
      <c r="AK320" t="s">
        <v>8037</v>
      </c>
      <c r="AL320">
        <v>92</v>
      </c>
      <c r="AM320">
        <v>9.2</v>
      </c>
      <c r="AN320">
        <v>2017</v>
      </c>
      <c r="AO320" t="s">
        <v>174</v>
      </c>
      <c r="AP320" t="s">
        <v>8038</v>
      </c>
      <c r="AQ320" t="s">
        <v>5461</v>
      </c>
      <c r="AR320" t="s">
        <v>8039</v>
      </c>
      <c r="AS320">
        <v>95.4</v>
      </c>
      <c r="AT320">
        <v>9.88</v>
      </c>
      <c r="AU320">
        <v>2019</v>
      </c>
      <c r="AV320" t="s">
        <v>170</v>
      </c>
      <c r="BC320" t="s">
        <v>174</v>
      </c>
      <c r="BD320" t="s">
        <v>8040</v>
      </c>
      <c r="BE320" t="s">
        <v>8041</v>
      </c>
      <c r="BF320" t="s">
        <v>486</v>
      </c>
      <c r="BG320">
        <v>73</v>
      </c>
      <c r="BH320">
        <v>7.82</v>
      </c>
      <c r="BI320">
        <v>2023</v>
      </c>
      <c r="BJ320">
        <v>1</v>
      </c>
      <c r="BL320">
        <v>9</v>
      </c>
      <c r="BN320" t="s">
        <v>174</v>
      </c>
      <c r="BO320" t="s">
        <v>8042</v>
      </c>
      <c r="BP320" t="s">
        <v>8043</v>
      </c>
      <c r="BQ320" t="s">
        <v>213</v>
      </c>
      <c r="BR320">
        <v>77</v>
      </c>
      <c r="BS320">
        <v>8.2</v>
      </c>
      <c r="BT320">
        <v>2026</v>
      </c>
      <c r="BU320">
        <v>14</v>
      </c>
      <c r="BW320">
        <v>47</v>
      </c>
      <c r="BY320" t="s">
        <v>170</v>
      </c>
      <c r="CF320" t="s">
        <v>170</v>
      </c>
      <c r="CJ320">
        <v>2026</v>
      </c>
      <c r="CL320" t="s">
        <v>170</v>
      </c>
      <c r="CN320" t="s">
        <v>170</v>
      </c>
      <c r="CP320" t="s">
        <v>8044</v>
      </c>
      <c r="CQ320" t="s">
        <v>170</v>
      </c>
      <c r="CU320" t="s">
        <v>2365</v>
      </c>
      <c r="CV320" t="s">
        <v>170</v>
      </c>
      <c r="CZ320" t="s">
        <v>170</v>
      </c>
      <c r="DB320" t="s">
        <v>8045</v>
      </c>
      <c r="DC320" t="s">
        <v>8046</v>
      </c>
      <c r="DD320" t="s">
        <v>170</v>
      </c>
      <c r="DF320" t="s">
        <v>170</v>
      </c>
      <c r="DL320" t="s">
        <v>170</v>
      </c>
      <c r="DN320" t="s">
        <v>170</v>
      </c>
      <c r="DP320" t="s">
        <v>8047</v>
      </c>
      <c r="DQ320" t="str">
        <f>HYPERLINK("https://nconnect.nicmar.ac.in/storage/profile/699a98c813c9e.png","Download")</f>
        <v>0</v>
      </c>
      <c r="DR320" t="str">
        <f>HYPERLINK("https://nconnect.nicmar.ac.in/pdf/485_resume_1771742825.pdf/Y2FyZWVy","View Resume")</f>
        <v>0</v>
      </c>
      <c r="DS320" t="s">
        <v>265</v>
      </c>
      <c r="DT320" t="s">
        <v>8048</v>
      </c>
      <c r="DU320" t="s">
        <v>8049</v>
      </c>
      <c r="DV320" t="s">
        <v>1630</v>
      </c>
      <c r="DW320" t="s">
        <v>207</v>
      </c>
      <c r="DX320" t="s">
        <v>900</v>
      </c>
      <c r="DY320" t="s">
        <v>419</v>
      </c>
      <c r="DZ320" t="s">
        <v>265</v>
      </c>
    </row>
    <row r="321" spans="1:158">
      <c r="A321" t="s">
        <v>356</v>
      </c>
      <c r="B321" t="s">
        <v>211</v>
      </c>
      <c r="C321" t="s">
        <v>267</v>
      </c>
      <c r="D321" t="s">
        <v>357</v>
      </c>
      <c r="E321" t="s">
        <v>2028</v>
      </c>
      <c r="F321" t="s">
        <v>8050</v>
      </c>
      <c r="G321">
        <v>9798934657</v>
      </c>
      <c r="H321" t="s">
        <v>164</v>
      </c>
      <c r="I321" t="s">
        <v>8051</v>
      </c>
      <c r="J321" t="s">
        <v>166</v>
      </c>
      <c r="K321" t="s">
        <v>798</v>
      </c>
      <c r="L321" t="s">
        <v>8052</v>
      </c>
      <c r="M321" t="s">
        <v>8053</v>
      </c>
      <c r="N321" t="s">
        <v>170</v>
      </c>
      <c r="AI321" t="s">
        <v>8054</v>
      </c>
      <c r="AJ321" t="s">
        <v>8055</v>
      </c>
      <c r="AK321" t="s">
        <v>8056</v>
      </c>
      <c r="AL321">
        <v>62.8</v>
      </c>
      <c r="AN321">
        <v>2005</v>
      </c>
      <c r="AO321" t="s">
        <v>174</v>
      </c>
      <c r="AP321" t="s">
        <v>8057</v>
      </c>
      <c r="AQ321" t="s">
        <v>8058</v>
      </c>
      <c r="AR321" t="s">
        <v>4726</v>
      </c>
      <c r="AS321">
        <v>61.4</v>
      </c>
      <c r="AU321">
        <v>2008</v>
      </c>
      <c r="AV321" t="s">
        <v>170</v>
      </c>
      <c r="BC321" t="s">
        <v>174</v>
      </c>
      <c r="BD321" t="s">
        <v>806</v>
      </c>
      <c r="BE321" t="s">
        <v>8059</v>
      </c>
      <c r="BF321" t="s">
        <v>8060</v>
      </c>
      <c r="BG321">
        <v>64.5</v>
      </c>
      <c r="BI321">
        <v>2013</v>
      </c>
      <c r="BJ321">
        <v>19</v>
      </c>
      <c r="BK321" t="s">
        <v>8061</v>
      </c>
      <c r="BL321">
        <v>20</v>
      </c>
      <c r="BN321" t="s">
        <v>174</v>
      </c>
      <c r="BO321" t="s">
        <v>8062</v>
      </c>
      <c r="BP321" t="s">
        <v>8063</v>
      </c>
      <c r="BQ321" t="s">
        <v>2571</v>
      </c>
      <c r="BR321">
        <v>68.5</v>
      </c>
      <c r="BT321">
        <v>2015</v>
      </c>
      <c r="BU321">
        <v>31</v>
      </c>
      <c r="BV321" t="s">
        <v>529</v>
      </c>
      <c r="BW321">
        <v>53</v>
      </c>
      <c r="BX321" t="s">
        <v>2571</v>
      </c>
      <c r="BY321" t="s">
        <v>170</v>
      </c>
      <c r="CF321" t="s">
        <v>174</v>
      </c>
      <c r="CG321" t="s">
        <v>8064</v>
      </c>
      <c r="CH321" t="s">
        <v>6254</v>
      </c>
      <c r="CI321" t="s">
        <v>193</v>
      </c>
      <c r="CJ321">
        <v>2024</v>
      </c>
      <c r="CL321" t="s">
        <v>170</v>
      </c>
      <c r="CN321" t="s">
        <v>174</v>
      </c>
      <c r="CO321" t="s">
        <v>8065</v>
      </c>
      <c r="CP321" t="s">
        <v>8066</v>
      </c>
      <c r="CQ321" t="s">
        <v>170</v>
      </c>
      <c r="CV321" t="s">
        <v>170</v>
      </c>
      <c r="CZ321" t="s">
        <v>170</v>
      </c>
      <c r="DB321" t="s">
        <v>8067</v>
      </c>
      <c r="DC321" t="s">
        <v>8068</v>
      </c>
      <c r="DD321" t="s">
        <v>174</v>
      </c>
      <c r="DE321" t="s">
        <v>8069</v>
      </c>
      <c r="DF321" t="s">
        <v>170</v>
      </c>
      <c r="DG321" t="s">
        <v>8070</v>
      </c>
      <c r="DI321" t="s">
        <v>8071</v>
      </c>
      <c r="DL321" t="s">
        <v>170</v>
      </c>
      <c r="DN321" t="s">
        <v>170</v>
      </c>
      <c r="DP321" t="s">
        <v>8072</v>
      </c>
      <c r="DQ321" t="s">
        <v>202</v>
      </c>
      <c r="DR321" t="str">
        <f>HYPERLINK("https://nconnect.nicmar.ac.in/pdf/482_resume_1771743008.pdf/Y2FyZWVy","View Resume")</f>
        <v>0</v>
      </c>
      <c r="DS321" t="s">
        <v>355</v>
      </c>
      <c r="DT321" t="s">
        <v>8073</v>
      </c>
      <c r="DU321" t="s">
        <v>211</v>
      </c>
      <c r="DV321" t="s">
        <v>819</v>
      </c>
      <c r="DW321" t="s">
        <v>246</v>
      </c>
      <c r="DX321" t="s">
        <v>758</v>
      </c>
      <c r="DY321" t="s">
        <v>209</v>
      </c>
      <c r="DZ321" t="s">
        <v>355</v>
      </c>
    </row>
    <row r="322" spans="1:158">
      <c r="A322" t="s">
        <v>794</v>
      </c>
      <c r="B322" t="s">
        <v>211</v>
      </c>
      <c r="C322" t="s">
        <v>267</v>
      </c>
      <c r="D322" t="s">
        <v>509</v>
      </c>
      <c r="E322" t="s">
        <v>8074</v>
      </c>
      <c r="F322" t="s">
        <v>8075</v>
      </c>
      <c r="G322">
        <v>9774350732</v>
      </c>
      <c r="H322" t="s">
        <v>271</v>
      </c>
      <c r="I322" t="s">
        <v>8076</v>
      </c>
      <c r="J322" t="s">
        <v>1431</v>
      </c>
      <c r="K322" t="s">
        <v>763</v>
      </c>
      <c r="L322" t="s">
        <v>8077</v>
      </c>
      <c r="M322" t="s">
        <v>8078</v>
      </c>
      <c r="N322" t="s">
        <v>170</v>
      </c>
      <c r="AI322" t="s">
        <v>8079</v>
      </c>
      <c r="AJ322" t="s">
        <v>8080</v>
      </c>
      <c r="AK322" t="s">
        <v>8081</v>
      </c>
      <c r="AL322">
        <v>88.5</v>
      </c>
      <c r="AN322">
        <v>2004</v>
      </c>
      <c r="AO322" t="s">
        <v>174</v>
      </c>
      <c r="AP322" t="s">
        <v>8082</v>
      </c>
      <c r="AQ322" t="s">
        <v>8083</v>
      </c>
      <c r="AR322" t="s">
        <v>2220</v>
      </c>
      <c r="AS322">
        <v>77</v>
      </c>
      <c r="AU322">
        <v>2006</v>
      </c>
      <c r="AV322" t="s">
        <v>170</v>
      </c>
      <c r="BC322" t="s">
        <v>174</v>
      </c>
      <c r="BD322" t="s">
        <v>8084</v>
      </c>
      <c r="BE322" t="s">
        <v>8085</v>
      </c>
      <c r="BF322" t="s">
        <v>8086</v>
      </c>
      <c r="BG322">
        <v>81</v>
      </c>
      <c r="BI322">
        <v>2010</v>
      </c>
      <c r="BJ322">
        <v>19</v>
      </c>
      <c r="BK322" t="s">
        <v>808</v>
      </c>
      <c r="BL322">
        <v>23</v>
      </c>
      <c r="BN322" t="s">
        <v>174</v>
      </c>
      <c r="BO322" t="s">
        <v>8084</v>
      </c>
      <c r="BP322" t="s">
        <v>8087</v>
      </c>
      <c r="BQ322" t="s">
        <v>528</v>
      </c>
      <c r="BR322">
        <v>78</v>
      </c>
      <c r="BT322">
        <v>2012</v>
      </c>
      <c r="BU322">
        <v>31</v>
      </c>
      <c r="BV322" t="s">
        <v>529</v>
      </c>
      <c r="BW322">
        <v>23</v>
      </c>
      <c r="BY322" t="s">
        <v>174</v>
      </c>
      <c r="BZ322" t="s">
        <v>2898</v>
      </c>
      <c r="CA322" t="s">
        <v>185</v>
      </c>
      <c r="CB322" t="s">
        <v>1335</v>
      </c>
      <c r="CC322">
        <v>68</v>
      </c>
      <c r="CE322">
        <v>2014</v>
      </c>
      <c r="CF322" t="s">
        <v>174</v>
      </c>
      <c r="CG322" t="s">
        <v>2359</v>
      </c>
      <c r="CH322" t="s">
        <v>441</v>
      </c>
      <c r="CI322" t="s">
        <v>193</v>
      </c>
      <c r="CJ322">
        <v>2025</v>
      </c>
      <c r="CL322" t="s">
        <v>174</v>
      </c>
      <c r="CM322" t="s">
        <v>8088</v>
      </c>
      <c r="CN322" t="s">
        <v>174</v>
      </c>
      <c r="CO322" t="s">
        <v>8089</v>
      </c>
      <c r="CP322" t="s">
        <v>722</v>
      </c>
      <c r="CQ322" t="s">
        <v>174</v>
      </c>
      <c r="CR322">
        <v>0</v>
      </c>
      <c r="CS322">
        <v>0</v>
      </c>
      <c r="CT322">
        <v>14</v>
      </c>
      <c r="CU322" t="s">
        <v>8090</v>
      </c>
      <c r="CV322" t="s">
        <v>170</v>
      </c>
      <c r="CZ322" t="s">
        <v>170</v>
      </c>
      <c r="DB322" t="s">
        <v>8091</v>
      </c>
      <c r="DC322" t="s">
        <v>8092</v>
      </c>
      <c r="DD322" t="s">
        <v>170</v>
      </c>
      <c r="DF322" t="s">
        <v>170</v>
      </c>
      <c r="DL322" t="s">
        <v>170</v>
      </c>
      <c r="DN322" t="s">
        <v>170</v>
      </c>
      <c r="DP322" t="s">
        <v>8093</v>
      </c>
      <c r="DQ322" t="str">
        <f>HYPERLINK("https://nconnect.nicmar.ac.in/storage/profile/699aac9045a31.png","Download")</f>
        <v>0</v>
      </c>
      <c r="DR322" t="str">
        <f>HYPERLINK("https://nconnect.nicmar.ac.in/pdf/483_resume_1771744293.pdf/Y2FyZWVy","View Resume")</f>
        <v>0</v>
      </c>
      <c r="DS322" t="s">
        <v>4776</v>
      </c>
      <c r="DT322" t="s">
        <v>8094</v>
      </c>
      <c r="DU322" t="s">
        <v>211</v>
      </c>
      <c r="DV322" t="s">
        <v>819</v>
      </c>
      <c r="DW322" t="s">
        <v>246</v>
      </c>
      <c r="DX322" t="s">
        <v>4269</v>
      </c>
      <c r="DY322" t="s">
        <v>209</v>
      </c>
      <c r="DZ322" t="s">
        <v>248</v>
      </c>
      <c r="EA322" t="s">
        <v>8095</v>
      </c>
      <c r="EB322" t="s">
        <v>211</v>
      </c>
      <c r="EC322" t="s">
        <v>819</v>
      </c>
      <c r="ED322" t="s">
        <v>246</v>
      </c>
      <c r="EE322" t="s">
        <v>758</v>
      </c>
      <c r="EF322" t="s">
        <v>247</v>
      </c>
      <c r="EG322" t="s">
        <v>865</v>
      </c>
      <c r="EH322" t="s">
        <v>8096</v>
      </c>
      <c r="EI322" t="s">
        <v>211</v>
      </c>
      <c r="EJ322" t="s">
        <v>819</v>
      </c>
      <c r="EK322" t="s">
        <v>246</v>
      </c>
      <c r="EL322" t="s">
        <v>1634</v>
      </c>
      <c r="EM322" t="s">
        <v>758</v>
      </c>
      <c r="EN322" t="s">
        <v>4210</v>
      </c>
      <c r="EO322" t="s">
        <v>8095</v>
      </c>
      <c r="EP322" t="s">
        <v>211</v>
      </c>
      <c r="EQ322" t="s">
        <v>819</v>
      </c>
      <c r="ER322" t="s">
        <v>246</v>
      </c>
      <c r="ES322" t="s">
        <v>3628</v>
      </c>
      <c r="ET322" t="s">
        <v>4306</v>
      </c>
      <c r="EU322" t="s">
        <v>817</v>
      </c>
      <c r="EV322" t="s">
        <v>8097</v>
      </c>
      <c r="EW322" t="s">
        <v>211</v>
      </c>
      <c r="EX322" t="s">
        <v>8098</v>
      </c>
      <c r="EY322" t="s">
        <v>246</v>
      </c>
      <c r="EZ322" t="s">
        <v>5424</v>
      </c>
      <c r="FA322" t="s">
        <v>8099</v>
      </c>
      <c r="FB322" t="s">
        <v>1206</v>
      </c>
    </row>
    <row r="323" spans="1:158">
      <c r="A323" t="s">
        <v>794</v>
      </c>
      <c r="B323" t="s">
        <v>211</v>
      </c>
      <c r="C323" t="s">
        <v>267</v>
      </c>
      <c r="D323" t="s">
        <v>509</v>
      </c>
      <c r="E323" t="s">
        <v>8100</v>
      </c>
      <c r="F323" t="s">
        <v>8101</v>
      </c>
      <c r="G323">
        <v>7049853788</v>
      </c>
      <c r="H323" t="s">
        <v>271</v>
      </c>
      <c r="I323" t="s">
        <v>8102</v>
      </c>
      <c r="J323" t="s">
        <v>166</v>
      </c>
      <c r="K323" t="s">
        <v>361</v>
      </c>
      <c r="L323" t="s">
        <v>8103</v>
      </c>
      <c r="M323" t="s">
        <v>8104</v>
      </c>
      <c r="N323" t="s">
        <v>170</v>
      </c>
      <c r="AI323" t="s">
        <v>8105</v>
      </c>
      <c r="AJ323" t="s">
        <v>1930</v>
      </c>
      <c r="AK323" t="s">
        <v>3264</v>
      </c>
      <c r="AL323">
        <v>68.4</v>
      </c>
      <c r="AM323">
        <v>7.2</v>
      </c>
      <c r="AN323">
        <v>2010</v>
      </c>
      <c r="AO323" t="s">
        <v>174</v>
      </c>
      <c r="AP323" t="s">
        <v>8105</v>
      </c>
      <c r="AQ323" t="s">
        <v>1930</v>
      </c>
      <c r="AR323" t="s">
        <v>8106</v>
      </c>
      <c r="AS323">
        <v>76.4</v>
      </c>
      <c r="AT323">
        <v>8.04</v>
      </c>
      <c r="AU323">
        <v>2012</v>
      </c>
      <c r="AV323" t="s">
        <v>174</v>
      </c>
      <c r="AW323" t="s">
        <v>8107</v>
      </c>
      <c r="AX323" t="s">
        <v>8108</v>
      </c>
      <c r="AY323" t="s">
        <v>8109</v>
      </c>
      <c r="AZ323">
        <v>82.14</v>
      </c>
      <c r="BA323">
        <v>8.65</v>
      </c>
      <c r="BB323">
        <v>2014</v>
      </c>
      <c r="BC323" t="s">
        <v>174</v>
      </c>
      <c r="BD323" t="s">
        <v>8110</v>
      </c>
      <c r="BE323" t="s">
        <v>8111</v>
      </c>
      <c r="BF323" t="s">
        <v>8112</v>
      </c>
      <c r="BG323">
        <v>78.24</v>
      </c>
      <c r="BH323">
        <v>8.24</v>
      </c>
      <c r="BI323">
        <v>2015</v>
      </c>
      <c r="BJ323">
        <v>19</v>
      </c>
      <c r="BK323" t="s">
        <v>808</v>
      </c>
      <c r="BL323">
        <v>11</v>
      </c>
      <c r="BN323" t="s">
        <v>174</v>
      </c>
      <c r="BO323" t="s">
        <v>8110</v>
      </c>
      <c r="BP323" t="s">
        <v>8111</v>
      </c>
      <c r="BQ323" t="s">
        <v>1335</v>
      </c>
      <c r="BR323">
        <v>73.35</v>
      </c>
      <c r="BS323">
        <v>7.72</v>
      </c>
      <c r="BT323">
        <v>2017</v>
      </c>
      <c r="BU323">
        <v>31</v>
      </c>
      <c r="BV323" t="s">
        <v>8113</v>
      </c>
      <c r="BW323">
        <v>33</v>
      </c>
      <c r="BY323" t="s">
        <v>174</v>
      </c>
      <c r="BZ323" t="s">
        <v>4000</v>
      </c>
      <c r="CA323" t="s">
        <v>8114</v>
      </c>
      <c r="CB323" t="s">
        <v>8115</v>
      </c>
      <c r="CC323">
        <v>82.14</v>
      </c>
      <c r="CD323">
        <v>8.65</v>
      </c>
      <c r="CE323">
        <v>2014</v>
      </c>
      <c r="CF323" t="s">
        <v>174</v>
      </c>
      <c r="CG323" t="s">
        <v>528</v>
      </c>
      <c r="CH323" t="s">
        <v>4000</v>
      </c>
      <c r="CI323" t="s">
        <v>373</v>
      </c>
      <c r="CK323" t="s">
        <v>170</v>
      </c>
      <c r="CL323" t="s">
        <v>170</v>
      </c>
      <c r="CN323" t="s">
        <v>174</v>
      </c>
      <c r="CO323" t="s">
        <v>8116</v>
      </c>
      <c r="CP323" t="s">
        <v>8117</v>
      </c>
      <c r="CQ323" t="s">
        <v>174</v>
      </c>
      <c r="CR323">
        <v>0</v>
      </c>
      <c r="CS323">
        <v>7</v>
      </c>
      <c r="CT323">
        <v>6</v>
      </c>
      <c r="CU323" t="s">
        <v>8118</v>
      </c>
      <c r="CV323" t="s">
        <v>170</v>
      </c>
      <c r="CZ323" t="s">
        <v>170</v>
      </c>
      <c r="DB323" t="s">
        <v>8119</v>
      </c>
      <c r="DC323" t="s">
        <v>2124</v>
      </c>
      <c r="DD323" t="s">
        <v>174</v>
      </c>
      <c r="DE323" t="s">
        <v>8120</v>
      </c>
      <c r="DF323" t="s">
        <v>174</v>
      </c>
      <c r="DG323">
        <v>2</v>
      </c>
      <c r="DH323">
        <v>0</v>
      </c>
      <c r="DI323">
        <v>0</v>
      </c>
      <c r="DJ323">
        <v>0</v>
      </c>
      <c r="DK323">
        <v>8</v>
      </c>
      <c r="DL323" t="s">
        <v>170</v>
      </c>
      <c r="DN323" t="s">
        <v>170</v>
      </c>
      <c r="DP323" t="s">
        <v>8093</v>
      </c>
      <c r="DQ323" t="s">
        <v>202</v>
      </c>
      <c r="DR323" t="str">
        <f>HYPERLINK("https://nconnect.nicmar.ac.in/pdf/52_resume_1771743970.pdf/Y2FyZWVy","View Resume")</f>
        <v>0</v>
      </c>
      <c r="DS323" t="s">
        <v>420</v>
      </c>
      <c r="DT323" t="s">
        <v>1029</v>
      </c>
      <c r="DU323" t="s">
        <v>211</v>
      </c>
      <c r="DV323" t="s">
        <v>819</v>
      </c>
      <c r="DW323" t="s">
        <v>246</v>
      </c>
      <c r="DX323" t="s">
        <v>424</v>
      </c>
      <c r="DY323" t="s">
        <v>1199</v>
      </c>
      <c r="DZ323" t="s">
        <v>420</v>
      </c>
    </row>
    <row r="324" spans="1:158">
      <c r="A324" t="s">
        <v>1872</v>
      </c>
      <c r="B324" t="s">
        <v>508</v>
      </c>
      <c r="C324" t="s">
        <v>160</v>
      </c>
      <c r="D324" t="s">
        <v>1873</v>
      </c>
      <c r="E324" t="s">
        <v>8121</v>
      </c>
      <c r="F324" t="s">
        <v>8122</v>
      </c>
      <c r="G324">
        <v>8600803960</v>
      </c>
      <c r="H324" t="s">
        <v>271</v>
      </c>
      <c r="I324" t="s">
        <v>8123</v>
      </c>
      <c r="J324" t="s">
        <v>166</v>
      </c>
      <c r="K324" t="s">
        <v>8124</v>
      </c>
      <c r="L324" t="s">
        <v>8125</v>
      </c>
      <c r="M324" t="s">
        <v>8126</v>
      </c>
      <c r="N324" t="s">
        <v>170</v>
      </c>
      <c r="AI324" t="s">
        <v>8127</v>
      </c>
      <c r="AJ324" t="s">
        <v>8128</v>
      </c>
      <c r="AK324" t="s">
        <v>8129</v>
      </c>
      <c r="AL324">
        <v>79.86</v>
      </c>
      <c r="AN324">
        <v>2001</v>
      </c>
      <c r="AO324" t="s">
        <v>174</v>
      </c>
      <c r="AP324" t="s">
        <v>8130</v>
      </c>
      <c r="AQ324" t="s">
        <v>8128</v>
      </c>
      <c r="AR324" t="s">
        <v>8131</v>
      </c>
      <c r="AS324">
        <v>77.33</v>
      </c>
      <c r="AU324">
        <v>2003</v>
      </c>
      <c r="AV324" t="s">
        <v>170</v>
      </c>
      <c r="BC324" t="s">
        <v>174</v>
      </c>
      <c r="BD324" t="s">
        <v>4953</v>
      </c>
      <c r="BE324" t="s">
        <v>8132</v>
      </c>
      <c r="BF324" t="s">
        <v>8133</v>
      </c>
      <c r="BG324">
        <v>70.43</v>
      </c>
      <c r="BI324">
        <v>2008</v>
      </c>
      <c r="BJ324">
        <v>8</v>
      </c>
      <c r="BL324">
        <v>2</v>
      </c>
      <c r="BN324" t="s">
        <v>174</v>
      </c>
      <c r="BO324" t="s">
        <v>441</v>
      </c>
      <c r="BP324" t="s">
        <v>8134</v>
      </c>
      <c r="BQ324" t="s">
        <v>8135</v>
      </c>
      <c r="BR324">
        <v>82.28</v>
      </c>
      <c r="BS324">
        <v>8.94</v>
      </c>
      <c r="BT324">
        <v>2021</v>
      </c>
      <c r="BU324">
        <v>31</v>
      </c>
      <c r="BV324" t="s">
        <v>8136</v>
      </c>
      <c r="BW324">
        <v>53</v>
      </c>
      <c r="BX324" t="s">
        <v>8137</v>
      </c>
      <c r="BY324" t="s">
        <v>170</v>
      </c>
      <c r="CF324" t="s">
        <v>174</v>
      </c>
      <c r="CG324" t="s">
        <v>8138</v>
      </c>
      <c r="CH324" t="s">
        <v>8139</v>
      </c>
      <c r="CI324" t="s">
        <v>373</v>
      </c>
      <c r="CK324" t="s">
        <v>170</v>
      </c>
      <c r="CL324" t="s">
        <v>170</v>
      </c>
      <c r="CN324" t="s">
        <v>170</v>
      </c>
      <c r="CP324" t="s">
        <v>8140</v>
      </c>
      <c r="CQ324" t="s">
        <v>174</v>
      </c>
      <c r="CR324">
        <v>0</v>
      </c>
      <c r="CS324">
        <v>0</v>
      </c>
      <c r="CT324" t="s">
        <v>2679</v>
      </c>
      <c r="CU324" t="s">
        <v>8141</v>
      </c>
      <c r="CV324" t="s">
        <v>170</v>
      </c>
      <c r="CZ324" t="s">
        <v>170</v>
      </c>
      <c r="DB324" t="s">
        <v>8142</v>
      </c>
      <c r="DC324" t="s">
        <v>8143</v>
      </c>
      <c r="DD324" t="s">
        <v>174</v>
      </c>
      <c r="DE324" t="s">
        <v>8144</v>
      </c>
      <c r="DF324" t="s">
        <v>174</v>
      </c>
      <c r="DG324" t="s">
        <v>8145</v>
      </c>
      <c r="DH324" t="s">
        <v>8146</v>
      </c>
      <c r="DI324" t="s">
        <v>8147</v>
      </c>
      <c r="DJ324" t="s">
        <v>8148</v>
      </c>
      <c r="DK324">
        <v>8</v>
      </c>
      <c r="DL324" t="s">
        <v>174</v>
      </c>
      <c r="DM324" t="s">
        <v>8149</v>
      </c>
      <c r="DN324" t="s">
        <v>174</v>
      </c>
      <c r="DO324" t="s">
        <v>8150</v>
      </c>
      <c r="DP324" t="s">
        <v>8151</v>
      </c>
      <c r="DQ324" t="str">
        <f>HYPERLINK("https://nconnect.nicmar.ac.in/storage/profile/699936a6df9c7.png","Download")</f>
        <v>0</v>
      </c>
      <c r="DR324" t="str">
        <f>HYPERLINK("https://nconnect.nicmar.ac.in/pdf/411_resume_1771748151.pdf/Y2FyZWVy","View Resume")</f>
        <v>0</v>
      </c>
      <c r="DS324" t="s">
        <v>8152</v>
      </c>
      <c r="DT324" t="s">
        <v>8153</v>
      </c>
      <c r="DU324" t="s">
        <v>211</v>
      </c>
      <c r="DV324" t="s">
        <v>819</v>
      </c>
      <c r="DW324" t="s">
        <v>246</v>
      </c>
      <c r="DX324" t="s">
        <v>1548</v>
      </c>
      <c r="DY324" t="s">
        <v>209</v>
      </c>
      <c r="DZ324" t="s">
        <v>253</v>
      </c>
      <c r="EA324" t="s">
        <v>8154</v>
      </c>
      <c r="EB324" t="s">
        <v>211</v>
      </c>
      <c r="EC324" t="s">
        <v>819</v>
      </c>
      <c r="ED324" t="s">
        <v>246</v>
      </c>
      <c r="EE324" t="s">
        <v>2981</v>
      </c>
      <c r="EF324" t="s">
        <v>1548</v>
      </c>
      <c r="EG324" t="s">
        <v>1498</v>
      </c>
      <c r="EH324" t="s">
        <v>8155</v>
      </c>
      <c r="EI324" t="s">
        <v>211</v>
      </c>
      <c r="EJ324" t="s">
        <v>819</v>
      </c>
      <c r="EK324" t="s">
        <v>246</v>
      </c>
      <c r="EL324" t="s">
        <v>8156</v>
      </c>
      <c r="EM324" t="s">
        <v>2136</v>
      </c>
      <c r="EN324" t="s">
        <v>265</v>
      </c>
      <c r="EO324" t="s">
        <v>8155</v>
      </c>
      <c r="EP324" t="s">
        <v>211</v>
      </c>
      <c r="EQ324" t="s">
        <v>819</v>
      </c>
      <c r="ER324" t="s">
        <v>246</v>
      </c>
      <c r="ES324" t="s">
        <v>428</v>
      </c>
      <c r="ET324" t="s">
        <v>2022</v>
      </c>
      <c r="EU324" t="s">
        <v>949</v>
      </c>
      <c r="EV324" t="s">
        <v>8157</v>
      </c>
      <c r="EW324" t="s">
        <v>6055</v>
      </c>
      <c r="EX324" t="s">
        <v>8158</v>
      </c>
      <c r="EY324" t="s">
        <v>207</v>
      </c>
      <c r="EZ324" t="s">
        <v>5385</v>
      </c>
      <c r="FA324" t="s">
        <v>4186</v>
      </c>
      <c r="FB324" t="s">
        <v>5376</v>
      </c>
    </row>
    <row r="325" spans="1:158">
      <c r="A325" t="s">
        <v>826</v>
      </c>
      <c r="B325" t="s">
        <v>211</v>
      </c>
      <c r="C325" t="s">
        <v>267</v>
      </c>
      <c r="D325" t="s">
        <v>827</v>
      </c>
      <c r="E325" t="s">
        <v>8159</v>
      </c>
      <c r="F325" t="s">
        <v>8160</v>
      </c>
      <c r="G325">
        <v>9028218830</v>
      </c>
      <c r="H325" t="s">
        <v>164</v>
      </c>
      <c r="I325" t="s">
        <v>8161</v>
      </c>
      <c r="J325" t="s">
        <v>166</v>
      </c>
      <c r="K325" t="s">
        <v>2378</v>
      </c>
      <c r="L325" t="s">
        <v>8162</v>
      </c>
      <c r="M325" t="s">
        <v>8163</v>
      </c>
      <c r="N325" t="s">
        <v>170</v>
      </c>
      <c r="AI325" t="s">
        <v>8164</v>
      </c>
      <c r="AJ325" t="s">
        <v>8165</v>
      </c>
      <c r="AK325" t="s">
        <v>8166</v>
      </c>
      <c r="AL325">
        <v>77.46</v>
      </c>
      <c r="AN325">
        <v>2006</v>
      </c>
      <c r="AO325" t="s">
        <v>174</v>
      </c>
      <c r="AP325" t="s">
        <v>8164</v>
      </c>
      <c r="AQ325" t="s">
        <v>8165</v>
      </c>
      <c r="AR325" t="s">
        <v>1645</v>
      </c>
      <c r="AS325">
        <v>72.33</v>
      </c>
      <c r="AU325">
        <v>2008</v>
      </c>
      <c r="AV325" t="s">
        <v>170</v>
      </c>
      <c r="BC325" t="s">
        <v>174</v>
      </c>
      <c r="BD325" t="s">
        <v>8167</v>
      </c>
      <c r="BE325" t="s">
        <v>8168</v>
      </c>
      <c r="BF325" t="s">
        <v>8169</v>
      </c>
      <c r="BG325">
        <v>86.95</v>
      </c>
      <c r="BI325">
        <v>2012</v>
      </c>
      <c r="BJ325">
        <v>19</v>
      </c>
      <c r="BK325" t="s">
        <v>8170</v>
      </c>
      <c r="BL325">
        <v>20</v>
      </c>
      <c r="BN325" t="s">
        <v>174</v>
      </c>
      <c r="BO325" t="s">
        <v>8171</v>
      </c>
      <c r="BP325" t="s">
        <v>8172</v>
      </c>
      <c r="BQ325" t="s">
        <v>8173</v>
      </c>
      <c r="BR325">
        <v>80.5</v>
      </c>
      <c r="BT325">
        <v>2016</v>
      </c>
      <c r="BU325">
        <v>31</v>
      </c>
      <c r="BV325" t="s">
        <v>8174</v>
      </c>
      <c r="BW325">
        <v>20</v>
      </c>
      <c r="BY325" t="s">
        <v>170</v>
      </c>
      <c r="CF325" t="s">
        <v>174</v>
      </c>
      <c r="CG325" t="s">
        <v>8175</v>
      </c>
      <c r="CH325" t="s">
        <v>8172</v>
      </c>
      <c r="CI325" t="s">
        <v>193</v>
      </c>
      <c r="CJ325">
        <v>2022</v>
      </c>
      <c r="CL325" t="s">
        <v>170</v>
      </c>
      <c r="CN325" t="s">
        <v>170</v>
      </c>
      <c r="CP325" t="s">
        <v>8176</v>
      </c>
      <c r="CQ325" t="s">
        <v>174</v>
      </c>
      <c r="CR325">
        <v>5</v>
      </c>
      <c r="CS325">
        <v>3</v>
      </c>
      <c r="CT325">
        <v>0</v>
      </c>
      <c r="CV325" t="s">
        <v>170</v>
      </c>
      <c r="CZ325" t="s">
        <v>170</v>
      </c>
      <c r="DB325" t="s">
        <v>8175</v>
      </c>
      <c r="DC325" t="s">
        <v>8177</v>
      </c>
      <c r="DD325" t="s">
        <v>174</v>
      </c>
      <c r="DE325" t="s">
        <v>341</v>
      </c>
      <c r="DF325" t="s">
        <v>170</v>
      </c>
      <c r="DL325" t="s">
        <v>170</v>
      </c>
      <c r="DN325" t="s">
        <v>170</v>
      </c>
      <c r="DP325" t="s">
        <v>8178</v>
      </c>
      <c r="DQ325" t="s">
        <v>202</v>
      </c>
      <c r="DR325" t="str">
        <f>HYPERLINK("https://nconnect.nicmar.ac.in/pdf/490_resume_1771749116.pdf/Y2FyZWVy","View Resume")</f>
        <v>0</v>
      </c>
      <c r="DS325" t="s">
        <v>2430</v>
      </c>
      <c r="DT325" t="s">
        <v>8179</v>
      </c>
      <c r="DU325" t="s">
        <v>8180</v>
      </c>
      <c r="DV325" t="s">
        <v>1812</v>
      </c>
      <c r="DW325" t="s">
        <v>207</v>
      </c>
      <c r="DX325" t="s">
        <v>1386</v>
      </c>
      <c r="DY325" t="s">
        <v>209</v>
      </c>
      <c r="DZ325" t="s">
        <v>870</v>
      </c>
      <c r="EA325" t="s">
        <v>8181</v>
      </c>
      <c r="EB325" t="s">
        <v>8182</v>
      </c>
      <c r="EC325" t="s">
        <v>819</v>
      </c>
      <c r="ED325" t="s">
        <v>207</v>
      </c>
      <c r="EE325" t="s">
        <v>1548</v>
      </c>
      <c r="EF325" t="s">
        <v>8183</v>
      </c>
      <c r="EG325" t="s">
        <v>908</v>
      </c>
      <c r="EH325" t="s">
        <v>8184</v>
      </c>
      <c r="EI325" t="s">
        <v>211</v>
      </c>
      <c r="EJ325" t="s">
        <v>8185</v>
      </c>
      <c r="EK325" t="s">
        <v>246</v>
      </c>
      <c r="EL325" t="s">
        <v>1392</v>
      </c>
      <c r="EM325" t="s">
        <v>1726</v>
      </c>
      <c r="EN325" t="s">
        <v>908</v>
      </c>
      <c r="EO325" t="s">
        <v>8186</v>
      </c>
      <c r="EP325" t="s">
        <v>8187</v>
      </c>
      <c r="EQ325" t="s">
        <v>819</v>
      </c>
      <c r="ER325" t="s">
        <v>207</v>
      </c>
      <c r="ES325" t="s">
        <v>1502</v>
      </c>
      <c r="ET325" t="s">
        <v>904</v>
      </c>
      <c r="EU325" t="s">
        <v>906</v>
      </c>
    </row>
    <row r="326" spans="1:158">
      <c r="A326" t="s">
        <v>356</v>
      </c>
      <c r="B326" t="s">
        <v>211</v>
      </c>
      <c r="C326" t="s">
        <v>267</v>
      </c>
      <c r="D326" t="s">
        <v>357</v>
      </c>
      <c r="E326" t="s">
        <v>8188</v>
      </c>
      <c r="F326" t="s">
        <v>8189</v>
      </c>
      <c r="G326">
        <v>9417410916</v>
      </c>
      <c r="H326" t="s">
        <v>164</v>
      </c>
      <c r="I326" t="s">
        <v>8190</v>
      </c>
      <c r="J326" t="s">
        <v>166</v>
      </c>
      <c r="K326" t="s">
        <v>8191</v>
      </c>
      <c r="L326" t="s">
        <v>8192</v>
      </c>
      <c r="M326" t="s">
        <v>8193</v>
      </c>
      <c r="N326" t="s">
        <v>170</v>
      </c>
      <c r="AI326" t="s">
        <v>8194</v>
      </c>
      <c r="AJ326" t="s">
        <v>1930</v>
      </c>
      <c r="AK326" t="s">
        <v>6200</v>
      </c>
      <c r="AL326">
        <v>70</v>
      </c>
      <c r="AM326">
        <v>7</v>
      </c>
      <c r="AN326">
        <v>1980</v>
      </c>
      <c r="AO326" t="s">
        <v>174</v>
      </c>
      <c r="AP326" t="s">
        <v>8194</v>
      </c>
      <c r="AQ326" t="s">
        <v>1930</v>
      </c>
      <c r="AR326" t="s">
        <v>599</v>
      </c>
      <c r="AS326">
        <v>50</v>
      </c>
      <c r="AT326">
        <v>5</v>
      </c>
      <c r="AU326">
        <v>1982</v>
      </c>
      <c r="AV326" t="s">
        <v>170</v>
      </c>
      <c r="BC326" t="s">
        <v>174</v>
      </c>
      <c r="BD326" t="s">
        <v>8195</v>
      </c>
      <c r="BE326" t="s">
        <v>8196</v>
      </c>
      <c r="BF326" t="s">
        <v>599</v>
      </c>
      <c r="BG326">
        <v>61</v>
      </c>
      <c r="BH326">
        <v>6.1</v>
      </c>
      <c r="BI326">
        <v>1984</v>
      </c>
      <c r="BJ326">
        <v>19</v>
      </c>
      <c r="BK326" t="s">
        <v>184</v>
      </c>
      <c r="BL326">
        <v>32</v>
      </c>
      <c r="BN326" t="s">
        <v>174</v>
      </c>
      <c r="BO326" t="s">
        <v>8197</v>
      </c>
      <c r="BP326" t="s">
        <v>8196</v>
      </c>
      <c r="BQ326" t="s">
        <v>599</v>
      </c>
      <c r="BR326">
        <v>71</v>
      </c>
      <c r="BS326">
        <v>7.1</v>
      </c>
      <c r="BT326">
        <v>1989</v>
      </c>
      <c r="BU326">
        <v>31</v>
      </c>
      <c r="BV326" t="s">
        <v>2713</v>
      </c>
      <c r="BW326">
        <v>32</v>
      </c>
      <c r="BX326" t="s">
        <v>599</v>
      </c>
      <c r="BY326" t="s">
        <v>174</v>
      </c>
      <c r="BZ326" t="s">
        <v>8198</v>
      </c>
      <c r="CA326" t="s">
        <v>8198</v>
      </c>
      <c r="CB326" t="s">
        <v>599</v>
      </c>
      <c r="CC326">
        <v>60</v>
      </c>
      <c r="CD326">
        <v>6</v>
      </c>
      <c r="CE326">
        <v>1990</v>
      </c>
      <c r="CF326" t="s">
        <v>174</v>
      </c>
      <c r="CG326" t="s">
        <v>602</v>
      </c>
      <c r="CH326" t="s">
        <v>8198</v>
      </c>
      <c r="CI326" t="s">
        <v>193</v>
      </c>
      <c r="CJ326">
        <v>2010</v>
      </c>
      <c r="CL326" t="s">
        <v>170</v>
      </c>
      <c r="CN326" t="s">
        <v>170</v>
      </c>
      <c r="CP326" t="s">
        <v>612</v>
      </c>
      <c r="CQ326" t="s">
        <v>174</v>
      </c>
      <c r="CR326">
        <v>1</v>
      </c>
      <c r="CS326">
        <v>2</v>
      </c>
      <c r="CT326">
        <v>1</v>
      </c>
      <c r="CU326" t="s">
        <v>8199</v>
      </c>
      <c r="CV326" t="s">
        <v>170</v>
      </c>
      <c r="CZ326" t="s">
        <v>170</v>
      </c>
      <c r="DC326" t="s">
        <v>8200</v>
      </c>
      <c r="DD326" t="s">
        <v>174</v>
      </c>
      <c r="DE326" t="s">
        <v>8201</v>
      </c>
      <c r="DF326" t="s">
        <v>170</v>
      </c>
      <c r="DL326" t="s">
        <v>170</v>
      </c>
      <c r="DN326" t="s">
        <v>170</v>
      </c>
      <c r="DP326" t="s">
        <v>8202</v>
      </c>
      <c r="DQ326" t="str">
        <f>HYPERLINK("https://nconnect.nicmar.ac.in/storage/profile/699ab7944aed5.png","Download")</f>
        <v>0</v>
      </c>
      <c r="DR326" t="str">
        <f>HYPERLINK("https://nconnect.nicmar.ac.in/pdf/489_resume_1771749414.pdf/Y2FyZWVy","View Resume")</f>
        <v>0</v>
      </c>
      <c r="DS326" t="s">
        <v>535</v>
      </c>
      <c r="DT326" t="s">
        <v>8203</v>
      </c>
      <c r="DU326" t="s">
        <v>8204</v>
      </c>
      <c r="DV326" t="s">
        <v>8205</v>
      </c>
      <c r="DW326" t="s">
        <v>246</v>
      </c>
      <c r="DX326" t="s">
        <v>2858</v>
      </c>
      <c r="DY326" t="s">
        <v>209</v>
      </c>
      <c r="DZ326" t="s">
        <v>535</v>
      </c>
    </row>
    <row r="327" spans="1:158">
      <c r="A327" t="s">
        <v>356</v>
      </c>
      <c r="B327" t="s">
        <v>211</v>
      </c>
      <c r="C327" t="s">
        <v>267</v>
      </c>
      <c r="D327" t="s">
        <v>357</v>
      </c>
      <c r="E327" t="s">
        <v>8206</v>
      </c>
      <c r="F327" t="s">
        <v>8207</v>
      </c>
      <c r="G327">
        <v>9642781170</v>
      </c>
      <c r="H327" t="s">
        <v>271</v>
      </c>
      <c r="I327" t="s">
        <v>8208</v>
      </c>
      <c r="J327" t="s">
        <v>166</v>
      </c>
      <c r="K327" t="s">
        <v>658</v>
      </c>
      <c r="L327" t="s">
        <v>8209</v>
      </c>
      <c r="M327" t="s">
        <v>8210</v>
      </c>
      <c r="N327" t="s">
        <v>170</v>
      </c>
      <c r="AI327" t="s">
        <v>8211</v>
      </c>
      <c r="AJ327" t="s">
        <v>1630</v>
      </c>
      <c r="AK327" t="s">
        <v>1515</v>
      </c>
      <c r="AL327">
        <v>89</v>
      </c>
      <c r="AN327">
        <v>2003</v>
      </c>
      <c r="AO327" t="s">
        <v>174</v>
      </c>
      <c r="AP327" t="s">
        <v>8212</v>
      </c>
      <c r="AQ327" t="s">
        <v>1630</v>
      </c>
      <c r="AR327" t="s">
        <v>8213</v>
      </c>
      <c r="AS327">
        <v>75.2</v>
      </c>
      <c r="AU327">
        <v>2005</v>
      </c>
      <c r="AV327" t="s">
        <v>170</v>
      </c>
      <c r="BC327" t="s">
        <v>174</v>
      </c>
      <c r="BD327" t="s">
        <v>7276</v>
      </c>
      <c r="BE327" t="s">
        <v>1630</v>
      </c>
      <c r="BF327" t="s">
        <v>8214</v>
      </c>
      <c r="BG327">
        <v>69</v>
      </c>
      <c r="BI327">
        <v>2009</v>
      </c>
      <c r="BJ327">
        <v>19</v>
      </c>
      <c r="BK327" t="s">
        <v>8215</v>
      </c>
      <c r="BL327">
        <v>53</v>
      </c>
      <c r="BM327" t="s">
        <v>8216</v>
      </c>
      <c r="BN327" t="s">
        <v>174</v>
      </c>
      <c r="BO327" t="s">
        <v>7275</v>
      </c>
      <c r="BP327" t="s">
        <v>1630</v>
      </c>
      <c r="BQ327" t="s">
        <v>2571</v>
      </c>
      <c r="BR327">
        <v>72</v>
      </c>
      <c r="BT327">
        <v>2019</v>
      </c>
      <c r="BU327">
        <v>31</v>
      </c>
      <c r="BV327" t="s">
        <v>8217</v>
      </c>
      <c r="BW327">
        <v>53</v>
      </c>
      <c r="BX327" t="s">
        <v>405</v>
      </c>
      <c r="BY327" t="s">
        <v>170</v>
      </c>
      <c r="BZ327" t="s">
        <v>8218</v>
      </c>
      <c r="CA327" t="s">
        <v>1630</v>
      </c>
      <c r="CB327" t="s">
        <v>1337</v>
      </c>
      <c r="CD327">
        <v>9</v>
      </c>
      <c r="CE327">
        <v>2025</v>
      </c>
      <c r="CF327" t="s">
        <v>174</v>
      </c>
      <c r="CG327" t="s">
        <v>1337</v>
      </c>
      <c r="CH327" t="s">
        <v>8218</v>
      </c>
      <c r="CI327" t="s">
        <v>193</v>
      </c>
      <c r="CJ327">
        <v>2025</v>
      </c>
      <c r="CL327" t="s">
        <v>170</v>
      </c>
      <c r="CN327" t="s">
        <v>174</v>
      </c>
      <c r="CO327" t="s">
        <v>8219</v>
      </c>
      <c r="CP327" t="s">
        <v>1515</v>
      </c>
      <c r="CQ327" t="s">
        <v>174</v>
      </c>
      <c r="CR327">
        <v>3</v>
      </c>
      <c r="CS327">
        <v>0</v>
      </c>
      <c r="CT327">
        <v>1</v>
      </c>
      <c r="CU327" t="s">
        <v>8220</v>
      </c>
      <c r="CV327" t="s">
        <v>170</v>
      </c>
      <c r="CZ327" t="s">
        <v>170</v>
      </c>
      <c r="DB327" t="s">
        <v>8221</v>
      </c>
      <c r="DC327" t="s">
        <v>8222</v>
      </c>
      <c r="DD327" t="s">
        <v>170</v>
      </c>
      <c r="DF327" t="s">
        <v>170</v>
      </c>
      <c r="DL327" t="s">
        <v>174</v>
      </c>
      <c r="DM327" t="s">
        <v>8219</v>
      </c>
      <c r="DN327" t="s">
        <v>170</v>
      </c>
      <c r="DP327" t="s">
        <v>8223</v>
      </c>
      <c r="DQ327" t="s">
        <v>202</v>
      </c>
      <c r="DR327" t="str">
        <f>HYPERLINK("https://nconnect.nicmar.ac.in/pdf/491_resume_1771752356.pdf/Y2FyZWVy","View Resume")</f>
        <v>0</v>
      </c>
      <c r="DS327" t="s">
        <v>2054</v>
      </c>
      <c r="DT327" t="s">
        <v>8224</v>
      </c>
      <c r="DU327" t="s">
        <v>211</v>
      </c>
      <c r="DV327" t="s">
        <v>1630</v>
      </c>
      <c r="DW327" t="s">
        <v>246</v>
      </c>
      <c r="DX327" t="s">
        <v>901</v>
      </c>
      <c r="DY327" t="s">
        <v>209</v>
      </c>
      <c r="DZ327" t="s">
        <v>2054</v>
      </c>
    </row>
    <row r="328" spans="1:158">
      <c r="A328" t="s">
        <v>210</v>
      </c>
      <c r="B328" t="s">
        <v>211</v>
      </c>
      <c r="C328" t="s">
        <v>212</v>
      </c>
      <c r="D328" t="s">
        <v>213</v>
      </c>
      <c r="E328" t="s">
        <v>8225</v>
      </c>
      <c r="F328" t="s">
        <v>8226</v>
      </c>
      <c r="G328">
        <v>7780240623</v>
      </c>
      <c r="H328" t="s">
        <v>164</v>
      </c>
      <c r="I328" t="s">
        <v>8227</v>
      </c>
      <c r="J328" t="s">
        <v>166</v>
      </c>
      <c r="K328" t="s">
        <v>3919</v>
      </c>
      <c r="L328" t="s">
        <v>8228</v>
      </c>
      <c r="M328" t="s">
        <v>8229</v>
      </c>
      <c r="N328" t="s">
        <v>170</v>
      </c>
      <c r="AI328" t="s">
        <v>8230</v>
      </c>
      <c r="AJ328" t="s">
        <v>8231</v>
      </c>
      <c r="AK328" t="s">
        <v>8232</v>
      </c>
      <c r="AL328">
        <v>88</v>
      </c>
      <c r="AN328">
        <v>2009</v>
      </c>
      <c r="AO328" t="s">
        <v>174</v>
      </c>
      <c r="AP328" t="s">
        <v>5460</v>
      </c>
      <c r="AQ328" t="s">
        <v>1227</v>
      </c>
      <c r="AR328" t="s">
        <v>7271</v>
      </c>
      <c r="AS328">
        <v>94.9</v>
      </c>
      <c r="AU328">
        <v>2011</v>
      </c>
      <c r="AV328" t="s">
        <v>170</v>
      </c>
      <c r="BC328" t="s">
        <v>174</v>
      </c>
      <c r="BD328" t="s">
        <v>8233</v>
      </c>
      <c r="BE328" t="s">
        <v>8234</v>
      </c>
      <c r="BF328" t="s">
        <v>551</v>
      </c>
      <c r="BG328">
        <v>83.4</v>
      </c>
      <c r="BI328">
        <v>2015</v>
      </c>
      <c r="BJ328">
        <v>1</v>
      </c>
      <c r="BL328">
        <v>9</v>
      </c>
      <c r="BN328" t="s">
        <v>174</v>
      </c>
      <c r="BO328" t="s">
        <v>8235</v>
      </c>
      <c r="BP328" t="s">
        <v>8236</v>
      </c>
      <c r="BQ328" t="s">
        <v>3088</v>
      </c>
      <c r="BR328">
        <v>94</v>
      </c>
      <c r="BT328">
        <v>2019</v>
      </c>
      <c r="BU328">
        <v>14</v>
      </c>
      <c r="BW328">
        <v>47</v>
      </c>
      <c r="BY328" t="s">
        <v>170</v>
      </c>
      <c r="CF328" t="s">
        <v>170</v>
      </c>
      <c r="CJ328">
        <v>2026</v>
      </c>
      <c r="CL328" t="s">
        <v>170</v>
      </c>
      <c r="CN328" t="s">
        <v>170</v>
      </c>
      <c r="CP328" t="s">
        <v>8237</v>
      </c>
      <c r="CQ328" t="s">
        <v>170</v>
      </c>
      <c r="CV328" t="s">
        <v>170</v>
      </c>
      <c r="CZ328" t="s">
        <v>170</v>
      </c>
      <c r="DB328" t="s">
        <v>2106</v>
      </c>
      <c r="DC328" t="s">
        <v>853</v>
      </c>
      <c r="DD328" t="s">
        <v>174</v>
      </c>
      <c r="DE328" t="s">
        <v>8238</v>
      </c>
      <c r="DF328" t="s">
        <v>170</v>
      </c>
      <c r="DL328" t="s">
        <v>170</v>
      </c>
      <c r="DN328" t="s">
        <v>174</v>
      </c>
      <c r="DO328" t="s">
        <v>8239</v>
      </c>
      <c r="DP328" t="s">
        <v>8240</v>
      </c>
      <c r="DQ328" t="s">
        <v>202</v>
      </c>
      <c r="DR328" t="str">
        <f>HYPERLINK("https://nconnect.nicmar.ac.in/pdf/311_resume_1771753645.pdf/Y2FyZWVy","View Resume")</f>
        <v>0</v>
      </c>
      <c r="DS328" t="s">
        <v>6880</v>
      </c>
      <c r="DT328" t="s">
        <v>8241</v>
      </c>
      <c r="DU328" t="s">
        <v>8242</v>
      </c>
      <c r="DV328" t="s">
        <v>1209</v>
      </c>
      <c r="DW328" t="s">
        <v>207</v>
      </c>
      <c r="DX328" t="s">
        <v>384</v>
      </c>
      <c r="DY328" t="s">
        <v>1502</v>
      </c>
      <c r="DZ328" t="s">
        <v>4210</v>
      </c>
      <c r="EA328" t="s">
        <v>8243</v>
      </c>
      <c r="EB328" t="s">
        <v>8244</v>
      </c>
      <c r="EC328" t="s">
        <v>1209</v>
      </c>
      <c r="ED328" t="s">
        <v>207</v>
      </c>
      <c r="EE328" t="s">
        <v>1502</v>
      </c>
      <c r="EF328" t="s">
        <v>951</v>
      </c>
      <c r="EG328" t="s">
        <v>906</v>
      </c>
      <c r="EH328" t="s">
        <v>8245</v>
      </c>
      <c r="EI328" t="s">
        <v>8246</v>
      </c>
      <c r="EJ328" t="s">
        <v>8247</v>
      </c>
      <c r="EK328" t="s">
        <v>207</v>
      </c>
      <c r="EL328" t="s">
        <v>951</v>
      </c>
      <c r="EM328" t="s">
        <v>424</v>
      </c>
      <c r="EN328" t="s">
        <v>1383</v>
      </c>
    </row>
    <row r="329" spans="1:158">
      <c r="A329" t="s">
        <v>210</v>
      </c>
      <c r="B329" t="s">
        <v>211</v>
      </c>
      <c r="C329" t="s">
        <v>212</v>
      </c>
      <c r="D329" t="s">
        <v>213</v>
      </c>
      <c r="E329" t="s">
        <v>8248</v>
      </c>
      <c r="F329" t="s">
        <v>8249</v>
      </c>
      <c r="G329">
        <v>8553336080</v>
      </c>
      <c r="H329" t="s">
        <v>164</v>
      </c>
      <c r="I329" t="s">
        <v>8250</v>
      </c>
      <c r="J329" t="s">
        <v>217</v>
      </c>
      <c r="K329" t="s">
        <v>8251</v>
      </c>
      <c r="L329" t="s">
        <v>8252</v>
      </c>
      <c r="M329" t="s">
        <v>8253</v>
      </c>
      <c r="N329" t="s">
        <v>170</v>
      </c>
      <c r="AI329" t="s">
        <v>8254</v>
      </c>
      <c r="AJ329" t="s">
        <v>8255</v>
      </c>
      <c r="AK329" t="s">
        <v>1250</v>
      </c>
      <c r="AL329">
        <v>72</v>
      </c>
      <c r="AN329">
        <v>2014</v>
      </c>
      <c r="AO329" t="s">
        <v>170</v>
      </c>
      <c r="AV329" t="s">
        <v>174</v>
      </c>
      <c r="AW329" t="s">
        <v>8256</v>
      </c>
      <c r="AX329" t="s">
        <v>8257</v>
      </c>
      <c r="AY329" t="s">
        <v>5804</v>
      </c>
      <c r="AZ329">
        <v>68</v>
      </c>
      <c r="BA329">
        <v>6.94</v>
      </c>
      <c r="BB329">
        <v>2017</v>
      </c>
      <c r="BC329" t="s">
        <v>174</v>
      </c>
      <c r="BD329" t="s">
        <v>8258</v>
      </c>
      <c r="BE329" t="s">
        <v>8259</v>
      </c>
      <c r="BF329" t="s">
        <v>5804</v>
      </c>
      <c r="BG329">
        <v>68</v>
      </c>
      <c r="BH329">
        <v>6.84</v>
      </c>
      <c r="BI329">
        <v>2021</v>
      </c>
      <c r="BJ329">
        <v>2</v>
      </c>
      <c r="BL329">
        <v>7</v>
      </c>
      <c r="BN329" t="s">
        <v>174</v>
      </c>
      <c r="BO329" t="s">
        <v>8258</v>
      </c>
      <c r="BP329" t="s">
        <v>8260</v>
      </c>
      <c r="BQ329" t="s">
        <v>5854</v>
      </c>
      <c r="BR329">
        <v>82</v>
      </c>
      <c r="BS329">
        <v>8.4</v>
      </c>
      <c r="BT329">
        <v>2024</v>
      </c>
      <c r="BU329">
        <v>14</v>
      </c>
      <c r="BW329">
        <v>47</v>
      </c>
      <c r="BY329" t="s">
        <v>170</v>
      </c>
      <c r="CF329" t="s">
        <v>170</v>
      </c>
      <c r="CL329" t="s">
        <v>170</v>
      </c>
      <c r="CN329" t="s">
        <v>170</v>
      </c>
      <c r="CP329" t="s">
        <v>8261</v>
      </c>
      <c r="CQ329" t="s">
        <v>170</v>
      </c>
      <c r="CV329" t="s">
        <v>170</v>
      </c>
      <c r="CZ329" t="s">
        <v>170</v>
      </c>
      <c r="DC329" t="s">
        <v>2879</v>
      </c>
      <c r="DD329" t="s">
        <v>170</v>
      </c>
      <c r="DF329" t="s">
        <v>170</v>
      </c>
      <c r="DL329" t="s">
        <v>170</v>
      </c>
      <c r="DN329" t="s">
        <v>170</v>
      </c>
      <c r="DP329" t="s">
        <v>8262</v>
      </c>
      <c r="DQ329" t="s">
        <v>202</v>
      </c>
      <c r="DR329" t="str">
        <f>HYPERLINK("https://nconnect.nicmar.ac.in/pdf/496_resume_1771759748.png/Y2FyZWVy","View Resume")</f>
        <v>0</v>
      </c>
      <c r="DS329" t="s">
        <v>2054</v>
      </c>
      <c r="DT329" t="s">
        <v>8263</v>
      </c>
      <c r="DU329" t="s">
        <v>8264</v>
      </c>
      <c r="DV329" t="s">
        <v>2820</v>
      </c>
      <c r="DW329" t="s">
        <v>207</v>
      </c>
      <c r="DX329" t="s">
        <v>996</v>
      </c>
      <c r="DY329" t="s">
        <v>209</v>
      </c>
      <c r="DZ329" t="s">
        <v>2054</v>
      </c>
    </row>
    <row r="330" spans="1:158">
      <c r="A330" t="s">
        <v>5302</v>
      </c>
      <c r="B330" t="s">
        <v>508</v>
      </c>
      <c r="C330" t="s">
        <v>160</v>
      </c>
      <c r="D330" t="s">
        <v>5303</v>
      </c>
      <c r="E330" t="s">
        <v>8265</v>
      </c>
      <c r="F330" t="s">
        <v>8266</v>
      </c>
      <c r="G330">
        <v>9739242977</v>
      </c>
      <c r="H330" t="s">
        <v>164</v>
      </c>
      <c r="I330" t="s">
        <v>8267</v>
      </c>
      <c r="J330" t="s">
        <v>166</v>
      </c>
      <c r="K330" t="s">
        <v>3114</v>
      </c>
      <c r="L330" t="s">
        <v>8268</v>
      </c>
      <c r="M330" t="s">
        <v>8269</v>
      </c>
      <c r="N330" t="s">
        <v>170</v>
      </c>
      <c r="AI330" t="s">
        <v>8270</v>
      </c>
      <c r="AJ330" t="s">
        <v>8271</v>
      </c>
      <c r="AK330" t="s">
        <v>8272</v>
      </c>
      <c r="AL330">
        <v>60</v>
      </c>
      <c r="AN330">
        <v>2004</v>
      </c>
      <c r="AO330" t="s">
        <v>170</v>
      </c>
      <c r="AV330" t="s">
        <v>174</v>
      </c>
      <c r="AW330" t="s">
        <v>1827</v>
      </c>
      <c r="AX330" t="s">
        <v>8273</v>
      </c>
      <c r="AY330" t="s">
        <v>8274</v>
      </c>
      <c r="AZ330">
        <v>64</v>
      </c>
      <c r="BB330">
        <v>2007</v>
      </c>
      <c r="BC330" t="s">
        <v>174</v>
      </c>
      <c r="BD330" t="s">
        <v>8275</v>
      </c>
      <c r="BE330" t="s">
        <v>8276</v>
      </c>
      <c r="BF330" t="s">
        <v>3700</v>
      </c>
      <c r="BG330">
        <v>58</v>
      </c>
      <c r="BI330">
        <v>2011</v>
      </c>
      <c r="BJ330">
        <v>2</v>
      </c>
      <c r="BL330">
        <v>9</v>
      </c>
      <c r="BN330" t="s">
        <v>174</v>
      </c>
      <c r="BO330" t="s">
        <v>8277</v>
      </c>
      <c r="BP330" t="s">
        <v>8277</v>
      </c>
      <c r="BQ330" t="s">
        <v>8278</v>
      </c>
      <c r="BR330">
        <v>69</v>
      </c>
      <c r="BT330">
        <v>2013</v>
      </c>
      <c r="BU330">
        <v>16</v>
      </c>
      <c r="BW330">
        <v>49</v>
      </c>
      <c r="BY330" t="s">
        <v>170</v>
      </c>
      <c r="CF330" t="s">
        <v>174</v>
      </c>
      <c r="CG330" t="s">
        <v>3614</v>
      </c>
      <c r="CH330" t="s">
        <v>1155</v>
      </c>
      <c r="CI330" t="s">
        <v>193</v>
      </c>
      <c r="CJ330">
        <v>2023</v>
      </c>
      <c r="CL330" t="s">
        <v>170</v>
      </c>
      <c r="CN330" t="s">
        <v>174</v>
      </c>
      <c r="CO330" t="s">
        <v>8279</v>
      </c>
      <c r="CP330" t="s">
        <v>409</v>
      </c>
      <c r="CQ330" t="s">
        <v>174</v>
      </c>
      <c r="CR330">
        <v>5</v>
      </c>
      <c r="CS330">
        <v>5</v>
      </c>
      <c r="CT330">
        <v>8</v>
      </c>
      <c r="CU330" t="s">
        <v>8280</v>
      </c>
      <c r="CV330" t="s">
        <v>170</v>
      </c>
      <c r="CZ330" t="s">
        <v>174</v>
      </c>
      <c r="DA330" t="s">
        <v>8281</v>
      </c>
      <c r="DC330" t="s">
        <v>7819</v>
      </c>
      <c r="DD330" t="s">
        <v>174</v>
      </c>
      <c r="DE330" t="s">
        <v>8282</v>
      </c>
      <c r="DF330" t="s">
        <v>174</v>
      </c>
      <c r="DG330" t="s">
        <v>677</v>
      </c>
      <c r="DH330" t="s">
        <v>679</v>
      </c>
      <c r="DI330" t="s">
        <v>679</v>
      </c>
      <c r="DJ330">
        <v>0</v>
      </c>
      <c r="DK330">
        <v>8</v>
      </c>
      <c r="DL330" t="s">
        <v>174</v>
      </c>
      <c r="DM330" t="s">
        <v>8279</v>
      </c>
      <c r="DN330" t="s">
        <v>174</v>
      </c>
      <c r="DO330" t="s">
        <v>8283</v>
      </c>
      <c r="DP330" t="s">
        <v>8284</v>
      </c>
      <c r="DQ330" t="str">
        <f>HYPERLINK("https://nconnect.nicmar.ac.in/storage/profile/6996ca740226d.png","Download")</f>
        <v>0</v>
      </c>
      <c r="DR330" t="str">
        <f>HYPERLINK("https://nconnect.nicmar.ac.in/pdf/173_resume_1771572846.pdf/Y2FyZWVy","View Resume")</f>
        <v>0</v>
      </c>
      <c r="DS330" t="s">
        <v>1018</v>
      </c>
      <c r="DT330" t="s">
        <v>8285</v>
      </c>
      <c r="DU330" t="s">
        <v>8286</v>
      </c>
      <c r="DV330" t="s">
        <v>2284</v>
      </c>
      <c r="DW330" t="s">
        <v>246</v>
      </c>
      <c r="DX330" t="s">
        <v>995</v>
      </c>
      <c r="DY330" t="s">
        <v>209</v>
      </c>
      <c r="DZ330" t="s">
        <v>1027</v>
      </c>
      <c r="EA330" t="s">
        <v>8287</v>
      </c>
      <c r="EB330" t="s">
        <v>1283</v>
      </c>
      <c r="EC330" t="s">
        <v>8288</v>
      </c>
      <c r="ED330" t="s">
        <v>246</v>
      </c>
      <c r="EE330" t="s">
        <v>2374</v>
      </c>
      <c r="EF330" t="s">
        <v>995</v>
      </c>
      <c r="EG330" t="s">
        <v>945</v>
      </c>
      <c r="EH330" t="s">
        <v>8289</v>
      </c>
      <c r="EI330" t="s">
        <v>351</v>
      </c>
      <c r="EJ330" t="s">
        <v>8290</v>
      </c>
      <c r="EK330" t="s">
        <v>246</v>
      </c>
      <c r="EL330" t="s">
        <v>1392</v>
      </c>
      <c r="EM330" t="s">
        <v>384</v>
      </c>
      <c r="EN330" t="s">
        <v>865</v>
      </c>
      <c r="EO330" t="s">
        <v>8291</v>
      </c>
      <c r="EP330" t="s">
        <v>1283</v>
      </c>
      <c r="EQ330" t="s">
        <v>2284</v>
      </c>
      <c r="ER330" t="s">
        <v>246</v>
      </c>
      <c r="ES330" t="s">
        <v>1025</v>
      </c>
      <c r="ET330" t="s">
        <v>2956</v>
      </c>
      <c r="EU330" t="s">
        <v>2132</v>
      </c>
      <c r="EV330" t="s">
        <v>8292</v>
      </c>
      <c r="EW330" t="s">
        <v>1283</v>
      </c>
      <c r="EX330" t="s">
        <v>8293</v>
      </c>
      <c r="EY330" t="s">
        <v>246</v>
      </c>
      <c r="EZ330" t="s">
        <v>3551</v>
      </c>
      <c r="FA330" t="s">
        <v>1136</v>
      </c>
      <c r="FB330" t="s">
        <v>502</v>
      </c>
    </row>
    <row r="331" spans="1:158">
      <c r="A331" t="s">
        <v>1137</v>
      </c>
      <c r="B331" t="s">
        <v>211</v>
      </c>
      <c r="C331" t="s">
        <v>1138</v>
      </c>
      <c r="D331" t="s">
        <v>1139</v>
      </c>
      <c r="E331" t="s">
        <v>8265</v>
      </c>
      <c r="F331" t="s">
        <v>8266</v>
      </c>
      <c r="G331">
        <v>9739242977</v>
      </c>
      <c r="H331" t="s">
        <v>164</v>
      </c>
      <c r="I331" t="s">
        <v>8267</v>
      </c>
      <c r="J331" t="s">
        <v>166</v>
      </c>
      <c r="K331" t="s">
        <v>3114</v>
      </c>
      <c r="L331" t="s">
        <v>8268</v>
      </c>
      <c r="M331" t="s">
        <v>8269</v>
      </c>
      <c r="N331" t="s">
        <v>170</v>
      </c>
      <c r="AI331" t="s">
        <v>8270</v>
      </c>
      <c r="AJ331" t="s">
        <v>8271</v>
      </c>
      <c r="AK331" t="s">
        <v>8272</v>
      </c>
      <c r="AL331">
        <v>60</v>
      </c>
      <c r="AN331">
        <v>2004</v>
      </c>
      <c r="AO331" t="s">
        <v>170</v>
      </c>
      <c r="AV331" t="s">
        <v>174</v>
      </c>
      <c r="AW331" t="s">
        <v>1827</v>
      </c>
      <c r="AX331" t="s">
        <v>8273</v>
      </c>
      <c r="AY331" t="s">
        <v>8274</v>
      </c>
      <c r="AZ331">
        <v>64</v>
      </c>
      <c r="BB331">
        <v>2007</v>
      </c>
      <c r="BC331" t="s">
        <v>174</v>
      </c>
      <c r="BD331" t="s">
        <v>8275</v>
      </c>
      <c r="BE331" t="s">
        <v>8276</v>
      </c>
      <c r="BF331" t="s">
        <v>3700</v>
      </c>
      <c r="BG331">
        <v>58</v>
      </c>
      <c r="BI331">
        <v>2011</v>
      </c>
      <c r="BJ331">
        <v>2</v>
      </c>
      <c r="BL331">
        <v>9</v>
      </c>
      <c r="BN331" t="s">
        <v>174</v>
      </c>
      <c r="BO331" t="s">
        <v>8277</v>
      </c>
      <c r="BP331" t="s">
        <v>8277</v>
      </c>
      <c r="BQ331" t="s">
        <v>8278</v>
      </c>
      <c r="BR331">
        <v>69</v>
      </c>
      <c r="BT331">
        <v>2013</v>
      </c>
      <c r="BU331">
        <v>16</v>
      </c>
      <c r="BW331">
        <v>49</v>
      </c>
      <c r="BY331" t="s">
        <v>170</v>
      </c>
      <c r="CF331" t="s">
        <v>174</v>
      </c>
      <c r="CG331" t="s">
        <v>3614</v>
      </c>
      <c r="CH331" t="s">
        <v>1155</v>
      </c>
      <c r="CI331" t="s">
        <v>193</v>
      </c>
      <c r="CJ331">
        <v>2023</v>
      </c>
      <c r="CL331" t="s">
        <v>170</v>
      </c>
      <c r="CN331" t="s">
        <v>174</v>
      </c>
      <c r="CO331" t="s">
        <v>8279</v>
      </c>
      <c r="CP331" t="s">
        <v>409</v>
      </c>
      <c r="CQ331" t="s">
        <v>174</v>
      </c>
      <c r="CR331">
        <v>5</v>
      </c>
      <c r="CS331">
        <v>5</v>
      </c>
      <c r="CT331">
        <v>8</v>
      </c>
      <c r="CU331" t="s">
        <v>8280</v>
      </c>
      <c r="CV331" t="s">
        <v>170</v>
      </c>
      <c r="CZ331" t="s">
        <v>174</v>
      </c>
      <c r="DA331" t="s">
        <v>8281</v>
      </c>
      <c r="DC331" t="s">
        <v>7819</v>
      </c>
      <c r="DD331" t="s">
        <v>174</v>
      </c>
      <c r="DE331" t="s">
        <v>8282</v>
      </c>
      <c r="DF331" t="s">
        <v>174</v>
      </c>
      <c r="DG331" t="s">
        <v>677</v>
      </c>
      <c r="DH331" t="s">
        <v>679</v>
      </c>
      <c r="DI331" t="s">
        <v>679</v>
      </c>
      <c r="DJ331">
        <v>0</v>
      </c>
      <c r="DK331">
        <v>8</v>
      </c>
      <c r="DL331" t="s">
        <v>174</v>
      </c>
      <c r="DM331" t="s">
        <v>8279</v>
      </c>
      <c r="DN331" t="s">
        <v>174</v>
      </c>
      <c r="DO331" t="s">
        <v>8283</v>
      </c>
      <c r="DP331" t="s">
        <v>8284</v>
      </c>
      <c r="DQ331" t="str">
        <f>HYPERLINK("https://nconnect.nicmar.ac.in/storage/profile/6996ca740226d.png","Download")</f>
        <v>0</v>
      </c>
      <c r="DR331" t="str">
        <f>HYPERLINK("https://nconnect.nicmar.ac.in/pdf/173_resume_1771572846.pdf/Y2FyZWVy","View Resume")</f>
        <v>0</v>
      </c>
      <c r="DS331" t="s">
        <v>1018</v>
      </c>
      <c r="DT331" t="s">
        <v>8285</v>
      </c>
      <c r="DU331" t="s">
        <v>8286</v>
      </c>
      <c r="DV331" t="s">
        <v>2284</v>
      </c>
      <c r="DW331" t="s">
        <v>246</v>
      </c>
      <c r="DX331" t="s">
        <v>995</v>
      </c>
      <c r="DY331" t="s">
        <v>209</v>
      </c>
      <c r="DZ331" t="s">
        <v>1027</v>
      </c>
      <c r="EA331" t="s">
        <v>8287</v>
      </c>
      <c r="EB331" t="s">
        <v>1283</v>
      </c>
      <c r="EC331" t="s">
        <v>8288</v>
      </c>
      <c r="ED331" t="s">
        <v>246</v>
      </c>
      <c r="EE331" t="s">
        <v>2374</v>
      </c>
      <c r="EF331" t="s">
        <v>995</v>
      </c>
      <c r="EG331" t="s">
        <v>945</v>
      </c>
      <c r="EH331" t="s">
        <v>8289</v>
      </c>
      <c r="EI331" t="s">
        <v>351</v>
      </c>
      <c r="EJ331" t="s">
        <v>8290</v>
      </c>
      <c r="EK331" t="s">
        <v>246</v>
      </c>
      <c r="EL331" t="s">
        <v>1392</v>
      </c>
      <c r="EM331" t="s">
        <v>384</v>
      </c>
      <c r="EN331" t="s">
        <v>865</v>
      </c>
      <c r="EO331" t="s">
        <v>8291</v>
      </c>
      <c r="EP331" t="s">
        <v>1283</v>
      </c>
      <c r="EQ331" t="s">
        <v>2284</v>
      </c>
      <c r="ER331" t="s">
        <v>246</v>
      </c>
      <c r="ES331" t="s">
        <v>1025</v>
      </c>
      <c r="ET331" t="s">
        <v>2956</v>
      </c>
      <c r="EU331" t="s">
        <v>2132</v>
      </c>
      <c r="EV331" t="s">
        <v>8292</v>
      </c>
      <c r="EW331" t="s">
        <v>1283</v>
      </c>
      <c r="EX331" t="s">
        <v>8293</v>
      </c>
      <c r="EY331" t="s">
        <v>246</v>
      </c>
      <c r="EZ331" t="s">
        <v>3551</v>
      </c>
      <c r="FA331" t="s">
        <v>1136</v>
      </c>
      <c r="FB331" t="s">
        <v>502</v>
      </c>
    </row>
    <row r="332" spans="1:158">
      <c r="A332" t="s">
        <v>3909</v>
      </c>
      <c r="B332" t="s">
        <v>211</v>
      </c>
      <c r="C332" t="s">
        <v>472</v>
      </c>
      <c r="D332" t="s">
        <v>3910</v>
      </c>
      <c r="E332" t="s">
        <v>3965</v>
      </c>
      <c r="F332" t="s">
        <v>3966</v>
      </c>
      <c r="G332">
        <v>9075412474</v>
      </c>
      <c r="H332" t="s">
        <v>271</v>
      </c>
      <c r="I332" t="s">
        <v>3967</v>
      </c>
      <c r="J332" t="s">
        <v>217</v>
      </c>
      <c r="K332" t="s">
        <v>3968</v>
      </c>
      <c r="L332" t="s">
        <v>3969</v>
      </c>
      <c r="M332" t="s">
        <v>3970</v>
      </c>
      <c r="N332" t="s">
        <v>170</v>
      </c>
      <c r="AI332" t="s">
        <v>3971</v>
      </c>
      <c r="AJ332" t="s">
        <v>2384</v>
      </c>
      <c r="AK332" t="s">
        <v>3972</v>
      </c>
      <c r="AL332">
        <v>93.07</v>
      </c>
      <c r="AN332">
        <v>2008</v>
      </c>
      <c r="AO332" t="s">
        <v>174</v>
      </c>
      <c r="AP332" t="s">
        <v>3973</v>
      </c>
      <c r="AQ332" t="s">
        <v>2384</v>
      </c>
      <c r="AR332" t="s">
        <v>3974</v>
      </c>
      <c r="AS332">
        <v>83.67</v>
      </c>
      <c r="AU332">
        <v>2010</v>
      </c>
      <c r="AV332" t="s">
        <v>170</v>
      </c>
      <c r="BC332" t="s">
        <v>174</v>
      </c>
      <c r="BD332" t="s">
        <v>3975</v>
      </c>
      <c r="BE332" t="s">
        <v>3976</v>
      </c>
      <c r="BF332" t="s">
        <v>486</v>
      </c>
      <c r="BG332">
        <v>76.44</v>
      </c>
      <c r="BH332">
        <v>8.69</v>
      </c>
      <c r="BI332">
        <v>2014</v>
      </c>
      <c r="BJ332">
        <v>2</v>
      </c>
      <c r="BL332">
        <v>9</v>
      </c>
      <c r="BN332" t="s">
        <v>174</v>
      </c>
      <c r="BO332" t="s">
        <v>1441</v>
      </c>
      <c r="BP332" t="s">
        <v>3977</v>
      </c>
      <c r="BQ332" t="s">
        <v>3978</v>
      </c>
      <c r="BR332">
        <v>76.4</v>
      </c>
      <c r="BS332">
        <v>7.64</v>
      </c>
      <c r="BT332">
        <v>2017</v>
      </c>
      <c r="BU332">
        <v>12</v>
      </c>
      <c r="BW332">
        <v>13</v>
      </c>
      <c r="BY332" t="s">
        <v>170</v>
      </c>
      <c r="CF332" t="s">
        <v>174</v>
      </c>
      <c r="CG332" t="s">
        <v>486</v>
      </c>
      <c r="CH332" t="s">
        <v>567</v>
      </c>
      <c r="CI332" t="s">
        <v>193</v>
      </c>
      <c r="CJ332">
        <v>2024</v>
      </c>
      <c r="CL332" t="s">
        <v>174</v>
      </c>
      <c r="CM332" t="s">
        <v>3979</v>
      </c>
      <c r="CN332" t="s">
        <v>174</v>
      </c>
      <c r="CO332" t="s">
        <v>3980</v>
      </c>
      <c r="CP332" t="s">
        <v>3981</v>
      </c>
      <c r="CQ332" t="s">
        <v>174</v>
      </c>
      <c r="CR332">
        <v>2</v>
      </c>
      <c r="CS332">
        <v>3</v>
      </c>
      <c r="CT332">
        <v>5</v>
      </c>
      <c r="CU332" t="s">
        <v>3982</v>
      </c>
      <c r="CV332" t="s">
        <v>170</v>
      </c>
      <c r="CZ332" t="s">
        <v>170</v>
      </c>
      <c r="DB332" t="s">
        <v>3983</v>
      </c>
      <c r="DC332" t="s">
        <v>3984</v>
      </c>
      <c r="DD332" t="s">
        <v>174</v>
      </c>
      <c r="DE332" t="s">
        <v>3985</v>
      </c>
      <c r="DF332" t="s">
        <v>174</v>
      </c>
      <c r="DG332">
        <v>4</v>
      </c>
      <c r="DH332">
        <v>2</v>
      </c>
      <c r="DI332">
        <v>1</v>
      </c>
      <c r="DJ332">
        <v>1</v>
      </c>
      <c r="DK332">
        <v>8</v>
      </c>
      <c r="DL332" t="s">
        <v>174</v>
      </c>
      <c r="DM332" t="s">
        <v>3980</v>
      </c>
      <c r="DN332" t="s">
        <v>170</v>
      </c>
      <c r="DP332" t="s">
        <v>8294</v>
      </c>
      <c r="DQ332" t="s">
        <v>202</v>
      </c>
      <c r="DR332" t="str">
        <f>HYPERLINK("https://nconnect.nicmar.ac.in/pdf/199_resume_1771510168.pdf/Y2FyZWVy","View Resume")</f>
        <v>0</v>
      </c>
      <c r="DS332" t="s">
        <v>865</v>
      </c>
      <c r="DT332" t="s">
        <v>3987</v>
      </c>
      <c r="DU332" t="s">
        <v>211</v>
      </c>
      <c r="DV332" t="s">
        <v>3988</v>
      </c>
      <c r="DW332" t="s">
        <v>246</v>
      </c>
      <c r="DX332" t="s">
        <v>419</v>
      </c>
      <c r="DY332" t="s">
        <v>209</v>
      </c>
      <c r="DZ332" t="s">
        <v>865</v>
      </c>
    </row>
    <row r="333" spans="1:158">
      <c r="A333" t="s">
        <v>3913</v>
      </c>
      <c r="B333" t="s">
        <v>537</v>
      </c>
      <c r="C333" t="s">
        <v>1138</v>
      </c>
      <c r="D333" t="s">
        <v>3914</v>
      </c>
      <c r="E333" t="s">
        <v>8295</v>
      </c>
      <c r="F333" t="s">
        <v>8296</v>
      </c>
      <c r="G333">
        <v>9811430566</v>
      </c>
      <c r="H333" t="s">
        <v>164</v>
      </c>
      <c r="I333" t="s">
        <v>8297</v>
      </c>
      <c r="J333" t="s">
        <v>166</v>
      </c>
      <c r="K333" t="s">
        <v>218</v>
      </c>
      <c r="L333" t="s">
        <v>8298</v>
      </c>
      <c r="M333" t="s">
        <v>8299</v>
      </c>
      <c r="N333" t="s">
        <v>170</v>
      </c>
      <c r="AI333" t="s">
        <v>8300</v>
      </c>
      <c r="AJ333" t="s">
        <v>8301</v>
      </c>
      <c r="AK333" t="s">
        <v>8302</v>
      </c>
      <c r="AL333">
        <v>74.6</v>
      </c>
      <c r="AN333">
        <v>1990</v>
      </c>
      <c r="AO333" t="s">
        <v>174</v>
      </c>
      <c r="AP333" t="s">
        <v>8303</v>
      </c>
      <c r="AQ333" t="s">
        <v>8304</v>
      </c>
      <c r="AR333" t="s">
        <v>8305</v>
      </c>
      <c r="AS333">
        <v>76.2</v>
      </c>
      <c r="AU333">
        <v>1992</v>
      </c>
      <c r="AV333" t="s">
        <v>170</v>
      </c>
      <c r="BC333" t="s">
        <v>174</v>
      </c>
      <c r="BD333" t="s">
        <v>8306</v>
      </c>
      <c r="BE333" t="s">
        <v>8307</v>
      </c>
      <c r="BF333" t="s">
        <v>1780</v>
      </c>
      <c r="BG333">
        <v>70.66</v>
      </c>
      <c r="BI333">
        <v>1998</v>
      </c>
      <c r="BJ333">
        <v>8</v>
      </c>
      <c r="BL333">
        <v>2</v>
      </c>
      <c r="BN333" t="s">
        <v>174</v>
      </c>
      <c r="BO333" t="s">
        <v>1795</v>
      </c>
      <c r="BP333" t="s">
        <v>8308</v>
      </c>
      <c r="BQ333" t="s">
        <v>8309</v>
      </c>
      <c r="BR333">
        <v>68.68</v>
      </c>
      <c r="BT333">
        <v>2001</v>
      </c>
      <c r="BU333">
        <v>31</v>
      </c>
      <c r="BV333" t="s">
        <v>8310</v>
      </c>
      <c r="BW333">
        <v>53</v>
      </c>
      <c r="BX333" t="s">
        <v>8311</v>
      </c>
      <c r="BY333" t="s">
        <v>170</v>
      </c>
      <c r="CF333" t="s">
        <v>174</v>
      </c>
      <c r="CG333" t="s">
        <v>5018</v>
      </c>
      <c r="CH333" t="s">
        <v>8312</v>
      </c>
      <c r="CI333" t="s">
        <v>193</v>
      </c>
      <c r="CJ333">
        <v>2019</v>
      </c>
      <c r="CL333" t="s">
        <v>170</v>
      </c>
      <c r="CN333" t="s">
        <v>174</v>
      </c>
      <c r="CO333" t="s">
        <v>8313</v>
      </c>
      <c r="CP333" t="s">
        <v>8314</v>
      </c>
      <c r="CQ333" t="s">
        <v>174</v>
      </c>
      <c r="CR333">
        <v>11</v>
      </c>
      <c r="CS333">
        <v>1</v>
      </c>
      <c r="CT333">
        <v>5</v>
      </c>
      <c r="CU333" t="s">
        <v>8315</v>
      </c>
      <c r="CV333" t="s">
        <v>174</v>
      </c>
      <c r="CW333" t="s">
        <v>8316</v>
      </c>
      <c r="CX333" t="s">
        <v>193</v>
      </c>
      <c r="CY333">
        <v>2024</v>
      </c>
      <c r="CZ333" t="s">
        <v>174</v>
      </c>
      <c r="DA333" t="s">
        <v>8317</v>
      </c>
      <c r="DB333" t="s">
        <v>8318</v>
      </c>
      <c r="DC333" t="s">
        <v>8319</v>
      </c>
      <c r="DD333" t="s">
        <v>174</v>
      </c>
      <c r="DE333" t="s">
        <v>8320</v>
      </c>
      <c r="DF333" t="s">
        <v>170</v>
      </c>
      <c r="DL333" t="s">
        <v>174</v>
      </c>
      <c r="DM333" t="s">
        <v>8313</v>
      </c>
      <c r="DN333" t="s">
        <v>174</v>
      </c>
      <c r="DO333" t="s">
        <v>8321</v>
      </c>
      <c r="DP333" t="s">
        <v>8322</v>
      </c>
      <c r="DQ333" t="str">
        <f>HYPERLINK("https://nconnect.nicmar.ac.in/storage/profile/699af50039bf7.png","Download")</f>
        <v>0</v>
      </c>
      <c r="DR333" t="str">
        <f>HYPERLINK("https://nconnect.nicmar.ac.in/pdf/449_resume_1771762491.pdf/Y2FyZWVy","View Resume")</f>
        <v>0</v>
      </c>
      <c r="DS333" t="s">
        <v>8323</v>
      </c>
      <c r="DT333" t="s">
        <v>8312</v>
      </c>
      <c r="DU333" t="s">
        <v>508</v>
      </c>
      <c r="DV333" t="s">
        <v>1209</v>
      </c>
      <c r="DW333" t="s">
        <v>246</v>
      </c>
      <c r="DX333" t="s">
        <v>580</v>
      </c>
      <c r="DY333" t="s">
        <v>209</v>
      </c>
      <c r="DZ333" t="s">
        <v>8324</v>
      </c>
      <c r="EA333" t="s">
        <v>8325</v>
      </c>
      <c r="EB333" t="s">
        <v>8326</v>
      </c>
      <c r="EC333" t="s">
        <v>333</v>
      </c>
      <c r="ED333" t="s">
        <v>207</v>
      </c>
      <c r="EE333" t="s">
        <v>5002</v>
      </c>
      <c r="EF333" t="s">
        <v>3870</v>
      </c>
      <c r="EG333" t="s">
        <v>2695</v>
      </c>
      <c r="EH333" t="s">
        <v>8327</v>
      </c>
      <c r="EI333" t="s">
        <v>6340</v>
      </c>
      <c r="EJ333" t="s">
        <v>2037</v>
      </c>
      <c r="EK333" t="s">
        <v>207</v>
      </c>
      <c r="EL333" t="s">
        <v>3908</v>
      </c>
      <c r="EM333" t="s">
        <v>8328</v>
      </c>
      <c r="EN333" t="s">
        <v>990</v>
      </c>
      <c r="EO333" t="s">
        <v>8329</v>
      </c>
      <c r="EP333" t="s">
        <v>8330</v>
      </c>
      <c r="EQ333" t="s">
        <v>383</v>
      </c>
      <c r="ER333" t="s">
        <v>207</v>
      </c>
      <c r="ES333" t="s">
        <v>8331</v>
      </c>
      <c r="ET333" t="s">
        <v>2857</v>
      </c>
      <c r="EU333" t="s">
        <v>2689</v>
      </c>
      <c r="EV333" t="s">
        <v>8332</v>
      </c>
      <c r="EW333" t="s">
        <v>8333</v>
      </c>
      <c r="EX333" t="s">
        <v>4679</v>
      </c>
      <c r="EY333" t="s">
        <v>207</v>
      </c>
      <c r="EZ333" t="s">
        <v>1215</v>
      </c>
      <c r="FA333" t="s">
        <v>8334</v>
      </c>
      <c r="FB333" t="s">
        <v>430</v>
      </c>
    </row>
    <row r="334" spans="1:158">
      <c r="A334" t="s">
        <v>293</v>
      </c>
      <c r="B334" t="s">
        <v>211</v>
      </c>
      <c r="C334" t="s">
        <v>212</v>
      </c>
      <c r="D334" t="s">
        <v>294</v>
      </c>
      <c r="E334" t="s">
        <v>8335</v>
      </c>
      <c r="F334" t="s">
        <v>8336</v>
      </c>
      <c r="G334">
        <v>9657142050</v>
      </c>
      <c r="H334" t="s">
        <v>164</v>
      </c>
      <c r="I334" t="s">
        <v>8337</v>
      </c>
      <c r="J334" t="s">
        <v>166</v>
      </c>
      <c r="K334" t="s">
        <v>2289</v>
      </c>
      <c r="L334" t="s">
        <v>8338</v>
      </c>
      <c r="M334" t="s">
        <v>8339</v>
      </c>
      <c r="N334" t="s">
        <v>170</v>
      </c>
      <c r="AI334" t="s">
        <v>8340</v>
      </c>
      <c r="AJ334" t="s">
        <v>8341</v>
      </c>
      <c r="AK334" t="s">
        <v>3264</v>
      </c>
      <c r="AL334">
        <v>57.73</v>
      </c>
      <c r="AN334">
        <v>2001</v>
      </c>
      <c r="AO334" t="s">
        <v>174</v>
      </c>
      <c r="AP334" t="s">
        <v>8342</v>
      </c>
      <c r="AQ334" t="s">
        <v>8343</v>
      </c>
      <c r="AR334" t="s">
        <v>8344</v>
      </c>
      <c r="AS334">
        <v>55.5</v>
      </c>
      <c r="AU334">
        <v>2003</v>
      </c>
      <c r="AV334" t="s">
        <v>170</v>
      </c>
      <c r="BC334" t="s">
        <v>174</v>
      </c>
      <c r="BD334" t="s">
        <v>8345</v>
      </c>
      <c r="BE334" t="s">
        <v>8346</v>
      </c>
      <c r="BF334" t="s">
        <v>8347</v>
      </c>
      <c r="BG334">
        <v>72.73</v>
      </c>
      <c r="BI334">
        <v>2006</v>
      </c>
      <c r="BJ334">
        <v>19</v>
      </c>
      <c r="BK334" t="s">
        <v>444</v>
      </c>
      <c r="BL334">
        <v>53</v>
      </c>
      <c r="BM334" t="s">
        <v>3149</v>
      </c>
      <c r="BN334" t="s">
        <v>174</v>
      </c>
      <c r="BO334" t="s">
        <v>8345</v>
      </c>
      <c r="BP334" t="s">
        <v>8348</v>
      </c>
      <c r="BQ334" t="s">
        <v>3149</v>
      </c>
      <c r="BR334">
        <v>62.9</v>
      </c>
      <c r="BS334">
        <v>4.2</v>
      </c>
      <c r="BT334">
        <v>2008</v>
      </c>
      <c r="BU334">
        <v>31</v>
      </c>
      <c r="BV334" t="s">
        <v>447</v>
      </c>
      <c r="BW334">
        <v>53</v>
      </c>
      <c r="BX334" t="s">
        <v>3149</v>
      </c>
      <c r="BY334" t="s">
        <v>174</v>
      </c>
      <c r="BZ334" t="s">
        <v>8349</v>
      </c>
      <c r="CA334" t="s">
        <v>8350</v>
      </c>
      <c r="CB334" t="s">
        <v>2716</v>
      </c>
      <c r="CC334">
        <v>57.42</v>
      </c>
      <c r="CE334">
        <v>2010</v>
      </c>
      <c r="CF334" t="s">
        <v>174</v>
      </c>
      <c r="CG334" t="s">
        <v>3149</v>
      </c>
      <c r="CH334" t="s">
        <v>8351</v>
      </c>
      <c r="CI334" t="s">
        <v>193</v>
      </c>
      <c r="CJ334">
        <v>2024</v>
      </c>
      <c r="CL334" t="s">
        <v>174</v>
      </c>
      <c r="CM334" t="s">
        <v>8352</v>
      </c>
      <c r="CN334" t="s">
        <v>170</v>
      </c>
      <c r="CP334" t="s">
        <v>8353</v>
      </c>
      <c r="CQ334" t="s">
        <v>170</v>
      </c>
      <c r="CV334" t="s">
        <v>170</v>
      </c>
      <c r="CZ334" t="s">
        <v>170</v>
      </c>
      <c r="DB334" t="s">
        <v>8354</v>
      </c>
      <c r="DC334" t="s">
        <v>8355</v>
      </c>
      <c r="DD334" t="s">
        <v>174</v>
      </c>
      <c r="DE334" t="s">
        <v>8356</v>
      </c>
      <c r="DF334" t="s">
        <v>170</v>
      </c>
      <c r="DL334" t="s">
        <v>170</v>
      </c>
      <c r="DN334" t="s">
        <v>170</v>
      </c>
      <c r="DP334" t="s">
        <v>8357</v>
      </c>
      <c r="DQ334" t="s">
        <v>202</v>
      </c>
      <c r="DR334" t="str">
        <f>HYPERLINK("https://nconnect.nicmar.ac.in/pdf/500_resume_1771764365.pdf/Y2FyZWVy","View Resume")</f>
        <v>0</v>
      </c>
      <c r="DS334" t="s">
        <v>1383</v>
      </c>
      <c r="DT334" t="s">
        <v>8358</v>
      </c>
      <c r="DU334" t="s">
        <v>8359</v>
      </c>
      <c r="DV334" t="s">
        <v>8360</v>
      </c>
      <c r="DW334" t="s">
        <v>246</v>
      </c>
      <c r="DX334" t="s">
        <v>252</v>
      </c>
      <c r="DY334" t="s">
        <v>209</v>
      </c>
      <c r="DZ334" t="s">
        <v>1383</v>
      </c>
    </row>
    <row r="335" spans="1:158">
      <c r="A335" t="s">
        <v>1137</v>
      </c>
      <c r="B335" t="s">
        <v>211</v>
      </c>
      <c r="C335" t="s">
        <v>1138</v>
      </c>
      <c r="D335" t="s">
        <v>1139</v>
      </c>
      <c r="E335" t="s">
        <v>8361</v>
      </c>
      <c r="F335" t="s">
        <v>8362</v>
      </c>
      <c r="G335">
        <v>7905136064</v>
      </c>
      <c r="H335" t="s">
        <v>164</v>
      </c>
      <c r="I335" t="s">
        <v>8363</v>
      </c>
      <c r="J335" t="s">
        <v>166</v>
      </c>
      <c r="K335" t="s">
        <v>3114</v>
      </c>
      <c r="L335" t="s">
        <v>8364</v>
      </c>
      <c r="M335" t="s">
        <v>8365</v>
      </c>
      <c r="N335" t="s">
        <v>170</v>
      </c>
      <c r="AI335" t="s">
        <v>8366</v>
      </c>
      <c r="AJ335" t="s">
        <v>8367</v>
      </c>
      <c r="AK335" t="s">
        <v>439</v>
      </c>
      <c r="AL335">
        <v>67.33</v>
      </c>
      <c r="AN335">
        <v>2008</v>
      </c>
      <c r="AO335" t="s">
        <v>174</v>
      </c>
      <c r="AP335" t="s">
        <v>8368</v>
      </c>
      <c r="AQ335" t="s">
        <v>8367</v>
      </c>
      <c r="AR335" t="s">
        <v>1075</v>
      </c>
      <c r="AS335">
        <v>55.6</v>
      </c>
      <c r="AU335">
        <v>2011</v>
      </c>
      <c r="AV335" t="s">
        <v>170</v>
      </c>
      <c r="BC335" t="s">
        <v>174</v>
      </c>
      <c r="BD335" t="s">
        <v>1740</v>
      </c>
      <c r="BE335" t="s">
        <v>8369</v>
      </c>
      <c r="BF335" t="s">
        <v>486</v>
      </c>
      <c r="BG335">
        <v>70.38</v>
      </c>
      <c r="BI335">
        <v>2015</v>
      </c>
      <c r="BJ335">
        <v>1</v>
      </c>
      <c r="BL335">
        <v>9</v>
      </c>
      <c r="BN335" t="s">
        <v>174</v>
      </c>
      <c r="BO335" t="s">
        <v>185</v>
      </c>
      <c r="BP335" t="s">
        <v>4594</v>
      </c>
      <c r="BQ335" t="s">
        <v>8370</v>
      </c>
      <c r="BR335">
        <v>63.8</v>
      </c>
      <c r="BT335">
        <v>2021</v>
      </c>
      <c r="BU335">
        <v>8</v>
      </c>
      <c r="BW335">
        <v>50</v>
      </c>
      <c r="BY335" t="s">
        <v>174</v>
      </c>
      <c r="BZ335" t="s">
        <v>185</v>
      </c>
      <c r="CA335" t="s">
        <v>4594</v>
      </c>
      <c r="CB335" t="s">
        <v>8371</v>
      </c>
      <c r="CC335">
        <v>63.89</v>
      </c>
      <c r="CE335">
        <v>2024</v>
      </c>
      <c r="CF335" t="s">
        <v>174</v>
      </c>
      <c r="CG335" t="s">
        <v>8372</v>
      </c>
      <c r="CH335" t="s">
        <v>8373</v>
      </c>
      <c r="CI335" t="s">
        <v>373</v>
      </c>
      <c r="CK335" t="s">
        <v>170</v>
      </c>
      <c r="CL335" t="s">
        <v>174</v>
      </c>
      <c r="CN335" t="s">
        <v>174</v>
      </c>
      <c r="CO335" t="s">
        <v>8374</v>
      </c>
      <c r="CP335" t="s">
        <v>8375</v>
      </c>
      <c r="CQ335" t="s">
        <v>170</v>
      </c>
      <c r="CV335" t="s">
        <v>170</v>
      </c>
      <c r="CZ335" t="s">
        <v>170</v>
      </c>
      <c r="DC335" t="s">
        <v>326</v>
      </c>
      <c r="DD335" t="s">
        <v>170</v>
      </c>
      <c r="DF335" t="s">
        <v>170</v>
      </c>
      <c r="DL335" t="s">
        <v>170</v>
      </c>
      <c r="DN335" t="s">
        <v>170</v>
      </c>
      <c r="DP335" t="s">
        <v>8376</v>
      </c>
      <c r="DQ335" t="s">
        <v>202</v>
      </c>
      <c r="DR335" t="str">
        <f>HYPERLINK("https://nconnect.nicmar.ac.in/pdf/503_resume_1771766245.pdf/Y2FyZWVy","View Resume")</f>
        <v>0</v>
      </c>
      <c r="DS335" t="s">
        <v>415</v>
      </c>
      <c r="DT335" t="s">
        <v>8377</v>
      </c>
      <c r="DU335" t="s">
        <v>8378</v>
      </c>
      <c r="DV335" t="s">
        <v>647</v>
      </c>
      <c r="DW335" t="s">
        <v>207</v>
      </c>
      <c r="DX335" t="s">
        <v>1718</v>
      </c>
      <c r="DY335" t="s">
        <v>209</v>
      </c>
      <c r="DZ335" t="s">
        <v>415</v>
      </c>
    </row>
    <row r="336" spans="1:158">
      <c r="A336" t="s">
        <v>5428</v>
      </c>
      <c r="B336" t="s">
        <v>5429</v>
      </c>
      <c r="C336" t="s">
        <v>472</v>
      </c>
      <c r="D336" t="s">
        <v>473</v>
      </c>
      <c r="E336" t="s">
        <v>8361</v>
      </c>
      <c r="F336" t="s">
        <v>8362</v>
      </c>
      <c r="G336">
        <v>7905136064</v>
      </c>
      <c r="H336" t="s">
        <v>164</v>
      </c>
      <c r="I336" t="s">
        <v>8363</v>
      </c>
      <c r="J336" t="s">
        <v>166</v>
      </c>
      <c r="K336" t="s">
        <v>3114</v>
      </c>
      <c r="L336" t="s">
        <v>8364</v>
      </c>
      <c r="M336" t="s">
        <v>8365</v>
      </c>
      <c r="N336" t="s">
        <v>170</v>
      </c>
      <c r="AI336" t="s">
        <v>8366</v>
      </c>
      <c r="AJ336" t="s">
        <v>8367</v>
      </c>
      <c r="AK336" t="s">
        <v>439</v>
      </c>
      <c r="AL336">
        <v>67.33</v>
      </c>
      <c r="AN336">
        <v>2008</v>
      </c>
      <c r="AO336" t="s">
        <v>174</v>
      </c>
      <c r="AP336" t="s">
        <v>8368</v>
      </c>
      <c r="AQ336" t="s">
        <v>8367</v>
      </c>
      <c r="AR336" t="s">
        <v>1075</v>
      </c>
      <c r="AS336">
        <v>55.6</v>
      </c>
      <c r="AU336">
        <v>2011</v>
      </c>
      <c r="AV336" t="s">
        <v>170</v>
      </c>
      <c r="BC336" t="s">
        <v>174</v>
      </c>
      <c r="BD336" t="s">
        <v>1740</v>
      </c>
      <c r="BE336" t="s">
        <v>8369</v>
      </c>
      <c r="BF336" t="s">
        <v>486</v>
      </c>
      <c r="BG336">
        <v>70.38</v>
      </c>
      <c r="BI336">
        <v>2015</v>
      </c>
      <c r="BJ336">
        <v>1</v>
      </c>
      <c r="BL336">
        <v>9</v>
      </c>
      <c r="BN336" t="s">
        <v>174</v>
      </c>
      <c r="BO336" t="s">
        <v>185</v>
      </c>
      <c r="BP336" t="s">
        <v>4594</v>
      </c>
      <c r="BQ336" t="s">
        <v>8370</v>
      </c>
      <c r="BR336">
        <v>63.8</v>
      </c>
      <c r="BT336">
        <v>2021</v>
      </c>
      <c r="BU336">
        <v>8</v>
      </c>
      <c r="BW336">
        <v>50</v>
      </c>
      <c r="BY336" t="s">
        <v>174</v>
      </c>
      <c r="BZ336" t="s">
        <v>185</v>
      </c>
      <c r="CA336" t="s">
        <v>4594</v>
      </c>
      <c r="CB336" t="s">
        <v>8371</v>
      </c>
      <c r="CC336">
        <v>63.89</v>
      </c>
      <c r="CE336">
        <v>2024</v>
      </c>
      <c r="CF336" t="s">
        <v>174</v>
      </c>
      <c r="CG336" t="s">
        <v>8372</v>
      </c>
      <c r="CH336" t="s">
        <v>8373</v>
      </c>
      <c r="CI336" t="s">
        <v>373</v>
      </c>
      <c r="CK336" t="s">
        <v>170</v>
      </c>
      <c r="CL336" t="s">
        <v>174</v>
      </c>
      <c r="CN336" t="s">
        <v>174</v>
      </c>
      <c r="CO336" t="s">
        <v>8374</v>
      </c>
      <c r="CP336" t="s">
        <v>8375</v>
      </c>
      <c r="CQ336" t="s">
        <v>170</v>
      </c>
      <c r="CV336" t="s">
        <v>170</v>
      </c>
      <c r="CZ336" t="s">
        <v>170</v>
      </c>
      <c r="DC336" t="s">
        <v>326</v>
      </c>
      <c r="DD336" t="s">
        <v>170</v>
      </c>
      <c r="DF336" t="s">
        <v>170</v>
      </c>
      <c r="DL336" t="s">
        <v>170</v>
      </c>
      <c r="DN336" t="s">
        <v>170</v>
      </c>
      <c r="DP336" t="s">
        <v>8379</v>
      </c>
      <c r="DQ336" t="s">
        <v>202</v>
      </c>
      <c r="DR336" t="str">
        <f>HYPERLINK("https://nconnect.nicmar.ac.in/pdf/503_resume_1771766245.pdf/Y2FyZWVy","View Resume")</f>
        <v>0</v>
      </c>
      <c r="DS336" t="s">
        <v>415</v>
      </c>
      <c r="DT336" t="s">
        <v>8377</v>
      </c>
      <c r="DU336" t="s">
        <v>8378</v>
      </c>
      <c r="DV336" t="s">
        <v>647</v>
      </c>
      <c r="DW336" t="s">
        <v>207</v>
      </c>
      <c r="DX336" t="s">
        <v>1718</v>
      </c>
      <c r="DY336" t="s">
        <v>209</v>
      </c>
      <c r="DZ336" t="s">
        <v>415</v>
      </c>
    </row>
    <row r="337" spans="1:158">
      <c r="A337" t="s">
        <v>582</v>
      </c>
      <c r="B337" t="s">
        <v>211</v>
      </c>
      <c r="C337" t="s">
        <v>472</v>
      </c>
      <c r="D337" t="s">
        <v>583</v>
      </c>
      <c r="E337" t="s">
        <v>8361</v>
      </c>
      <c r="F337" t="s">
        <v>8362</v>
      </c>
      <c r="G337">
        <v>7905136064</v>
      </c>
      <c r="H337" t="s">
        <v>164</v>
      </c>
      <c r="I337" t="s">
        <v>8363</v>
      </c>
      <c r="J337" t="s">
        <v>166</v>
      </c>
      <c r="K337" t="s">
        <v>3114</v>
      </c>
      <c r="L337" t="s">
        <v>8364</v>
      </c>
      <c r="M337" t="s">
        <v>8365</v>
      </c>
      <c r="N337" t="s">
        <v>170</v>
      </c>
      <c r="AI337" t="s">
        <v>8366</v>
      </c>
      <c r="AJ337" t="s">
        <v>8367</v>
      </c>
      <c r="AK337" t="s">
        <v>439</v>
      </c>
      <c r="AL337">
        <v>67.33</v>
      </c>
      <c r="AN337">
        <v>2008</v>
      </c>
      <c r="AO337" t="s">
        <v>174</v>
      </c>
      <c r="AP337" t="s">
        <v>8368</v>
      </c>
      <c r="AQ337" t="s">
        <v>8367</v>
      </c>
      <c r="AR337" t="s">
        <v>1075</v>
      </c>
      <c r="AS337">
        <v>55.6</v>
      </c>
      <c r="AU337">
        <v>2011</v>
      </c>
      <c r="AV337" t="s">
        <v>170</v>
      </c>
      <c r="BC337" t="s">
        <v>174</v>
      </c>
      <c r="BD337" t="s">
        <v>1740</v>
      </c>
      <c r="BE337" t="s">
        <v>8369</v>
      </c>
      <c r="BF337" t="s">
        <v>486</v>
      </c>
      <c r="BG337">
        <v>70.38</v>
      </c>
      <c r="BI337">
        <v>2015</v>
      </c>
      <c r="BJ337">
        <v>1</v>
      </c>
      <c r="BL337">
        <v>9</v>
      </c>
      <c r="BN337" t="s">
        <v>174</v>
      </c>
      <c r="BO337" t="s">
        <v>185</v>
      </c>
      <c r="BP337" t="s">
        <v>4594</v>
      </c>
      <c r="BQ337" t="s">
        <v>8370</v>
      </c>
      <c r="BR337">
        <v>63.8</v>
      </c>
      <c r="BT337">
        <v>2021</v>
      </c>
      <c r="BU337">
        <v>8</v>
      </c>
      <c r="BW337">
        <v>50</v>
      </c>
      <c r="BY337" t="s">
        <v>174</v>
      </c>
      <c r="BZ337" t="s">
        <v>185</v>
      </c>
      <c r="CA337" t="s">
        <v>4594</v>
      </c>
      <c r="CB337" t="s">
        <v>8371</v>
      </c>
      <c r="CC337">
        <v>63.89</v>
      </c>
      <c r="CE337">
        <v>2024</v>
      </c>
      <c r="CF337" t="s">
        <v>174</v>
      </c>
      <c r="CG337" t="s">
        <v>8372</v>
      </c>
      <c r="CH337" t="s">
        <v>8373</v>
      </c>
      <c r="CI337" t="s">
        <v>373</v>
      </c>
      <c r="CK337" t="s">
        <v>170</v>
      </c>
      <c r="CL337" t="s">
        <v>174</v>
      </c>
      <c r="CN337" t="s">
        <v>174</v>
      </c>
      <c r="CO337" t="s">
        <v>8374</v>
      </c>
      <c r="CP337" t="s">
        <v>8375</v>
      </c>
      <c r="CQ337" t="s">
        <v>170</v>
      </c>
      <c r="CV337" t="s">
        <v>170</v>
      </c>
      <c r="CZ337" t="s">
        <v>170</v>
      </c>
      <c r="DC337" t="s">
        <v>326</v>
      </c>
      <c r="DD337" t="s">
        <v>170</v>
      </c>
      <c r="DF337" t="s">
        <v>170</v>
      </c>
      <c r="DL337" t="s">
        <v>170</v>
      </c>
      <c r="DN337" t="s">
        <v>170</v>
      </c>
      <c r="DP337" t="s">
        <v>8379</v>
      </c>
      <c r="DQ337" t="s">
        <v>202</v>
      </c>
      <c r="DR337" t="str">
        <f>HYPERLINK("https://nconnect.nicmar.ac.in/pdf/503_resume_1771766245.pdf/Y2FyZWVy","View Resume")</f>
        <v>0</v>
      </c>
      <c r="DS337" t="s">
        <v>415</v>
      </c>
      <c r="DT337" t="s">
        <v>8377</v>
      </c>
      <c r="DU337" t="s">
        <v>8378</v>
      </c>
      <c r="DV337" t="s">
        <v>647</v>
      </c>
      <c r="DW337" t="s">
        <v>207</v>
      </c>
      <c r="DX337" t="s">
        <v>1718</v>
      </c>
      <c r="DY337" t="s">
        <v>209</v>
      </c>
      <c r="DZ337" t="s">
        <v>415</v>
      </c>
    </row>
    <row r="338" spans="1:158">
      <c r="A338" t="s">
        <v>5302</v>
      </c>
      <c r="B338" t="s">
        <v>508</v>
      </c>
      <c r="C338" t="s">
        <v>160</v>
      </c>
      <c r="D338" t="s">
        <v>5303</v>
      </c>
      <c r="E338" t="s">
        <v>8361</v>
      </c>
      <c r="F338" t="s">
        <v>8362</v>
      </c>
      <c r="G338">
        <v>7905136064</v>
      </c>
      <c r="H338" t="s">
        <v>164</v>
      </c>
      <c r="I338" t="s">
        <v>8363</v>
      </c>
      <c r="J338" t="s">
        <v>166</v>
      </c>
      <c r="K338" t="s">
        <v>3114</v>
      </c>
      <c r="L338" t="s">
        <v>8364</v>
      </c>
      <c r="M338" t="s">
        <v>8365</v>
      </c>
      <c r="N338" t="s">
        <v>170</v>
      </c>
      <c r="AI338" t="s">
        <v>8366</v>
      </c>
      <c r="AJ338" t="s">
        <v>8367</v>
      </c>
      <c r="AK338" t="s">
        <v>439</v>
      </c>
      <c r="AL338">
        <v>67.33</v>
      </c>
      <c r="AN338">
        <v>2008</v>
      </c>
      <c r="AO338" t="s">
        <v>174</v>
      </c>
      <c r="AP338" t="s">
        <v>8368</v>
      </c>
      <c r="AQ338" t="s">
        <v>8367</v>
      </c>
      <c r="AR338" t="s">
        <v>1075</v>
      </c>
      <c r="AS338">
        <v>55.6</v>
      </c>
      <c r="AU338">
        <v>2011</v>
      </c>
      <c r="AV338" t="s">
        <v>170</v>
      </c>
      <c r="BC338" t="s">
        <v>174</v>
      </c>
      <c r="BD338" t="s">
        <v>1740</v>
      </c>
      <c r="BE338" t="s">
        <v>8369</v>
      </c>
      <c r="BF338" t="s">
        <v>486</v>
      </c>
      <c r="BG338">
        <v>70.38</v>
      </c>
      <c r="BI338">
        <v>2015</v>
      </c>
      <c r="BJ338">
        <v>1</v>
      </c>
      <c r="BL338">
        <v>9</v>
      </c>
      <c r="BN338" t="s">
        <v>174</v>
      </c>
      <c r="BO338" t="s">
        <v>185</v>
      </c>
      <c r="BP338" t="s">
        <v>4594</v>
      </c>
      <c r="BQ338" t="s">
        <v>8370</v>
      </c>
      <c r="BR338">
        <v>63.8</v>
      </c>
      <c r="BT338">
        <v>2021</v>
      </c>
      <c r="BU338">
        <v>8</v>
      </c>
      <c r="BW338">
        <v>50</v>
      </c>
      <c r="BY338" t="s">
        <v>174</v>
      </c>
      <c r="BZ338" t="s">
        <v>185</v>
      </c>
      <c r="CA338" t="s">
        <v>4594</v>
      </c>
      <c r="CB338" t="s">
        <v>8371</v>
      </c>
      <c r="CC338">
        <v>63.89</v>
      </c>
      <c r="CE338">
        <v>2024</v>
      </c>
      <c r="CF338" t="s">
        <v>174</v>
      </c>
      <c r="CG338" t="s">
        <v>8372</v>
      </c>
      <c r="CH338" t="s">
        <v>8373</v>
      </c>
      <c r="CI338" t="s">
        <v>373</v>
      </c>
      <c r="CK338" t="s">
        <v>170</v>
      </c>
      <c r="CL338" t="s">
        <v>174</v>
      </c>
      <c r="CN338" t="s">
        <v>174</v>
      </c>
      <c r="CO338" t="s">
        <v>8374</v>
      </c>
      <c r="CP338" t="s">
        <v>8375</v>
      </c>
      <c r="CQ338" t="s">
        <v>170</v>
      </c>
      <c r="CV338" t="s">
        <v>170</v>
      </c>
      <c r="CZ338" t="s">
        <v>170</v>
      </c>
      <c r="DC338" t="s">
        <v>326</v>
      </c>
      <c r="DD338" t="s">
        <v>170</v>
      </c>
      <c r="DF338" t="s">
        <v>170</v>
      </c>
      <c r="DL338" t="s">
        <v>170</v>
      </c>
      <c r="DN338" t="s">
        <v>170</v>
      </c>
      <c r="DP338" t="s">
        <v>8380</v>
      </c>
      <c r="DQ338" t="s">
        <v>202</v>
      </c>
      <c r="DR338" t="str">
        <f>HYPERLINK("https://nconnect.nicmar.ac.in/pdf/503_resume_1771766245.pdf/Y2FyZWVy","View Resume")</f>
        <v>0</v>
      </c>
      <c r="DS338" t="s">
        <v>415</v>
      </c>
      <c r="DT338" t="s">
        <v>8377</v>
      </c>
      <c r="DU338" t="s">
        <v>8378</v>
      </c>
      <c r="DV338" t="s">
        <v>647</v>
      </c>
      <c r="DW338" t="s">
        <v>207</v>
      </c>
      <c r="DX338" t="s">
        <v>1718</v>
      </c>
      <c r="DY338" t="s">
        <v>209</v>
      </c>
      <c r="DZ338" t="s">
        <v>415</v>
      </c>
    </row>
    <row r="339" spans="1:158">
      <c r="A339" t="s">
        <v>826</v>
      </c>
      <c r="B339" t="s">
        <v>211</v>
      </c>
      <c r="C339" t="s">
        <v>267</v>
      </c>
      <c r="D339" t="s">
        <v>827</v>
      </c>
      <c r="E339" t="s">
        <v>8381</v>
      </c>
      <c r="F339" t="s">
        <v>8382</v>
      </c>
      <c r="G339">
        <v>9359809742</v>
      </c>
      <c r="H339" t="s">
        <v>271</v>
      </c>
      <c r="I339" t="s">
        <v>8383</v>
      </c>
      <c r="J339" t="s">
        <v>166</v>
      </c>
      <c r="K339" t="s">
        <v>218</v>
      </c>
      <c r="L339" t="s">
        <v>8384</v>
      </c>
      <c r="M339" t="s">
        <v>8385</v>
      </c>
      <c r="N339" t="s">
        <v>170</v>
      </c>
      <c r="AI339" t="s">
        <v>8386</v>
      </c>
      <c r="AJ339" t="s">
        <v>8387</v>
      </c>
      <c r="AK339" t="s">
        <v>8388</v>
      </c>
      <c r="AL339">
        <v>85.14</v>
      </c>
      <c r="AN339">
        <v>1995</v>
      </c>
      <c r="AO339" t="s">
        <v>174</v>
      </c>
      <c r="AP339" t="s">
        <v>8389</v>
      </c>
      <c r="AQ339" t="s">
        <v>8390</v>
      </c>
      <c r="AR339" t="s">
        <v>8391</v>
      </c>
      <c r="AS339">
        <v>65.83</v>
      </c>
      <c r="AU339">
        <v>1997</v>
      </c>
      <c r="AV339" t="s">
        <v>170</v>
      </c>
      <c r="BC339" t="s">
        <v>174</v>
      </c>
      <c r="BD339" t="s">
        <v>8392</v>
      </c>
      <c r="BE339" t="s">
        <v>8393</v>
      </c>
      <c r="BF339" t="s">
        <v>8394</v>
      </c>
      <c r="BG339">
        <v>55.55</v>
      </c>
      <c r="BI339">
        <v>2000</v>
      </c>
      <c r="BJ339">
        <v>19</v>
      </c>
      <c r="BK339" t="s">
        <v>444</v>
      </c>
      <c r="BL339">
        <v>53</v>
      </c>
      <c r="BN339" t="s">
        <v>174</v>
      </c>
      <c r="BO339" t="s">
        <v>8392</v>
      </c>
      <c r="BP339" t="s">
        <v>8395</v>
      </c>
      <c r="BQ339" t="s">
        <v>8396</v>
      </c>
      <c r="BR339">
        <v>66.91</v>
      </c>
      <c r="BT339">
        <v>2004</v>
      </c>
      <c r="BU339">
        <v>31</v>
      </c>
      <c r="BV339" t="s">
        <v>8397</v>
      </c>
      <c r="BW339">
        <v>11</v>
      </c>
      <c r="BY339" t="s">
        <v>174</v>
      </c>
      <c r="BZ339" t="s">
        <v>8398</v>
      </c>
      <c r="CA339" t="s">
        <v>8399</v>
      </c>
      <c r="CB339" t="s">
        <v>8400</v>
      </c>
      <c r="CC339">
        <v>72.63</v>
      </c>
      <c r="CE339">
        <v>2024</v>
      </c>
      <c r="CF339" t="s">
        <v>174</v>
      </c>
      <c r="CG339" t="s">
        <v>8401</v>
      </c>
      <c r="CH339" t="s">
        <v>8402</v>
      </c>
      <c r="CI339" t="s">
        <v>373</v>
      </c>
      <c r="CK339" t="s">
        <v>170</v>
      </c>
      <c r="CL339" t="s">
        <v>174</v>
      </c>
      <c r="CM339" t="s">
        <v>8403</v>
      </c>
      <c r="CN339" t="s">
        <v>174</v>
      </c>
      <c r="CO339" t="s">
        <v>8404</v>
      </c>
      <c r="CP339" t="s">
        <v>8405</v>
      </c>
      <c r="CQ339" t="s">
        <v>170</v>
      </c>
      <c r="CR339" t="s">
        <v>2624</v>
      </c>
      <c r="CS339" t="s">
        <v>2625</v>
      </c>
      <c r="CV339" t="s">
        <v>170</v>
      </c>
      <c r="CZ339" t="s">
        <v>170</v>
      </c>
      <c r="DB339" t="s">
        <v>8406</v>
      </c>
      <c r="DC339" t="s">
        <v>8407</v>
      </c>
      <c r="DD339" t="s">
        <v>174</v>
      </c>
      <c r="DE339" t="s">
        <v>8408</v>
      </c>
      <c r="DF339" t="s">
        <v>174</v>
      </c>
      <c r="DG339">
        <v>23</v>
      </c>
      <c r="DH339">
        <v>5</v>
      </c>
      <c r="DI339">
        <v>4</v>
      </c>
      <c r="DJ339">
        <v>5</v>
      </c>
      <c r="DK339">
        <v>9</v>
      </c>
      <c r="DL339" t="s">
        <v>170</v>
      </c>
      <c r="DN339" t="s">
        <v>170</v>
      </c>
      <c r="DP339" t="s">
        <v>8409</v>
      </c>
      <c r="DQ339" t="str">
        <f>HYPERLINK("https://nconnect.nicmar.ac.in/storage/profile/699abaf068999.png","Download")</f>
        <v>0</v>
      </c>
      <c r="DR339" t="str">
        <f>HYPERLINK("https://nconnect.nicmar.ac.in/pdf/501_resume_1771766861.pdf/Y2FyZWVy","View Resume")</f>
        <v>0</v>
      </c>
      <c r="DS339" t="s">
        <v>8410</v>
      </c>
      <c r="DT339" t="s">
        <v>8411</v>
      </c>
      <c r="DU339" t="s">
        <v>8412</v>
      </c>
      <c r="DV339" t="s">
        <v>819</v>
      </c>
      <c r="DW339" t="s">
        <v>246</v>
      </c>
      <c r="DX339" t="s">
        <v>1099</v>
      </c>
      <c r="DY339" t="s">
        <v>209</v>
      </c>
      <c r="DZ339" t="s">
        <v>8410</v>
      </c>
    </row>
    <row r="340" spans="1:158">
      <c r="A340" t="s">
        <v>210</v>
      </c>
      <c r="B340" t="s">
        <v>211</v>
      </c>
      <c r="C340" t="s">
        <v>212</v>
      </c>
      <c r="D340" t="s">
        <v>213</v>
      </c>
      <c r="E340" t="s">
        <v>8413</v>
      </c>
      <c r="F340" t="s">
        <v>8414</v>
      </c>
      <c r="G340">
        <v>9956065784</v>
      </c>
      <c r="H340" t="s">
        <v>164</v>
      </c>
      <c r="I340" t="s">
        <v>8415</v>
      </c>
      <c r="J340" t="s">
        <v>217</v>
      </c>
      <c r="K340" t="s">
        <v>798</v>
      </c>
      <c r="L340" t="s">
        <v>8416</v>
      </c>
      <c r="M340" t="s">
        <v>8417</v>
      </c>
      <c r="N340" t="s">
        <v>170</v>
      </c>
      <c r="AI340" t="s">
        <v>8418</v>
      </c>
      <c r="AJ340" t="s">
        <v>3312</v>
      </c>
      <c r="AK340" t="s">
        <v>8419</v>
      </c>
      <c r="AL340">
        <v>74.33</v>
      </c>
      <c r="AN340">
        <v>2009</v>
      </c>
      <c r="AO340" t="s">
        <v>174</v>
      </c>
      <c r="AP340" t="s">
        <v>8420</v>
      </c>
      <c r="AQ340" t="s">
        <v>3312</v>
      </c>
      <c r="AR340" t="s">
        <v>8421</v>
      </c>
      <c r="AS340">
        <v>77.8</v>
      </c>
      <c r="AU340">
        <v>2011</v>
      </c>
      <c r="AV340" t="s">
        <v>170</v>
      </c>
      <c r="BC340" t="s">
        <v>174</v>
      </c>
      <c r="BD340" t="s">
        <v>8422</v>
      </c>
      <c r="BE340" t="s">
        <v>8422</v>
      </c>
      <c r="BF340" t="s">
        <v>486</v>
      </c>
      <c r="BG340">
        <v>73.8</v>
      </c>
      <c r="BH340">
        <v>7.38</v>
      </c>
      <c r="BI340">
        <v>2016</v>
      </c>
      <c r="BJ340">
        <v>1</v>
      </c>
      <c r="BL340">
        <v>9</v>
      </c>
      <c r="BN340" t="s">
        <v>174</v>
      </c>
      <c r="BO340" t="s">
        <v>8423</v>
      </c>
      <c r="BP340" t="s">
        <v>8423</v>
      </c>
      <c r="BQ340" t="s">
        <v>213</v>
      </c>
      <c r="BR340">
        <v>84.6</v>
      </c>
      <c r="BS340">
        <v>8.46</v>
      </c>
      <c r="BT340">
        <v>2019</v>
      </c>
      <c r="BU340">
        <v>14</v>
      </c>
      <c r="BW340">
        <v>47</v>
      </c>
      <c r="BY340" t="s">
        <v>170</v>
      </c>
      <c r="CF340" t="s">
        <v>174</v>
      </c>
      <c r="CG340" t="s">
        <v>213</v>
      </c>
      <c r="CH340" t="s">
        <v>4145</v>
      </c>
      <c r="CI340" t="s">
        <v>193</v>
      </c>
      <c r="CJ340">
        <v>2025</v>
      </c>
      <c r="CL340" t="s">
        <v>170</v>
      </c>
      <c r="CN340" t="s">
        <v>174</v>
      </c>
      <c r="CO340" t="s">
        <v>8424</v>
      </c>
      <c r="CP340" t="s">
        <v>8425</v>
      </c>
      <c r="CQ340" t="s">
        <v>174</v>
      </c>
      <c r="CR340">
        <v>2</v>
      </c>
      <c r="CS340">
        <v>0</v>
      </c>
      <c r="CT340">
        <v>0</v>
      </c>
      <c r="CU340" t="s">
        <v>8426</v>
      </c>
      <c r="CV340" t="s">
        <v>170</v>
      </c>
      <c r="CZ340" t="s">
        <v>170</v>
      </c>
      <c r="DB340" t="s">
        <v>378</v>
      </c>
      <c r="DC340" t="s">
        <v>326</v>
      </c>
      <c r="DD340" t="s">
        <v>170</v>
      </c>
      <c r="DF340" t="s">
        <v>170</v>
      </c>
      <c r="DL340" t="s">
        <v>170</v>
      </c>
      <c r="DN340" t="s">
        <v>170</v>
      </c>
      <c r="DP340" t="s">
        <v>8427</v>
      </c>
      <c r="DQ340" t="str">
        <f>HYPERLINK("https://nconnect.nicmar.ac.in/storage/profile/699affab53f75.png","Download")</f>
        <v>0</v>
      </c>
      <c r="DR340" t="str">
        <f>HYPERLINK("https://nconnect.nicmar.ac.in/pdf/504_resume_1771767992.pdf/Y2FyZWVy","View Resume")</f>
        <v>0</v>
      </c>
      <c r="DS340" t="s">
        <v>3195</v>
      </c>
      <c r="DT340" t="s">
        <v>8428</v>
      </c>
      <c r="DU340" t="s">
        <v>8049</v>
      </c>
      <c r="DV340" t="s">
        <v>333</v>
      </c>
      <c r="DW340" t="s">
        <v>207</v>
      </c>
      <c r="DX340" t="s">
        <v>2523</v>
      </c>
      <c r="DY340" t="s">
        <v>429</v>
      </c>
      <c r="DZ340" t="s">
        <v>380</v>
      </c>
      <c r="EA340" t="s">
        <v>4145</v>
      </c>
      <c r="EB340" t="s">
        <v>4155</v>
      </c>
      <c r="EC340" t="s">
        <v>1812</v>
      </c>
      <c r="ED340" t="s">
        <v>207</v>
      </c>
      <c r="EE340" t="s">
        <v>3625</v>
      </c>
      <c r="EF340" t="s">
        <v>209</v>
      </c>
      <c r="EG340" t="s">
        <v>380</v>
      </c>
    </row>
    <row r="341" spans="1:158">
      <c r="A341" t="s">
        <v>158</v>
      </c>
      <c r="B341" t="s">
        <v>159</v>
      </c>
      <c r="C341" t="s">
        <v>160</v>
      </c>
      <c r="D341" t="s">
        <v>161</v>
      </c>
      <c r="E341" t="s">
        <v>8429</v>
      </c>
      <c r="F341" t="s">
        <v>8430</v>
      </c>
      <c r="G341">
        <v>9867583332</v>
      </c>
      <c r="H341" t="s">
        <v>164</v>
      </c>
      <c r="I341" t="s">
        <v>8431</v>
      </c>
      <c r="J341" t="s">
        <v>166</v>
      </c>
      <c r="K341" t="s">
        <v>702</v>
      </c>
      <c r="L341" t="s">
        <v>8432</v>
      </c>
      <c r="M341" t="s">
        <v>8433</v>
      </c>
      <c r="N341" t="s">
        <v>170</v>
      </c>
      <c r="AI341" t="s">
        <v>8434</v>
      </c>
      <c r="AJ341" t="s">
        <v>8435</v>
      </c>
      <c r="AK341" t="s">
        <v>8436</v>
      </c>
      <c r="AL341">
        <v>91.28</v>
      </c>
      <c r="AN341">
        <v>1987</v>
      </c>
      <c r="AO341" t="s">
        <v>174</v>
      </c>
      <c r="AP341" t="s">
        <v>8437</v>
      </c>
      <c r="AQ341" t="s">
        <v>1441</v>
      </c>
      <c r="AR341" t="s">
        <v>2220</v>
      </c>
      <c r="AS341">
        <v>86.17</v>
      </c>
      <c r="AU341">
        <v>1989</v>
      </c>
      <c r="AV341" t="s">
        <v>170</v>
      </c>
      <c r="BC341" t="s">
        <v>174</v>
      </c>
      <c r="BD341" t="s">
        <v>1362</v>
      </c>
      <c r="BE341" t="s">
        <v>8438</v>
      </c>
      <c r="BF341" t="s">
        <v>8439</v>
      </c>
      <c r="BG341">
        <v>63</v>
      </c>
      <c r="BI341">
        <v>1993</v>
      </c>
      <c r="BJ341">
        <v>19</v>
      </c>
      <c r="BK341" t="s">
        <v>8439</v>
      </c>
      <c r="BL341">
        <v>53</v>
      </c>
      <c r="BM341" t="s">
        <v>8440</v>
      </c>
      <c r="BN341" t="s">
        <v>174</v>
      </c>
      <c r="BO341" t="s">
        <v>1441</v>
      </c>
      <c r="BP341" t="s">
        <v>8441</v>
      </c>
      <c r="BQ341" t="s">
        <v>8442</v>
      </c>
      <c r="BR341">
        <v>63</v>
      </c>
      <c r="BT341">
        <v>1999</v>
      </c>
      <c r="BU341">
        <v>31</v>
      </c>
      <c r="BV341" t="s">
        <v>8443</v>
      </c>
      <c r="BW341">
        <v>53</v>
      </c>
      <c r="BX341" t="s">
        <v>8442</v>
      </c>
      <c r="BY341" t="s">
        <v>170</v>
      </c>
      <c r="CF341" t="s">
        <v>174</v>
      </c>
      <c r="CG341" t="s">
        <v>1337</v>
      </c>
      <c r="CH341" t="s">
        <v>8444</v>
      </c>
      <c r="CI341" t="s">
        <v>373</v>
      </c>
      <c r="CK341" t="s">
        <v>170</v>
      </c>
      <c r="CL341" t="s">
        <v>174</v>
      </c>
      <c r="CM341" t="s">
        <v>8445</v>
      </c>
      <c r="CN341" t="s">
        <v>174</v>
      </c>
      <c r="CO341" t="s">
        <v>8446</v>
      </c>
      <c r="CP341" t="s">
        <v>8447</v>
      </c>
      <c r="CQ341" t="s">
        <v>170</v>
      </c>
      <c r="CV341" t="s">
        <v>170</v>
      </c>
      <c r="CZ341" t="s">
        <v>170</v>
      </c>
      <c r="DC341" t="s">
        <v>8448</v>
      </c>
      <c r="DD341" t="s">
        <v>174</v>
      </c>
      <c r="DE341" t="s">
        <v>8449</v>
      </c>
      <c r="DF341" t="s">
        <v>170</v>
      </c>
      <c r="DL341" t="s">
        <v>174</v>
      </c>
      <c r="DM341" t="s">
        <v>8450</v>
      </c>
      <c r="DN341" t="s">
        <v>174</v>
      </c>
      <c r="DO341" t="s">
        <v>8451</v>
      </c>
      <c r="DP341" t="s">
        <v>8452</v>
      </c>
      <c r="DQ341" t="s">
        <v>202</v>
      </c>
      <c r="DR341" t="str">
        <f>HYPERLINK("https://nconnect.nicmar.ac.in/pdf/505_resume_1771768275.pdf/Y2FyZWVy","View Resume")</f>
        <v>0</v>
      </c>
      <c r="DS341" t="s">
        <v>8453</v>
      </c>
      <c r="DT341" t="s">
        <v>8454</v>
      </c>
      <c r="DU341" t="s">
        <v>8455</v>
      </c>
      <c r="DV341" t="s">
        <v>8456</v>
      </c>
      <c r="DW341" t="s">
        <v>207</v>
      </c>
      <c r="DX341" t="s">
        <v>1634</v>
      </c>
      <c r="DY341" t="s">
        <v>209</v>
      </c>
      <c r="DZ341" t="s">
        <v>2137</v>
      </c>
      <c r="EA341" t="s">
        <v>8457</v>
      </c>
      <c r="EB341" t="s">
        <v>8458</v>
      </c>
      <c r="EC341" t="s">
        <v>538</v>
      </c>
      <c r="ED341" t="s">
        <v>207</v>
      </c>
      <c r="EE341" t="s">
        <v>2320</v>
      </c>
      <c r="EF341" t="s">
        <v>4306</v>
      </c>
      <c r="EG341" t="s">
        <v>248</v>
      </c>
      <c r="EH341" t="s">
        <v>8459</v>
      </c>
      <c r="EI341" t="s">
        <v>8460</v>
      </c>
      <c r="EJ341" t="s">
        <v>8456</v>
      </c>
      <c r="EK341" t="s">
        <v>207</v>
      </c>
      <c r="EL341" t="s">
        <v>264</v>
      </c>
      <c r="EM341" t="s">
        <v>4828</v>
      </c>
      <c r="EN341" t="s">
        <v>6826</v>
      </c>
      <c r="EO341" t="s">
        <v>8461</v>
      </c>
      <c r="EP341" t="s">
        <v>8462</v>
      </c>
      <c r="EQ341" t="s">
        <v>333</v>
      </c>
      <c r="ER341" t="s">
        <v>207</v>
      </c>
      <c r="ES341" t="s">
        <v>6989</v>
      </c>
      <c r="ET341" t="s">
        <v>1022</v>
      </c>
      <c r="EU341" t="s">
        <v>6826</v>
      </c>
      <c r="EV341" t="s">
        <v>8463</v>
      </c>
      <c r="EW341" t="s">
        <v>1989</v>
      </c>
      <c r="EX341" t="s">
        <v>333</v>
      </c>
      <c r="EY341" t="s">
        <v>207</v>
      </c>
      <c r="EZ341" t="s">
        <v>8464</v>
      </c>
      <c r="FA341" t="s">
        <v>8465</v>
      </c>
      <c r="FB341" t="s">
        <v>7999</v>
      </c>
    </row>
    <row r="342" spans="1:158">
      <c r="A342" t="s">
        <v>158</v>
      </c>
      <c r="B342" t="s">
        <v>159</v>
      </c>
      <c r="C342" t="s">
        <v>160</v>
      </c>
      <c r="D342" t="s">
        <v>161</v>
      </c>
      <c r="E342" t="s">
        <v>8466</v>
      </c>
      <c r="F342" t="s">
        <v>8467</v>
      </c>
      <c r="G342">
        <v>9967031609</v>
      </c>
      <c r="H342" t="s">
        <v>164</v>
      </c>
      <c r="I342" t="s">
        <v>8468</v>
      </c>
      <c r="J342" t="s">
        <v>217</v>
      </c>
      <c r="K342" t="s">
        <v>8469</v>
      </c>
      <c r="L342" t="s">
        <v>8470</v>
      </c>
      <c r="M342" t="s">
        <v>8471</v>
      </c>
      <c r="N342" t="s">
        <v>170</v>
      </c>
      <c r="AI342" t="s">
        <v>8472</v>
      </c>
      <c r="AJ342" t="s">
        <v>8473</v>
      </c>
      <c r="AK342" t="s">
        <v>8474</v>
      </c>
      <c r="AL342">
        <v>55</v>
      </c>
      <c r="AN342">
        <v>1973</v>
      </c>
      <c r="AO342" t="s">
        <v>174</v>
      </c>
      <c r="AP342" t="s">
        <v>8475</v>
      </c>
      <c r="AQ342" t="s">
        <v>8475</v>
      </c>
      <c r="AR342" t="s">
        <v>8476</v>
      </c>
      <c r="AS342">
        <v>60</v>
      </c>
      <c r="AU342">
        <v>1980</v>
      </c>
      <c r="AV342" t="s">
        <v>174</v>
      </c>
      <c r="AW342" t="s">
        <v>8477</v>
      </c>
      <c r="AX342" t="s">
        <v>8478</v>
      </c>
      <c r="AY342" t="s">
        <v>8479</v>
      </c>
      <c r="AZ342">
        <v>57</v>
      </c>
      <c r="BB342">
        <v>1984</v>
      </c>
      <c r="BC342" t="s">
        <v>174</v>
      </c>
      <c r="BD342" t="s">
        <v>8480</v>
      </c>
      <c r="BE342" t="s">
        <v>8481</v>
      </c>
      <c r="BF342" t="s">
        <v>8482</v>
      </c>
      <c r="BG342">
        <v>48</v>
      </c>
      <c r="BI342">
        <v>1983</v>
      </c>
      <c r="BJ342">
        <v>19</v>
      </c>
      <c r="BK342" t="s">
        <v>8480</v>
      </c>
      <c r="BL342">
        <v>23</v>
      </c>
      <c r="BN342" t="s">
        <v>170</v>
      </c>
      <c r="BY342" t="s">
        <v>174</v>
      </c>
      <c r="BZ342" t="s">
        <v>8483</v>
      </c>
      <c r="CA342" t="s">
        <v>8483</v>
      </c>
      <c r="CB342" t="s">
        <v>1337</v>
      </c>
      <c r="CC342">
        <v>61.4</v>
      </c>
      <c r="CE342">
        <v>1986</v>
      </c>
      <c r="CF342" t="s">
        <v>170</v>
      </c>
      <c r="CL342" t="s">
        <v>174</v>
      </c>
      <c r="CN342" t="s">
        <v>174</v>
      </c>
      <c r="CO342" t="s">
        <v>8484</v>
      </c>
      <c r="CP342" t="s">
        <v>722</v>
      </c>
      <c r="CQ342" t="s">
        <v>170</v>
      </c>
      <c r="CU342" t="s">
        <v>5022</v>
      </c>
      <c r="CV342" t="s">
        <v>170</v>
      </c>
      <c r="CZ342" t="s">
        <v>170</v>
      </c>
      <c r="DB342" t="s">
        <v>8485</v>
      </c>
      <c r="DC342" t="s">
        <v>8486</v>
      </c>
      <c r="DD342" t="s">
        <v>174</v>
      </c>
      <c r="DE342" t="s">
        <v>8487</v>
      </c>
      <c r="DF342" t="s">
        <v>174</v>
      </c>
      <c r="DG342" t="s">
        <v>170</v>
      </c>
      <c r="DH342" t="s">
        <v>170</v>
      </c>
      <c r="DI342" t="s">
        <v>8488</v>
      </c>
      <c r="DJ342" t="s">
        <v>8489</v>
      </c>
      <c r="DK342">
        <v>8</v>
      </c>
      <c r="DL342" t="s">
        <v>174</v>
      </c>
      <c r="DM342" t="s">
        <v>8490</v>
      </c>
      <c r="DN342" t="s">
        <v>174</v>
      </c>
      <c r="DO342" t="s">
        <v>8491</v>
      </c>
      <c r="DP342" t="s">
        <v>8492</v>
      </c>
      <c r="DQ342" t="str">
        <f>HYPERLINK("https://nconnect.nicmar.ac.in/storage/profile/699af04d211fc.png","Download")</f>
        <v>0</v>
      </c>
      <c r="DR342" t="str">
        <f>HYPERLINK("https://nconnect.nicmar.ac.in/pdf/493_resume_1771769308.pdf/Y2FyZWVy","View Resume")</f>
        <v>0</v>
      </c>
      <c r="DS342" t="s">
        <v>8493</v>
      </c>
      <c r="DT342" t="s">
        <v>8494</v>
      </c>
      <c r="DU342" t="s">
        <v>8495</v>
      </c>
      <c r="DV342" t="s">
        <v>8496</v>
      </c>
      <c r="DW342" t="s">
        <v>207</v>
      </c>
      <c r="DX342" t="s">
        <v>2854</v>
      </c>
      <c r="DY342" t="s">
        <v>1322</v>
      </c>
      <c r="DZ342" t="s">
        <v>265</v>
      </c>
      <c r="EA342" t="s">
        <v>8497</v>
      </c>
      <c r="EB342" t="s">
        <v>8498</v>
      </c>
      <c r="EC342" t="s">
        <v>6203</v>
      </c>
      <c r="ED342" t="s">
        <v>246</v>
      </c>
      <c r="EE342" t="s">
        <v>1026</v>
      </c>
      <c r="EF342" t="s">
        <v>1395</v>
      </c>
      <c r="EG342" t="s">
        <v>1317</v>
      </c>
      <c r="EH342" t="s">
        <v>8499</v>
      </c>
      <c r="EI342" t="s">
        <v>8500</v>
      </c>
      <c r="EJ342" t="s">
        <v>2037</v>
      </c>
      <c r="EK342" t="s">
        <v>207</v>
      </c>
      <c r="EL342" t="s">
        <v>2109</v>
      </c>
      <c r="EM342" t="s">
        <v>3107</v>
      </c>
      <c r="EN342" t="s">
        <v>865</v>
      </c>
      <c r="EO342" t="s">
        <v>8501</v>
      </c>
      <c r="EP342" t="s">
        <v>8502</v>
      </c>
      <c r="EQ342" t="s">
        <v>8503</v>
      </c>
      <c r="ER342" t="s">
        <v>207</v>
      </c>
      <c r="ES342" t="s">
        <v>8504</v>
      </c>
      <c r="ET342" t="s">
        <v>3868</v>
      </c>
      <c r="EU342" t="s">
        <v>1464</v>
      </c>
      <c r="EV342" t="s">
        <v>8505</v>
      </c>
      <c r="EW342" t="s">
        <v>537</v>
      </c>
      <c r="EX342" t="s">
        <v>7885</v>
      </c>
      <c r="EY342" t="s">
        <v>246</v>
      </c>
      <c r="EZ342" t="s">
        <v>691</v>
      </c>
      <c r="FA342" t="s">
        <v>8504</v>
      </c>
      <c r="FB342" t="s">
        <v>1027</v>
      </c>
    </row>
    <row r="343" spans="1:158">
      <c r="A343" t="s">
        <v>1348</v>
      </c>
      <c r="B343" t="s">
        <v>211</v>
      </c>
      <c r="C343" t="s">
        <v>267</v>
      </c>
      <c r="D343" t="s">
        <v>1349</v>
      </c>
      <c r="E343" t="s">
        <v>8506</v>
      </c>
      <c r="F343" t="s">
        <v>8507</v>
      </c>
      <c r="G343">
        <v>9518781131</v>
      </c>
      <c r="H343" t="s">
        <v>271</v>
      </c>
      <c r="I343" t="s">
        <v>8508</v>
      </c>
      <c r="J343" t="s">
        <v>217</v>
      </c>
      <c r="K343" t="s">
        <v>8509</v>
      </c>
      <c r="L343" t="s">
        <v>8510</v>
      </c>
      <c r="M343" t="s">
        <v>8511</v>
      </c>
      <c r="N343" t="s">
        <v>170</v>
      </c>
      <c r="AI343" t="s">
        <v>8512</v>
      </c>
      <c r="AJ343" t="s">
        <v>8513</v>
      </c>
      <c r="AK343" t="s">
        <v>8514</v>
      </c>
      <c r="AL343">
        <v>90</v>
      </c>
      <c r="AN343">
        <v>2017</v>
      </c>
      <c r="AO343" t="s">
        <v>174</v>
      </c>
      <c r="AP343" t="s">
        <v>8515</v>
      </c>
      <c r="AQ343" t="s">
        <v>8516</v>
      </c>
      <c r="AR343" t="s">
        <v>8517</v>
      </c>
      <c r="AS343">
        <v>77</v>
      </c>
      <c r="AU343">
        <v>2019</v>
      </c>
      <c r="AV343" t="s">
        <v>170</v>
      </c>
      <c r="BC343" t="s">
        <v>174</v>
      </c>
      <c r="BD343" t="s">
        <v>4931</v>
      </c>
      <c r="BE343" t="s">
        <v>8518</v>
      </c>
      <c r="BF343" t="s">
        <v>5170</v>
      </c>
      <c r="BG343">
        <v>87.58</v>
      </c>
      <c r="BI343">
        <v>2022</v>
      </c>
      <c r="BJ343">
        <v>19</v>
      </c>
      <c r="BK343" t="s">
        <v>8519</v>
      </c>
      <c r="BL343">
        <v>17</v>
      </c>
      <c r="BN343" t="s">
        <v>174</v>
      </c>
      <c r="BO343" t="s">
        <v>4931</v>
      </c>
      <c r="BP343" t="s">
        <v>8518</v>
      </c>
      <c r="BQ343" t="s">
        <v>1704</v>
      </c>
      <c r="BR343">
        <v>66.81</v>
      </c>
      <c r="BT343">
        <v>2024</v>
      </c>
      <c r="BU343">
        <v>31</v>
      </c>
      <c r="BV343" t="s">
        <v>8520</v>
      </c>
      <c r="BW343">
        <v>17</v>
      </c>
      <c r="BY343" t="s">
        <v>170</v>
      </c>
      <c r="CF343" t="s">
        <v>174</v>
      </c>
      <c r="CG343" t="s">
        <v>1704</v>
      </c>
      <c r="CH343" t="s">
        <v>8521</v>
      </c>
      <c r="CI343" t="s">
        <v>373</v>
      </c>
      <c r="CK343" t="s">
        <v>170</v>
      </c>
      <c r="CL343" t="s">
        <v>174</v>
      </c>
      <c r="CM343" t="s">
        <v>8522</v>
      </c>
      <c r="CN343" t="s">
        <v>174</v>
      </c>
      <c r="CO343" t="s">
        <v>8523</v>
      </c>
      <c r="CP343" t="s">
        <v>8514</v>
      </c>
      <c r="CQ343" t="s">
        <v>170</v>
      </c>
      <c r="CU343" t="s">
        <v>2079</v>
      </c>
      <c r="CV343" t="s">
        <v>170</v>
      </c>
      <c r="CZ343" t="s">
        <v>170</v>
      </c>
      <c r="DB343" t="s">
        <v>8524</v>
      </c>
      <c r="DC343" t="s">
        <v>8525</v>
      </c>
      <c r="DD343" t="s">
        <v>170</v>
      </c>
      <c r="DF343" t="s">
        <v>170</v>
      </c>
      <c r="DL343" t="s">
        <v>170</v>
      </c>
      <c r="DN343" t="s">
        <v>170</v>
      </c>
      <c r="DP343" t="s">
        <v>8526</v>
      </c>
      <c r="DQ343" t="s">
        <v>202</v>
      </c>
      <c r="DR343" t="str">
        <f>HYPERLINK("https://nconnect.nicmar.ac.in/pdf/497_resume_1771770070.pdf/Y2FyZWVy","View Resume")</f>
        <v>0</v>
      </c>
      <c r="DS343" t="s">
        <v>990</v>
      </c>
      <c r="DT343" t="s">
        <v>8518</v>
      </c>
      <c r="DU343" t="s">
        <v>8527</v>
      </c>
      <c r="DV343" t="s">
        <v>8528</v>
      </c>
      <c r="DW343" t="s">
        <v>246</v>
      </c>
      <c r="DX343" t="s">
        <v>996</v>
      </c>
      <c r="DY343" t="s">
        <v>941</v>
      </c>
      <c r="DZ343" t="s">
        <v>949</v>
      </c>
      <c r="EA343" t="s">
        <v>5187</v>
      </c>
      <c r="EB343" t="s">
        <v>4684</v>
      </c>
      <c r="EC343" t="s">
        <v>8529</v>
      </c>
      <c r="ED343" t="s">
        <v>246</v>
      </c>
      <c r="EE343" t="s">
        <v>2434</v>
      </c>
      <c r="EF343" t="s">
        <v>3389</v>
      </c>
      <c r="EG343" t="s">
        <v>949</v>
      </c>
      <c r="EH343" t="s">
        <v>8530</v>
      </c>
      <c r="EI343" t="s">
        <v>8531</v>
      </c>
      <c r="EJ343" t="s">
        <v>819</v>
      </c>
      <c r="EK343" t="s">
        <v>207</v>
      </c>
      <c r="EL343" t="s">
        <v>901</v>
      </c>
      <c r="EM343" t="s">
        <v>464</v>
      </c>
      <c r="EN343" t="s">
        <v>470</v>
      </c>
    </row>
    <row r="344" spans="1:158">
      <c r="A344" t="s">
        <v>356</v>
      </c>
      <c r="B344" t="s">
        <v>211</v>
      </c>
      <c r="C344" t="s">
        <v>267</v>
      </c>
      <c r="D344" t="s">
        <v>357</v>
      </c>
      <c r="E344" t="s">
        <v>8506</v>
      </c>
      <c r="F344" t="s">
        <v>8507</v>
      </c>
      <c r="G344">
        <v>9518781131</v>
      </c>
      <c r="H344" t="s">
        <v>271</v>
      </c>
      <c r="I344" t="s">
        <v>8508</v>
      </c>
      <c r="J344" t="s">
        <v>217</v>
      </c>
      <c r="K344" t="s">
        <v>8509</v>
      </c>
      <c r="L344" t="s">
        <v>8510</v>
      </c>
      <c r="M344" t="s">
        <v>8511</v>
      </c>
      <c r="N344" t="s">
        <v>170</v>
      </c>
      <c r="AI344" t="s">
        <v>8512</v>
      </c>
      <c r="AJ344" t="s">
        <v>8513</v>
      </c>
      <c r="AK344" t="s">
        <v>8514</v>
      </c>
      <c r="AL344">
        <v>90</v>
      </c>
      <c r="AN344">
        <v>2017</v>
      </c>
      <c r="AO344" t="s">
        <v>174</v>
      </c>
      <c r="AP344" t="s">
        <v>8515</v>
      </c>
      <c r="AQ344" t="s">
        <v>8516</v>
      </c>
      <c r="AR344" t="s">
        <v>8517</v>
      </c>
      <c r="AS344">
        <v>77</v>
      </c>
      <c r="AU344">
        <v>2019</v>
      </c>
      <c r="AV344" t="s">
        <v>170</v>
      </c>
      <c r="BC344" t="s">
        <v>174</v>
      </c>
      <c r="BD344" t="s">
        <v>4931</v>
      </c>
      <c r="BE344" t="s">
        <v>8518</v>
      </c>
      <c r="BF344" t="s">
        <v>5170</v>
      </c>
      <c r="BG344">
        <v>87.58</v>
      </c>
      <c r="BI344">
        <v>2022</v>
      </c>
      <c r="BJ344">
        <v>19</v>
      </c>
      <c r="BK344" t="s">
        <v>8519</v>
      </c>
      <c r="BL344">
        <v>17</v>
      </c>
      <c r="BN344" t="s">
        <v>174</v>
      </c>
      <c r="BO344" t="s">
        <v>4931</v>
      </c>
      <c r="BP344" t="s">
        <v>8518</v>
      </c>
      <c r="BQ344" t="s">
        <v>1704</v>
      </c>
      <c r="BR344">
        <v>66.81</v>
      </c>
      <c r="BT344">
        <v>2024</v>
      </c>
      <c r="BU344">
        <v>31</v>
      </c>
      <c r="BV344" t="s">
        <v>8520</v>
      </c>
      <c r="BW344">
        <v>17</v>
      </c>
      <c r="BY344" t="s">
        <v>170</v>
      </c>
      <c r="CF344" t="s">
        <v>174</v>
      </c>
      <c r="CG344" t="s">
        <v>1704</v>
      </c>
      <c r="CH344" t="s">
        <v>8521</v>
      </c>
      <c r="CI344" t="s">
        <v>373</v>
      </c>
      <c r="CK344" t="s">
        <v>170</v>
      </c>
      <c r="CL344" t="s">
        <v>174</v>
      </c>
      <c r="CM344" t="s">
        <v>8522</v>
      </c>
      <c r="CN344" t="s">
        <v>174</v>
      </c>
      <c r="CO344" t="s">
        <v>8523</v>
      </c>
      <c r="CP344" t="s">
        <v>8514</v>
      </c>
      <c r="CQ344" t="s">
        <v>170</v>
      </c>
      <c r="CU344" t="s">
        <v>2079</v>
      </c>
      <c r="CV344" t="s">
        <v>170</v>
      </c>
      <c r="CZ344" t="s">
        <v>170</v>
      </c>
      <c r="DB344" t="s">
        <v>8524</v>
      </c>
      <c r="DC344" t="s">
        <v>8525</v>
      </c>
      <c r="DD344" t="s">
        <v>170</v>
      </c>
      <c r="DF344" t="s">
        <v>170</v>
      </c>
      <c r="DL344" t="s">
        <v>170</v>
      </c>
      <c r="DN344" t="s">
        <v>170</v>
      </c>
      <c r="DP344" t="s">
        <v>8532</v>
      </c>
      <c r="DQ344" t="s">
        <v>202</v>
      </c>
      <c r="DR344" t="str">
        <f>HYPERLINK("https://nconnect.nicmar.ac.in/pdf/497_resume_1771770070.pdf/Y2FyZWVy","View Resume")</f>
        <v>0</v>
      </c>
      <c r="DS344" t="s">
        <v>990</v>
      </c>
      <c r="DT344" t="s">
        <v>8518</v>
      </c>
      <c r="DU344" t="s">
        <v>8527</v>
      </c>
      <c r="DV344" t="s">
        <v>8528</v>
      </c>
      <c r="DW344" t="s">
        <v>246</v>
      </c>
      <c r="DX344" t="s">
        <v>996</v>
      </c>
      <c r="DY344" t="s">
        <v>941</v>
      </c>
      <c r="DZ344" t="s">
        <v>949</v>
      </c>
      <c r="EA344" t="s">
        <v>5187</v>
      </c>
      <c r="EB344" t="s">
        <v>4684</v>
      </c>
      <c r="EC344" t="s">
        <v>8529</v>
      </c>
      <c r="ED344" t="s">
        <v>246</v>
      </c>
      <c r="EE344" t="s">
        <v>2434</v>
      </c>
      <c r="EF344" t="s">
        <v>3389</v>
      </c>
      <c r="EG344" t="s">
        <v>949</v>
      </c>
      <c r="EH344" t="s">
        <v>8530</v>
      </c>
      <c r="EI344" t="s">
        <v>8531</v>
      </c>
      <c r="EJ344" t="s">
        <v>819</v>
      </c>
      <c r="EK344" t="s">
        <v>207</v>
      </c>
      <c r="EL344" t="s">
        <v>901</v>
      </c>
      <c r="EM344" t="s">
        <v>464</v>
      </c>
      <c r="EN344" t="s">
        <v>470</v>
      </c>
    </row>
    <row r="345" spans="1:158">
      <c r="A345" t="s">
        <v>1898</v>
      </c>
      <c r="B345" t="s">
        <v>211</v>
      </c>
      <c r="C345" t="s">
        <v>267</v>
      </c>
      <c r="D345" t="s">
        <v>1899</v>
      </c>
      <c r="E345" t="s">
        <v>8506</v>
      </c>
      <c r="F345" t="s">
        <v>8507</v>
      </c>
      <c r="G345">
        <v>9518781131</v>
      </c>
      <c r="H345" t="s">
        <v>271</v>
      </c>
      <c r="I345" t="s">
        <v>8508</v>
      </c>
      <c r="J345" t="s">
        <v>217</v>
      </c>
      <c r="K345" t="s">
        <v>8509</v>
      </c>
      <c r="L345" t="s">
        <v>8510</v>
      </c>
      <c r="M345" t="s">
        <v>8511</v>
      </c>
      <c r="N345" t="s">
        <v>170</v>
      </c>
      <c r="AI345" t="s">
        <v>8512</v>
      </c>
      <c r="AJ345" t="s">
        <v>8513</v>
      </c>
      <c r="AK345" t="s">
        <v>8514</v>
      </c>
      <c r="AL345">
        <v>90</v>
      </c>
      <c r="AN345">
        <v>2017</v>
      </c>
      <c r="AO345" t="s">
        <v>174</v>
      </c>
      <c r="AP345" t="s">
        <v>8515</v>
      </c>
      <c r="AQ345" t="s">
        <v>8516</v>
      </c>
      <c r="AR345" t="s">
        <v>8517</v>
      </c>
      <c r="AS345">
        <v>77</v>
      </c>
      <c r="AU345">
        <v>2019</v>
      </c>
      <c r="AV345" t="s">
        <v>170</v>
      </c>
      <c r="BC345" t="s">
        <v>174</v>
      </c>
      <c r="BD345" t="s">
        <v>4931</v>
      </c>
      <c r="BE345" t="s">
        <v>8518</v>
      </c>
      <c r="BF345" t="s">
        <v>5170</v>
      </c>
      <c r="BG345">
        <v>87.58</v>
      </c>
      <c r="BI345">
        <v>2022</v>
      </c>
      <c r="BJ345">
        <v>19</v>
      </c>
      <c r="BK345" t="s">
        <v>8519</v>
      </c>
      <c r="BL345">
        <v>17</v>
      </c>
      <c r="BN345" t="s">
        <v>174</v>
      </c>
      <c r="BO345" t="s">
        <v>4931</v>
      </c>
      <c r="BP345" t="s">
        <v>8518</v>
      </c>
      <c r="BQ345" t="s">
        <v>1704</v>
      </c>
      <c r="BR345">
        <v>66.81</v>
      </c>
      <c r="BT345">
        <v>2024</v>
      </c>
      <c r="BU345">
        <v>31</v>
      </c>
      <c r="BV345" t="s">
        <v>8520</v>
      </c>
      <c r="BW345">
        <v>17</v>
      </c>
      <c r="BY345" t="s">
        <v>170</v>
      </c>
      <c r="CF345" t="s">
        <v>174</v>
      </c>
      <c r="CG345" t="s">
        <v>1704</v>
      </c>
      <c r="CH345" t="s">
        <v>8521</v>
      </c>
      <c r="CI345" t="s">
        <v>373</v>
      </c>
      <c r="CK345" t="s">
        <v>170</v>
      </c>
      <c r="CL345" t="s">
        <v>174</v>
      </c>
      <c r="CM345" t="s">
        <v>8522</v>
      </c>
      <c r="CN345" t="s">
        <v>174</v>
      </c>
      <c r="CO345" t="s">
        <v>8523</v>
      </c>
      <c r="CP345" t="s">
        <v>8514</v>
      </c>
      <c r="CQ345" t="s">
        <v>170</v>
      </c>
      <c r="CU345" t="s">
        <v>2079</v>
      </c>
      <c r="CV345" t="s">
        <v>170</v>
      </c>
      <c r="CZ345" t="s">
        <v>170</v>
      </c>
      <c r="DB345" t="s">
        <v>8524</v>
      </c>
      <c r="DC345" t="s">
        <v>8525</v>
      </c>
      <c r="DD345" t="s">
        <v>170</v>
      </c>
      <c r="DF345" t="s">
        <v>170</v>
      </c>
      <c r="DL345" t="s">
        <v>170</v>
      </c>
      <c r="DN345" t="s">
        <v>170</v>
      </c>
      <c r="DP345" t="s">
        <v>8533</v>
      </c>
      <c r="DQ345" t="s">
        <v>202</v>
      </c>
      <c r="DR345" t="str">
        <f>HYPERLINK("https://nconnect.nicmar.ac.in/pdf/497_resume_1771770070.pdf/Y2FyZWVy","View Resume")</f>
        <v>0</v>
      </c>
      <c r="DS345" t="s">
        <v>990</v>
      </c>
      <c r="DT345" t="s">
        <v>8518</v>
      </c>
      <c r="DU345" t="s">
        <v>8527</v>
      </c>
      <c r="DV345" t="s">
        <v>8528</v>
      </c>
      <c r="DW345" t="s">
        <v>246</v>
      </c>
      <c r="DX345" t="s">
        <v>996</v>
      </c>
      <c r="DY345" t="s">
        <v>941</v>
      </c>
      <c r="DZ345" t="s">
        <v>949</v>
      </c>
      <c r="EA345" t="s">
        <v>5187</v>
      </c>
      <c r="EB345" t="s">
        <v>4684</v>
      </c>
      <c r="EC345" t="s">
        <v>8529</v>
      </c>
      <c r="ED345" t="s">
        <v>246</v>
      </c>
      <c r="EE345" t="s">
        <v>2434</v>
      </c>
      <c r="EF345" t="s">
        <v>3389</v>
      </c>
      <c r="EG345" t="s">
        <v>949</v>
      </c>
      <c r="EH345" t="s">
        <v>8530</v>
      </c>
      <c r="EI345" t="s">
        <v>8531</v>
      </c>
      <c r="EJ345" t="s">
        <v>819</v>
      </c>
      <c r="EK345" t="s">
        <v>207</v>
      </c>
      <c r="EL345" t="s">
        <v>901</v>
      </c>
      <c r="EM345" t="s">
        <v>464</v>
      </c>
      <c r="EN345" t="s">
        <v>470</v>
      </c>
    </row>
    <row r="346" spans="1:158">
      <c r="A346" t="s">
        <v>1137</v>
      </c>
      <c r="B346" t="s">
        <v>211</v>
      </c>
      <c r="C346" t="s">
        <v>1138</v>
      </c>
      <c r="D346" t="s">
        <v>1139</v>
      </c>
      <c r="E346" t="s">
        <v>8534</v>
      </c>
      <c r="F346" t="s">
        <v>8535</v>
      </c>
      <c r="G346">
        <v>7666363829</v>
      </c>
      <c r="H346" t="s">
        <v>271</v>
      </c>
      <c r="I346" t="s">
        <v>8536</v>
      </c>
      <c r="J346" t="s">
        <v>166</v>
      </c>
      <c r="K346" t="s">
        <v>658</v>
      </c>
      <c r="L346" t="s">
        <v>8537</v>
      </c>
      <c r="M346" t="s">
        <v>8538</v>
      </c>
      <c r="N346" t="s">
        <v>170</v>
      </c>
      <c r="AI346" t="s">
        <v>8539</v>
      </c>
      <c r="AJ346" t="s">
        <v>1002</v>
      </c>
      <c r="AK346" t="s">
        <v>2893</v>
      </c>
      <c r="AL346">
        <v>78</v>
      </c>
      <c r="AM346">
        <v>8.2</v>
      </c>
      <c r="AN346">
        <v>2014</v>
      </c>
      <c r="AO346" t="s">
        <v>174</v>
      </c>
      <c r="AP346" t="s">
        <v>8540</v>
      </c>
      <c r="AQ346" t="s">
        <v>1002</v>
      </c>
      <c r="AR346" t="s">
        <v>8541</v>
      </c>
      <c r="AS346">
        <v>57.85</v>
      </c>
      <c r="AT346">
        <v>6.1</v>
      </c>
      <c r="AU346">
        <v>2014</v>
      </c>
      <c r="AV346" t="s">
        <v>170</v>
      </c>
      <c r="BB346">
        <v>2016</v>
      </c>
      <c r="BC346" t="s">
        <v>174</v>
      </c>
      <c r="BD346" t="s">
        <v>8542</v>
      </c>
      <c r="BE346" t="s">
        <v>8543</v>
      </c>
      <c r="BF346" t="s">
        <v>8544</v>
      </c>
      <c r="BG346">
        <v>67.45</v>
      </c>
      <c r="BH346">
        <v>7.1</v>
      </c>
      <c r="BI346">
        <v>2021</v>
      </c>
      <c r="BJ346">
        <v>8</v>
      </c>
      <c r="BL346">
        <v>2</v>
      </c>
      <c r="BN346" t="s">
        <v>174</v>
      </c>
      <c r="BO346" t="s">
        <v>8545</v>
      </c>
      <c r="BP346" t="s">
        <v>8546</v>
      </c>
      <c r="BQ346" t="s">
        <v>5303</v>
      </c>
      <c r="BR346">
        <v>74.1</v>
      </c>
      <c r="BS346">
        <v>7.8</v>
      </c>
      <c r="BT346">
        <v>2023</v>
      </c>
      <c r="BU346">
        <v>24</v>
      </c>
      <c r="BW346">
        <v>50</v>
      </c>
      <c r="BY346" t="s">
        <v>170</v>
      </c>
      <c r="CF346" t="s">
        <v>170</v>
      </c>
      <c r="CL346" t="s">
        <v>170</v>
      </c>
      <c r="CN346" t="s">
        <v>170</v>
      </c>
      <c r="CP346" t="s">
        <v>8547</v>
      </c>
      <c r="CQ346" t="s">
        <v>170</v>
      </c>
      <c r="CV346" t="s">
        <v>170</v>
      </c>
      <c r="CZ346" t="s">
        <v>170</v>
      </c>
      <c r="DB346" t="s">
        <v>378</v>
      </c>
      <c r="DC346" t="s">
        <v>326</v>
      </c>
      <c r="DD346" t="s">
        <v>170</v>
      </c>
      <c r="DF346" t="s">
        <v>170</v>
      </c>
      <c r="DL346" t="s">
        <v>170</v>
      </c>
      <c r="DN346" t="s">
        <v>170</v>
      </c>
      <c r="DP346" t="s">
        <v>8548</v>
      </c>
      <c r="DQ346" t="s">
        <v>202</v>
      </c>
      <c r="DR346" t="str">
        <f>HYPERLINK("https://nconnect.nicmar.ac.in/pdf/509_resume_1771772511.pdf/Y2FyZWVy","View Resume")</f>
        <v>0</v>
      </c>
      <c r="DS346" t="s">
        <v>575</v>
      </c>
      <c r="DT346" t="s">
        <v>8549</v>
      </c>
      <c r="DU346" t="s">
        <v>8550</v>
      </c>
      <c r="DV346" t="s">
        <v>8456</v>
      </c>
      <c r="DW346" t="s">
        <v>207</v>
      </c>
      <c r="DX346" t="s">
        <v>247</v>
      </c>
      <c r="DY346" t="s">
        <v>209</v>
      </c>
      <c r="DZ346" t="s">
        <v>248</v>
      </c>
      <c r="EA346" t="s">
        <v>8551</v>
      </c>
      <c r="EB346" t="s">
        <v>8552</v>
      </c>
      <c r="EC346" t="s">
        <v>819</v>
      </c>
      <c r="ED346" t="s">
        <v>207</v>
      </c>
      <c r="EE346" t="s">
        <v>1387</v>
      </c>
      <c r="EF346" t="s">
        <v>2758</v>
      </c>
      <c r="EG346" t="s">
        <v>248</v>
      </c>
    </row>
    <row r="347" spans="1:158">
      <c r="A347" t="s">
        <v>5428</v>
      </c>
      <c r="B347" t="s">
        <v>5429</v>
      </c>
      <c r="C347" t="s">
        <v>472</v>
      </c>
      <c r="D347" t="s">
        <v>473</v>
      </c>
      <c r="E347" t="s">
        <v>8553</v>
      </c>
      <c r="F347" t="s">
        <v>8554</v>
      </c>
      <c r="G347">
        <v>9866172005</v>
      </c>
      <c r="H347" t="s">
        <v>164</v>
      </c>
      <c r="I347" t="s">
        <v>8555</v>
      </c>
      <c r="J347" t="s">
        <v>166</v>
      </c>
      <c r="K347" t="s">
        <v>2091</v>
      </c>
      <c r="L347" t="s">
        <v>8556</v>
      </c>
      <c r="M347" t="s">
        <v>8557</v>
      </c>
      <c r="N347" t="s">
        <v>170</v>
      </c>
      <c r="AI347" t="s">
        <v>8558</v>
      </c>
      <c r="AJ347" t="s">
        <v>1224</v>
      </c>
      <c r="AK347" t="s">
        <v>8559</v>
      </c>
      <c r="AL347">
        <v>77.83</v>
      </c>
      <c r="AN347">
        <v>1999</v>
      </c>
      <c r="AO347" t="s">
        <v>174</v>
      </c>
      <c r="AP347" t="s">
        <v>8560</v>
      </c>
      <c r="AQ347" t="s">
        <v>1227</v>
      </c>
      <c r="AR347" t="s">
        <v>1559</v>
      </c>
      <c r="AS347">
        <v>87.6</v>
      </c>
      <c r="AU347">
        <v>2001</v>
      </c>
      <c r="AV347" t="s">
        <v>170</v>
      </c>
      <c r="BC347" t="s">
        <v>174</v>
      </c>
      <c r="BD347" t="s">
        <v>8561</v>
      </c>
      <c r="BE347" t="s">
        <v>8562</v>
      </c>
      <c r="BF347" t="s">
        <v>486</v>
      </c>
      <c r="BG347">
        <v>82.25</v>
      </c>
      <c r="BI347">
        <v>2005</v>
      </c>
      <c r="BJ347">
        <v>2</v>
      </c>
      <c r="BL347">
        <v>9</v>
      </c>
      <c r="BN347" t="s">
        <v>174</v>
      </c>
      <c r="BO347" t="s">
        <v>6544</v>
      </c>
      <c r="BP347" t="s">
        <v>8563</v>
      </c>
      <c r="BQ347" t="s">
        <v>2102</v>
      </c>
      <c r="BR347">
        <v>7.95</v>
      </c>
      <c r="BS347">
        <v>7.9</v>
      </c>
      <c r="BT347">
        <v>2009</v>
      </c>
      <c r="BU347">
        <v>12</v>
      </c>
      <c r="BW347">
        <v>15</v>
      </c>
      <c r="BY347" t="s">
        <v>170</v>
      </c>
      <c r="CF347" t="s">
        <v>170</v>
      </c>
      <c r="CJ347">
        <v>2016</v>
      </c>
      <c r="CL347" t="s">
        <v>174</v>
      </c>
      <c r="CM347" t="s">
        <v>8564</v>
      </c>
      <c r="CN347" t="s">
        <v>170</v>
      </c>
      <c r="CP347" t="s">
        <v>8565</v>
      </c>
      <c r="CQ347" t="s">
        <v>170</v>
      </c>
      <c r="CU347" t="s">
        <v>2365</v>
      </c>
      <c r="CV347" t="s">
        <v>170</v>
      </c>
      <c r="CZ347" t="s">
        <v>170</v>
      </c>
      <c r="DB347" t="s">
        <v>378</v>
      </c>
      <c r="DC347" t="s">
        <v>326</v>
      </c>
      <c r="DD347" t="s">
        <v>170</v>
      </c>
      <c r="DF347" t="s">
        <v>170</v>
      </c>
      <c r="DL347" t="s">
        <v>170</v>
      </c>
      <c r="DN347" t="s">
        <v>170</v>
      </c>
      <c r="DP347" t="s">
        <v>8566</v>
      </c>
      <c r="DQ347" t="str">
        <f>HYPERLINK("https://nconnect.nicmar.ac.in/storage/profile/699b369427aed.png","Download")</f>
        <v>0</v>
      </c>
      <c r="DR347" t="str">
        <f>HYPERLINK("https://nconnect.nicmar.ac.in/pdf/512_resume_1771779630.pdf/Y2FyZWVy","View Resume")</f>
        <v>0</v>
      </c>
      <c r="DS347" t="s">
        <v>8567</v>
      </c>
      <c r="DT347" t="s">
        <v>8568</v>
      </c>
      <c r="DU347" t="s">
        <v>4410</v>
      </c>
      <c r="DV347" t="s">
        <v>1812</v>
      </c>
      <c r="DW347" t="s">
        <v>207</v>
      </c>
      <c r="DX347" t="s">
        <v>3757</v>
      </c>
      <c r="DY347" t="s">
        <v>8504</v>
      </c>
      <c r="DZ347" t="s">
        <v>5376</v>
      </c>
      <c r="EA347" t="s">
        <v>8569</v>
      </c>
      <c r="EB347" t="s">
        <v>211</v>
      </c>
      <c r="EC347" t="s">
        <v>8570</v>
      </c>
      <c r="ED347" t="s">
        <v>246</v>
      </c>
      <c r="EE347" t="s">
        <v>8504</v>
      </c>
      <c r="EF347" t="s">
        <v>7410</v>
      </c>
      <c r="EG347" t="s">
        <v>698</v>
      </c>
      <c r="EH347" t="s">
        <v>8568</v>
      </c>
      <c r="EI347" t="s">
        <v>8571</v>
      </c>
      <c r="EJ347" t="s">
        <v>8572</v>
      </c>
      <c r="EK347" t="s">
        <v>207</v>
      </c>
      <c r="EL347" t="s">
        <v>2926</v>
      </c>
      <c r="EM347" t="s">
        <v>3837</v>
      </c>
      <c r="EN347" t="s">
        <v>898</v>
      </c>
      <c r="EO347" t="s">
        <v>8568</v>
      </c>
      <c r="EP347" t="s">
        <v>8573</v>
      </c>
      <c r="EQ347" t="s">
        <v>8574</v>
      </c>
      <c r="ER347" t="s">
        <v>207</v>
      </c>
      <c r="ES347" t="s">
        <v>3837</v>
      </c>
      <c r="ET347" t="s">
        <v>3107</v>
      </c>
      <c r="EU347" t="s">
        <v>535</v>
      </c>
      <c r="EV347" t="s">
        <v>8575</v>
      </c>
      <c r="EW347" t="s">
        <v>8576</v>
      </c>
      <c r="EX347" t="s">
        <v>1812</v>
      </c>
      <c r="EY347" t="s">
        <v>207</v>
      </c>
      <c r="EZ347" t="s">
        <v>1719</v>
      </c>
      <c r="FA347" t="s">
        <v>209</v>
      </c>
      <c r="FB347" t="s">
        <v>259</v>
      </c>
    </row>
    <row r="348" spans="1:158">
      <c r="A348" t="s">
        <v>582</v>
      </c>
      <c r="B348" t="s">
        <v>211</v>
      </c>
      <c r="C348" t="s">
        <v>472</v>
      </c>
      <c r="D348" t="s">
        <v>583</v>
      </c>
      <c r="E348" t="s">
        <v>8577</v>
      </c>
      <c r="F348" t="s">
        <v>8578</v>
      </c>
      <c r="G348">
        <v>9561430876</v>
      </c>
      <c r="H348" t="s">
        <v>271</v>
      </c>
      <c r="I348" t="s">
        <v>8579</v>
      </c>
      <c r="J348" t="s">
        <v>217</v>
      </c>
      <c r="K348" t="s">
        <v>7239</v>
      </c>
      <c r="L348" t="s">
        <v>8580</v>
      </c>
      <c r="M348" t="s">
        <v>8581</v>
      </c>
      <c r="N348" t="s">
        <v>170</v>
      </c>
      <c r="O348" t="s">
        <v>8582</v>
      </c>
      <c r="AI348" t="s">
        <v>8583</v>
      </c>
      <c r="AJ348" t="s">
        <v>2384</v>
      </c>
      <c r="AK348" t="s">
        <v>8584</v>
      </c>
      <c r="AL348">
        <v>84.73</v>
      </c>
      <c r="AN348">
        <v>2010</v>
      </c>
      <c r="AO348" t="s">
        <v>174</v>
      </c>
      <c r="AP348" t="s">
        <v>8585</v>
      </c>
      <c r="AQ348" t="s">
        <v>2384</v>
      </c>
      <c r="AR348" t="s">
        <v>8586</v>
      </c>
      <c r="AS348">
        <v>61.84</v>
      </c>
      <c r="AU348">
        <v>2012</v>
      </c>
      <c r="AV348" t="s">
        <v>170</v>
      </c>
      <c r="BC348" t="s">
        <v>174</v>
      </c>
      <c r="BD348" t="s">
        <v>8587</v>
      </c>
      <c r="BE348" t="s">
        <v>8588</v>
      </c>
      <c r="BF348" t="s">
        <v>486</v>
      </c>
      <c r="BG348">
        <v>70.9</v>
      </c>
      <c r="BH348">
        <v>7.84</v>
      </c>
      <c r="BI348">
        <v>2016</v>
      </c>
      <c r="BJ348">
        <v>2</v>
      </c>
      <c r="BL348">
        <v>9</v>
      </c>
      <c r="BN348" t="s">
        <v>174</v>
      </c>
      <c r="BO348" t="s">
        <v>8587</v>
      </c>
      <c r="BP348" t="s">
        <v>8589</v>
      </c>
      <c r="BQ348" t="s">
        <v>213</v>
      </c>
      <c r="BR348">
        <v>70.3</v>
      </c>
      <c r="BS348">
        <v>7.78</v>
      </c>
      <c r="BT348">
        <v>2020</v>
      </c>
      <c r="BU348">
        <v>14</v>
      </c>
      <c r="BW348">
        <v>47</v>
      </c>
      <c r="BY348" t="s">
        <v>170</v>
      </c>
      <c r="CF348" t="s">
        <v>174</v>
      </c>
      <c r="CG348" t="s">
        <v>8590</v>
      </c>
      <c r="CH348" t="s">
        <v>3569</v>
      </c>
      <c r="CI348" t="s">
        <v>193</v>
      </c>
      <c r="CJ348">
        <v>2025</v>
      </c>
      <c r="CL348" t="s">
        <v>170</v>
      </c>
      <c r="CN348" t="s">
        <v>174</v>
      </c>
      <c r="CO348" t="s">
        <v>8591</v>
      </c>
      <c r="CP348" t="s">
        <v>4877</v>
      </c>
      <c r="CQ348" t="s">
        <v>174</v>
      </c>
      <c r="CR348">
        <v>5</v>
      </c>
      <c r="CS348">
        <v>3</v>
      </c>
      <c r="CT348">
        <v>2</v>
      </c>
      <c r="CU348" t="s">
        <v>8592</v>
      </c>
      <c r="CV348" t="s">
        <v>170</v>
      </c>
      <c r="CZ348" t="s">
        <v>170</v>
      </c>
      <c r="DB348" t="s">
        <v>8593</v>
      </c>
      <c r="DC348" t="s">
        <v>326</v>
      </c>
      <c r="DD348" t="s">
        <v>174</v>
      </c>
      <c r="DE348" t="s">
        <v>8594</v>
      </c>
      <c r="DF348" t="s">
        <v>174</v>
      </c>
      <c r="DG348" t="s">
        <v>8595</v>
      </c>
      <c r="DH348" t="s">
        <v>378</v>
      </c>
      <c r="DI348" t="s">
        <v>378</v>
      </c>
      <c r="DJ348" t="s">
        <v>378</v>
      </c>
      <c r="DK348">
        <v>0</v>
      </c>
      <c r="DL348" t="s">
        <v>174</v>
      </c>
      <c r="DM348" t="s">
        <v>8596</v>
      </c>
      <c r="DN348" t="s">
        <v>170</v>
      </c>
      <c r="DP348" t="s">
        <v>8597</v>
      </c>
      <c r="DQ348" t="str">
        <f>HYPERLINK("https://nconnect.nicmar.ac.in/storage/profile/699b049e54635.png","Download")</f>
        <v>0</v>
      </c>
      <c r="DR348" t="str">
        <f>HYPERLINK("https://nconnect.nicmar.ac.in/pdf/506_resume_1771780498.pdf/Y2FyZWVy","View Resume")</f>
        <v>0</v>
      </c>
      <c r="DS348" t="s">
        <v>908</v>
      </c>
      <c r="DT348" t="s">
        <v>7257</v>
      </c>
      <c r="DU348" t="s">
        <v>211</v>
      </c>
      <c r="DV348" t="s">
        <v>8598</v>
      </c>
      <c r="DW348" t="s">
        <v>246</v>
      </c>
      <c r="DX348" t="s">
        <v>469</v>
      </c>
      <c r="DY348" t="s">
        <v>209</v>
      </c>
      <c r="DZ348" t="s">
        <v>470</v>
      </c>
      <c r="EA348" t="s">
        <v>3569</v>
      </c>
      <c r="EB348" t="s">
        <v>8599</v>
      </c>
      <c r="EC348" t="s">
        <v>2129</v>
      </c>
      <c r="ED348" t="s">
        <v>246</v>
      </c>
      <c r="EE348" t="s">
        <v>981</v>
      </c>
      <c r="EF348" t="s">
        <v>469</v>
      </c>
      <c r="EG348" t="s">
        <v>265</v>
      </c>
    </row>
    <row r="349" spans="1:158">
      <c r="A349" t="s">
        <v>3909</v>
      </c>
      <c r="B349" t="s">
        <v>211</v>
      </c>
      <c r="C349" t="s">
        <v>472</v>
      </c>
      <c r="D349" t="s">
        <v>3910</v>
      </c>
      <c r="E349" t="s">
        <v>8577</v>
      </c>
      <c r="F349" t="s">
        <v>8578</v>
      </c>
      <c r="G349">
        <v>9561430876</v>
      </c>
      <c r="H349" t="s">
        <v>271</v>
      </c>
      <c r="I349" t="s">
        <v>8579</v>
      </c>
      <c r="J349" t="s">
        <v>217</v>
      </c>
      <c r="K349" t="s">
        <v>7239</v>
      </c>
      <c r="L349" t="s">
        <v>8580</v>
      </c>
      <c r="M349" t="s">
        <v>8581</v>
      </c>
      <c r="N349" t="s">
        <v>170</v>
      </c>
      <c r="O349" t="s">
        <v>8582</v>
      </c>
      <c r="AI349" t="s">
        <v>8583</v>
      </c>
      <c r="AJ349" t="s">
        <v>2384</v>
      </c>
      <c r="AK349" t="s">
        <v>8584</v>
      </c>
      <c r="AL349">
        <v>84.73</v>
      </c>
      <c r="AN349">
        <v>2010</v>
      </c>
      <c r="AO349" t="s">
        <v>174</v>
      </c>
      <c r="AP349" t="s">
        <v>8585</v>
      </c>
      <c r="AQ349" t="s">
        <v>2384</v>
      </c>
      <c r="AR349" t="s">
        <v>8586</v>
      </c>
      <c r="AS349">
        <v>61.84</v>
      </c>
      <c r="AU349">
        <v>2012</v>
      </c>
      <c r="AV349" t="s">
        <v>170</v>
      </c>
      <c r="BC349" t="s">
        <v>174</v>
      </c>
      <c r="BD349" t="s">
        <v>8587</v>
      </c>
      <c r="BE349" t="s">
        <v>8588</v>
      </c>
      <c r="BF349" t="s">
        <v>486</v>
      </c>
      <c r="BG349">
        <v>70.9</v>
      </c>
      <c r="BH349">
        <v>7.84</v>
      </c>
      <c r="BI349">
        <v>2016</v>
      </c>
      <c r="BJ349">
        <v>2</v>
      </c>
      <c r="BL349">
        <v>9</v>
      </c>
      <c r="BN349" t="s">
        <v>174</v>
      </c>
      <c r="BO349" t="s">
        <v>8587</v>
      </c>
      <c r="BP349" t="s">
        <v>8589</v>
      </c>
      <c r="BQ349" t="s">
        <v>213</v>
      </c>
      <c r="BR349">
        <v>70.3</v>
      </c>
      <c r="BS349">
        <v>7.78</v>
      </c>
      <c r="BT349">
        <v>2020</v>
      </c>
      <c r="BU349">
        <v>14</v>
      </c>
      <c r="BW349">
        <v>47</v>
      </c>
      <c r="BY349" t="s">
        <v>170</v>
      </c>
      <c r="CF349" t="s">
        <v>174</v>
      </c>
      <c r="CG349" t="s">
        <v>8590</v>
      </c>
      <c r="CH349" t="s">
        <v>3569</v>
      </c>
      <c r="CI349" t="s">
        <v>193</v>
      </c>
      <c r="CJ349">
        <v>2025</v>
      </c>
      <c r="CL349" t="s">
        <v>170</v>
      </c>
      <c r="CN349" t="s">
        <v>174</v>
      </c>
      <c r="CO349" t="s">
        <v>8591</v>
      </c>
      <c r="CP349" t="s">
        <v>4877</v>
      </c>
      <c r="CQ349" t="s">
        <v>174</v>
      </c>
      <c r="CR349">
        <v>5</v>
      </c>
      <c r="CS349">
        <v>3</v>
      </c>
      <c r="CT349">
        <v>2</v>
      </c>
      <c r="CU349" t="s">
        <v>8592</v>
      </c>
      <c r="CV349" t="s">
        <v>170</v>
      </c>
      <c r="CZ349" t="s">
        <v>170</v>
      </c>
      <c r="DB349" t="s">
        <v>8593</v>
      </c>
      <c r="DC349" t="s">
        <v>326</v>
      </c>
      <c r="DD349" t="s">
        <v>174</v>
      </c>
      <c r="DE349" t="s">
        <v>8594</v>
      </c>
      <c r="DF349" t="s">
        <v>174</v>
      </c>
      <c r="DG349" t="s">
        <v>8595</v>
      </c>
      <c r="DH349" t="s">
        <v>378</v>
      </c>
      <c r="DI349" t="s">
        <v>378</v>
      </c>
      <c r="DJ349" t="s">
        <v>378</v>
      </c>
      <c r="DK349">
        <v>0</v>
      </c>
      <c r="DL349" t="s">
        <v>174</v>
      </c>
      <c r="DM349" t="s">
        <v>8596</v>
      </c>
      <c r="DN349" t="s">
        <v>170</v>
      </c>
      <c r="DP349" t="s">
        <v>8600</v>
      </c>
      <c r="DQ349" t="str">
        <f>HYPERLINK("https://nconnect.nicmar.ac.in/storage/profile/699b049e54635.png","Download")</f>
        <v>0</v>
      </c>
      <c r="DR349" t="str">
        <f>HYPERLINK("https://nconnect.nicmar.ac.in/pdf/506_resume_1771780498.pdf/Y2FyZWVy","View Resume")</f>
        <v>0</v>
      </c>
      <c r="DS349" t="s">
        <v>908</v>
      </c>
      <c r="DT349" t="s">
        <v>7257</v>
      </c>
      <c r="DU349" t="s">
        <v>211</v>
      </c>
      <c r="DV349" t="s">
        <v>8598</v>
      </c>
      <c r="DW349" t="s">
        <v>246</v>
      </c>
      <c r="DX349" t="s">
        <v>469</v>
      </c>
      <c r="DY349" t="s">
        <v>209</v>
      </c>
      <c r="DZ349" t="s">
        <v>470</v>
      </c>
      <c r="EA349" t="s">
        <v>3569</v>
      </c>
      <c r="EB349" t="s">
        <v>8599</v>
      </c>
      <c r="EC349" t="s">
        <v>2129</v>
      </c>
      <c r="ED349" t="s">
        <v>246</v>
      </c>
      <c r="EE349" t="s">
        <v>981</v>
      </c>
      <c r="EF349" t="s">
        <v>469</v>
      </c>
      <c r="EG349" t="s">
        <v>265</v>
      </c>
    </row>
    <row r="350" spans="1:158">
      <c r="A350" t="s">
        <v>585</v>
      </c>
      <c r="B350" t="s">
        <v>211</v>
      </c>
      <c r="C350" t="s">
        <v>472</v>
      </c>
      <c r="D350" t="s">
        <v>586</v>
      </c>
      <c r="E350" t="s">
        <v>8577</v>
      </c>
      <c r="F350" t="s">
        <v>8578</v>
      </c>
      <c r="G350">
        <v>9561430876</v>
      </c>
      <c r="H350" t="s">
        <v>271</v>
      </c>
      <c r="I350" t="s">
        <v>8579</v>
      </c>
      <c r="J350" t="s">
        <v>217</v>
      </c>
      <c r="K350" t="s">
        <v>7239</v>
      </c>
      <c r="L350" t="s">
        <v>8580</v>
      </c>
      <c r="M350" t="s">
        <v>8581</v>
      </c>
      <c r="N350" t="s">
        <v>170</v>
      </c>
      <c r="O350" t="s">
        <v>8582</v>
      </c>
      <c r="AI350" t="s">
        <v>8583</v>
      </c>
      <c r="AJ350" t="s">
        <v>2384</v>
      </c>
      <c r="AK350" t="s">
        <v>8584</v>
      </c>
      <c r="AL350">
        <v>84.73</v>
      </c>
      <c r="AN350">
        <v>2010</v>
      </c>
      <c r="AO350" t="s">
        <v>174</v>
      </c>
      <c r="AP350" t="s">
        <v>8585</v>
      </c>
      <c r="AQ350" t="s">
        <v>2384</v>
      </c>
      <c r="AR350" t="s">
        <v>8586</v>
      </c>
      <c r="AS350">
        <v>61.84</v>
      </c>
      <c r="AU350">
        <v>2012</v>
      </c>
      <c r="AV350" t="s">
        <v>170</v>
      </c>
      <c r="BC350" t="s">
        <v>174</v>
      </c>
      <c r="BD350" t="s">
        <v>8587</v>
      </c>
      <c r="BE350" t="s">
        <v>8588</v>
      </c>
      <c r="BF350" t="s">
        <v>486</v>
      </c>
      <c r="BG350">
        <v>70.9</v>
      </c>
      <c r="BH350">
        <v>7.84</v>
      </c>
      <c r="BI350">
        <v>2016</v>
      </c>
      <c r="BJ350">
        <v>2</v>
      </c>
      <c r="BL350">
        <v>9</v>
      </c>
      <c r="BN350" t="s">
        <v>174</v>
      </c>
      <c r="BO350" t="s">
        <v>8587</v>
      </c>
      <c r="BP350" t="s">
        <v>8589</v>
      </c>
      <c r="BQ350" t="s">
        <v>213</v>
      </c>
      <c r="BR350">
        <v>70.3</v>
      </c>
      <c r="BS350">
        <v>7.78</v>
      </c>
      <c r="BT350">
        <v>2020</v>
      </c>
      <c r="BU350">
        <v>14</v>
      </c>
      <c r="BW350">
        <v>47</v>
      </c>
      <c r="BY350" t="s">
        <v>170</v>
      </c>
      <c r="CF350" t="s">
        <v>174</v>
      </c>
      <c r="CG350" t="s">
        <v>8590</v>
      </c>
      <c r="CH350" t="s">
        <v>3569</v>
      </c>
      <c r="CI350" t="s">
        <v>193</v>
      </c>
      <c r="CJ350">
        <v>2025</v>
      </c>
      <c r="CL350" t="s">
        <v>170</v>
      </c>
      <c r="CN350" t="s">
        <v>174</v>
      </c>
      <c r="CO350" t="s">
        <v>8591</v>
      </c>
      <c r="CP350" t="s">
        <v>4877</v>
      </c>
      <c r="CQ350" t="s">
        <v>174</v>
      </c>
      <c r="CR350">
        <v>5</v>
      </c>
      <c r="CS350">
        <v>3</v>
      </c>
      <c r="CT350">
        <v>2</v>
      </c>
      <c r="CU350" t="s">
        <v>8592</v>
      </c>
      <c r="CV350" t="s">
        <v>170</v>
      </c>
      <c r="CZ350" t="s">
        <v>170</v>
      </c>
      <c r="DB350" t="s">
        <v>8593</v>
      </c>
      <c r="DC350" t="s">
        <v>326</v>
      </c>
      <c r="DD350" t="s">
        <v>174</v>
      </c>
      <c r="DE350" t="s">
        <v>8594</v>
      </c>
      <c r="DF350" t="s">
        <v>174</v>
      </c>
      <c r="DG350" t="s">
        <v>8595</v>
      </c>
      <c r="DH350" t="s">
        <v>378</v>
      </c>
      <c r="DI350" t="s">
        <v>378</v>
      </c>
      <c r="DJ350" t="s">
        <v>378</v>
      </c>
      <c r="DK350">
        <v>0</v>
      </c>
      <c r="DL350" t="s">
        <v>174</v>
      </c>
      <c r="DM350" t="s">
        <v>8596</v>
      </c>
      <c r="DN350" t="s">
        <v>170</v>
      </c>
      <c r="DP350" t="s">
        <v>8600</v>
      </c>
      <c r="DQ350" t="str">
        <f>HYPERLINK("https://nconnect.nicmar.ac.in/storage/profile/699b049e54635.png","Download")</f>
        <v>0</v>
      </c>
      <c r="DR350" t="str">
        <f>HYPERLINK("https://nconnect.nicmar.ac.in/pdf/506_resume_1771780498.pdf/Y2FyZWVy","View Resume")</f>
        <v>0</v>
      </c>
      <c r="DS350" t="s">
        <v>908</v>
      </c>
      <c r="DT350" t="s">
        <v>7257</v>
      </c>
      <c r="DU350" t="s">
        <v>211</v>
      </c>
      <c r="DV350" t="s">
        <v>8598</v>
      </c>
      <c r="DW350" t="s">
        <v>246</v>
      </c>
      <c r="DX350" t="s">
        <v>469</v>
      </c>
      <c r="DY350" t="s">
        <v>209</v>
      </c>
      <c r="DZ350" t="s">
        <v>470</v>
      </c>
      <c r="EA350" t="s">
        <v>3569</v>
      </c>
      <c r="EB350" t="s">
        <v>8599</v>
      </c>
      <c r="EC350" t="s">
        <v>2129</v>
      </c>
      <c r="ED350" t="s">
        <v>246</v>
      </c>
      <c r="EE350" t="s">
        <v>981</v>
      </c>
      <c r="EF350" t="s">
        <v>469</v>
      </c>
      <c r="EG350" t="s">
        <v>265</v>
      </c>
    </row>
    <row r="351" spans="1:158">
      <c r="A351" t="s">
        <v>210</v>
      </c>
      <c r="B351" t="s">
        <v>211</v>
      </c>
      <c r="C351" t="s">
        <v>212</v>
      </c>
      <c r="D351" t="s">
        <v>213</v>
      </c>
      <c r="E351" t="s">
        <v>8577</v>
      </c>
      <c r="F351" t="s">
        <v>8578</v>
      </c>
      <c r="G351">
        <v>9561430876</v>
      </c>
      <c r="H351" t="s">
        <v>271</v>
      </c>
      <c r="I351" t="s">
        <v>8579</v>
      </c>
      <c r="J351" t="s">
        <v>217</v>
      </c>
      <c r="K351" t="s">
        <v>7239</v>
      </c>
      <c r="L351" t="s">
        <v>8580</v>
      </c>
      <c r="M351" t="s">
        <v>8581</v>
      </c>
      <c r="N351" t="s">
        <v>170</v>
      </c>
      <c r="O351" t="s">
        <v>8582</v>
      </c>
      <c r="AI351" t="s">
        <v>8583</v>
      </c>
      <c r="AJ351" t="s">
        <v>2384</v>
      </c>
      <c r="AK351" t="s">
        <v>8584</v>
      </c>
      <c r="AL351">
        <v>84.73</v>
      </c>
      <c r="AN351">
        <v>2010</v>
      </c>
      <c r="AO351" t="s">
        <v>174</v>
      </c>
      <c r="AP351" t="s">
        <v>8585</v>
      </c>
      <c r="AQ351" t="s">
        <v>2384</v>
      </c>
      <c r="AR351" t="s">
        <v>8586</v>
      </c>
      <c r="AS351">
        <v>61.84</v>
      </c>
      <c r="AU351">
        <v>2012</v>
      </c>
      <c r="AV351" t="s">
        <v>170</v>
      </c>
      <c r="BC351" t="s">
        <v>174</v>
      </c>
      <c r="BD351" t="s">
        <v>8587</v>
      </c>
      <c r="BE351" t="s">
        <v>8588</v>
      </c>
      <c r="BF351" t="s">
        <v>486</v>
      </c>
      <c r="BG351">
        <v>70.9</v>
      </c>
      <c r="BH351">
        <v>7.84</v>
      </c>
      <c r="BI351">
        <v>2016</v>
      </c>
      <c r="BJ351">
        <v>2</v>
      </c>
      <c r="BL351">
        <v>9</v>
      </c>
      <c r="BN351" t="s">
        <v>174</v>
      </c>
      <c r="BO351" t="s">
        <v>8587</v>
      </c>
      <c r="BP351" t="s">
        <v>8589</v>
      </c>
      <c r="BQ351" t="s">
        <v>213</v>
      </c>
      <c r="BR351">
        <v>70.3</v>
      </c>
      <c r="BS351">
        <v>7.78</v>
      </c>
      <c r="BT351">
        <v>2020</v>
      </c>
      <c r="BU351">
        <v>14</v>
      </c>
      <c r="BW351">
        <v>47</v>
      </c>
      <c r="BY351" t="s">
        <v>170</v>
      </c>
      <c r="CF351" t="s">
        <v>174</v>
      </c>
      <c r="CG351" t="s">
        <v>8590</v>
      </c>
      <c r="CH351" t="s">
        <v>3569</v>
      </c>
      <c r="CI351" t="s">
        <v>193</v>
      </c>
      <c r="CJ351">
        <v>2025</v>
      </c>
      <c r="CL351" t="s">
        <v>170</v>
      </c>
      <c r="CN351" t="s">
        <v>174</v>
      </c>
      <c r="CO351" t="s">
        <v>8591</v>
      </c>
      <c r="CP351" t="s">
        <v>4877</v>
      </c>
      <c r="CQ351" t="s">
        <v>174</v>
      </c>
      <c r="CR351">
        <v>5</v>
      </c>
      <c r="CS351">
        <v>3</v>
      </c>
      <c r="CT351">
        <v>2</v>
      </c>
      <c r="CU351" t="s">
        <v>8592</v>
      </c>
      <c r="CV351" t="s">
        <v>170</v>
      </c>
      <c r="CZ351" t="s">
        <v>170</v>
      </c>
      <c r="DB351" t="s">
        <v>8593</v>
      </c>
      <c r="DC351" t="s">
        <v>326</v>
      </c>
      <c r="DD351" t="s">
        <v>174</v>
      </c>
      <c r="DE351" t="s">
        <v>8594</v>
      </c>
      <c r="DF351" t="s">
        <v>174</v>
      </c>
      <c r="DG351" t="s">
        <v>8595</v>
      </c>
      <c r="DH351" t="s">
        <v>378</v>
      </c>
      <c r="DI351" t="s">
        <v>378</v>
      </c>
      <c r="DJ351" t="s">
        <v>378</v>
      </c>
      <c r="DK351">
        <v>0</v>
      </c>
      <c r="DL351" t="s">
        <v>174</v>
      </c>
      <c r="DM351" t="s">
        <v>8596</v>
      </c>
      <c r="DN351" t="s">
        <v>170</v>
      </c>
      <c r="DP351" t="s">
        <v>8601</v>
      </c>
      <c r="DQ351" t="str">
        <f>HYPERLINK("https://nconnect.nicmar.ac.in/storage/profile/699b049e54635.png","Download")</f>
        <v>0</v>
      </c>
      <c r="DR351" t="str">
        <f>HYPERLINK("https://nconnect.nicmar.ac.in/pdf/506_resume_1771780498.pdf/Y2FyZWVy","View Resume")</f>
        <v>0</v>
      </c>
      <c r="DS351" t="s">
        <v>908</v>
      </c>
      <c r="DT351" t="s">
        <v>7257</v>
      </c>
      <c r="DU351" t="s">
        <v>211</v>
      </c>
      <c r="DV351" t="s">
        <v>8598</v>
      </c>
      <c r="DW351" t="s">
        <v>246</v>
      </c>
      <c r="DX351" t="s">
        <v>469</v>
      </c>
      <c r="DY351" t="s">
        <v>209</v>
      </c>
      <c r="DZ351" t="s">
        <v>470</v>
      </c>
      <c r="EA351" t="s">
        <v>3569</v>
      </c>
      <c r="EB351" t="s">
        <v>8599</v>
      </c>
      <c r="EC351" t="s">
        <v>2129</v>
      </c>
      <c r="ED351" t="s">
        <v>246</v>
      </c>
      <c r="EE351" t="s">
        <v>981</v>
      </c>
      <c r="EF351" t="s">
        <v>469</v>
      </c>
      <c r="EG351" t="s">
        <v>265</v>
      </c>
    </row>
    <row r="352" spans="1:158">
      <c r="A352" t="s">
        <v>471</v>
      </c>
      <c r="B352" t="s">
        <v>211</v>
      </c>
      <c r="C352" t="s">
        <v>472</v>
      </c>
      <c r="D352" t="s">
        <v>473</v>
      </c>
      <c r="E352" t="s">
        <v>8577</v>
      </c>
      <c r="F352" t="s">
        <v>8578</v>
      </c>
      <c r="G352">
        <v>9561430876</v>
      </c>
      <c r="H352" t="s">
        <v>271</v>
      </c>
      <c r="I352" t="s">
        <v>8579</v>
      </c>
      <c r="J352" t="s">
        <v>217</v>
      </c>
      <c r="K352" t="s">
        <v>7239</v>
      </c>
      <c r="L352" t="s">
        <v>8580</v>
      </c>
      <c r="M352" t="s">
        <v>8581</v>
      </c>
      <c r="N352" t="s">
        <v>170</v>
      </c>
      <c r="O352" t="s">
        <v>8582</v>
      </c>
      <c r="AI352" t="s">
        <v>8583</v>
      </c>
      <c r="AJ352" t="s">
        <v>2384</v>
      </c>
      <c r="AK352" t="s">
        <v>8584</v>
      </c>
      <c r="AL352">
        <v>84.73</v>
      </c>
      <c r="AN352">
        <v>2010</v>
      </c>
      <c r="AO352" t="s">
        <v>174</v>
      </c>
      <c r="AP352" t="s">
        <v>8585</v>
      </c>
      <c r="AQ352" t="s">
        <v>2384</v>
      </c>
      <c r="AR352" t="s">
        <v>8586</v>
      </c>
      <c r="AS352">
        <v>61.84</v>
      </c>
      <c r="AU352">
        <v>2012</v>
      </c>
      <c r="AV352" t="s">
        <v>170</v>
      </c>
      <c r="BC352" t="s">
        <v>174</v>
      </c>
      <c r="BD352" t="s">
        <v>8587</v>
      </c>
      <c r="BE352" t="s">
        <v>8588</v>
      </c>
      <c r="BF352" t="s">
        <v>486</v>
      </c>
      <c r="BG352">
        <v>70.9</v>
      </c>
      <c r="BH352">
        <v>7.84</v>
      </c>
      <c r="BI352">
        <v>2016</v>
      </c>
      <c r="BJ352">
        <v>2</v>
      </c>
      <c r="BL352">
        <v>9</v>
      </c>
      <c r="BN352" t="s">
        <v>174</v>
      </c>
      <c r="BO352" t="s">
        <v>8587</v>
      </c>
      <c r="BP352" t="s">
        <v>8589</v>
      </c>
      <c r="BQ352" t="s">
        <v>213</v>
      </c>
      <c r="BR352">
        <v>70.3</v>
      </c>
      <c r="BS352">
        <v>7.78</v>
      </c>
      <c r="BT352">
        <v>2020</v>
      </c>
      <c r="BU352">
        <v>14</v>
      </c>
      <c r="BW352">
        <v>47</v>
      </c>
      <c r="BY352" t="s">
        <v>170</v>
      </c>
      <c r="CF352" t="s">
        <v>174</v>
      </c>
      <c r="CG352" t="s">
        <v>8590</v>
      </c>
      <c r="CH352" t="s">
        <v>3569</v>
      </c>
      <c r="CI352" t="s">
        <v>193</v>
      </c>
      <c r="CJ352">
        <v>2025</v>
      </c>
      <c r="CL352" t="s">
        <v>170</v>
      </c>
      <c r="CN352" t="s">
        <v>174</v>
      </c>
      <c r="CO352" t="s">
        <v>8591</v>
      </c>
      <c r="CP352" t="s">
        <v>4877</v>
      </c>
      <c r="CQ352" t="s">
        <v>174</v>
      </c>
      <c r="CR352">
        <v>5</v>
      </c>
      <c r="CS352">
        <v>3</v>
      </c>
      <c r="CT352">
        <v>2</v>
      </c>
      <c r="CU352" t="s">
        <v>8592</v>
      </c>
      <c r="CV352" t="s">
        <v>170</v>
      </c>
      <c r="CZ352" t="s">
        <v>170</v>
      </c>
      <c r="DB352" t="s">
        <v>8593</v>
      </c>
      <c r="DC352" t="s">
        <v>326</v>
      </c>
      <c r="DD352" t="s">
        <v>174</v>
      </c>
      <c r="DE352" t="s">
        <v>8594</v>
      </c>
      <c r="DF352" t="s">
        <v>174</v>
      </c>
      <c r="DG352" t="s">
        <v>8595</v>
      </c>
      <c r="DH352" t="s">
        <v>378</v>
      </c>
      <c r="DI352" t="s">
        <v>378</v>
      </c>
      <c r="DJ352" t="s">
        <v>378</v>
      </c>
      <c r="DK352">
        <v>0</v>
      </c>
      <c r="DL352" t="s">
        <v>174</v>
      </c>
      <c r="DM352" t="s">
        <v>8596</v>
      </c>
      <c r="DN352" t="s">
        <v>170</v>
      </c>
      <c r="DP352" t="s">
        <v>8601</v>
      </c>
      <c r="DQ352" t="str">
        <f>HYPERLINK("https://nconnect.nicmar.ac.in/storage/profile/699b049e54635.png","Download")</f>
        <v>0</v>
      </c>
      <c r="DR352" t="str">
        <f>HYPERLINK("https://nconnect.nicmar.ac.in/pdf/506_resume_1771780498.pdf/Y2FyZWVy","View Resume")</f>
        <v>0</v>
      </c>
      <c r="DS352" t="s">
        <v>908</v>
      </c>
      <c r="DT352" t="s">
        <v>7257</v>
      </c>
      <c r="DU352" t="s">
        <v>211</v>
      </c>
      <c r="DV352" t="s">
        <v>8598</v>
      </c>
      <c r="DW352" t="s">
        <v>246</v>
      </c>
      <c r="DX352" t="s">
        <v>469</v>
      </c>
      <c r="DY352" t="s">
        <v>209</v>
      </c>
      <c r="DZ352" t="s">
        <v>470</v>
      </c>
      <c r="EA352" t="s">
        <v>3569</v>
      </c>
      <c r="EB352" t="s">
        <v>8599</v>
      </c>
      <c r="EC352" t="s">
        <v>2129</v>
      </c>
      <c r="ED352" t="s">
        <v>246</v>
      </c>
      <c r="EE352" t="s">
        <v>981</v>
      </c>
      <c r="EF352" t="s">
        <v>469</v>
      </c>
      <c r="EG352" t="s">
        <v>265</v>
      </c>
    </row>
    <row r="353" spans="1:158">
      <c r="A353" t="s">
        <v>210</v>
      </c>
      <c r="B353" t="s">
        <v>211</v>
      </c>
      <c r="C353" t="s">
        <v>212</v>
      </c>
      <c r="D353" t="s">
        <v>213</v>
      </c>
      <c r="E353" t="s">
        <v>8602</v>
      </c>
      <c r="F353" t="s">
        <v>8603</v>
      </c>
      <c r="G353">
        <v>9167826013</v>
      </c>
      <c r="H353" t="s">
        <v>164</v>
      </c>
      <c r="I353" t="s">
        <v>8604</v>
      </c>
      <c r="J353" t="s">
        <v>166</v>
      </c>
      <c r="K353" t="s">
        <v>8605</v>
      </c>
      <c r="L353" t="s">
        <v>8606</v>
      </c>
      <c r="M353" t="s">
        <v>8607</v>
      </c>
      <c r="N353" t="s">
        <v>170</v>
      </c>
      <c r="AI353" t="s">
        <v>8608</v>
      </c>
      <c r="AJ353" t="s">
        <v>8609</v>
      </c>
      <c r="AK353" t="s">
        <v>6575</v>
      </c>
      <c r="AL353">
        <v>83.8</v>
      </c>
      <c r="AN353">
        <v>1998</v>
      </c>
      <c r="AO353" t="s">
        <v>174</v>
      </c>
      <c r="AP353" t="s">
        <v>8608</v>
      </c>
      <c r="AQ353" t="s">
        <v>8609</v>
      </c>
      <c r="AR353" t="s">
        <v>6284</v>
      </c>
      <c r="AS353">
        <v>76.6</v>
      </c>
      <c r="AU353">
        <v>2000</v>
      </c>
      <c r="AV353" t="s">
        <v>170</v>
      </c>
      <c r="BC353" t="s">
        <v>174</v>
      </c>
      <c r="BD353" t="s">
        <v>4636</v>
      </c>
      <c r="BE353" t="s">
        <v>8610</v>
      </c>
      <c r="BF353" t="s">
        <v>8611</v>
      </c>
      <c r="BG353">
        <v>64.95</v>
      </c>
      <c r="BI353">
        <v>2005</v>
      </c>
      <c r="BJ353">
        <v>2</v>
      </c>
      <c r="BL353">
        <v>9</v>
      </c>
      <c r="BN353" t="s">
        <v>174</v>
      </c>
      <c r="BO353" t="s">
        <v>8612</v>
      </c>
      <c r="BP353" t="s">
        <v>8613</v>
      </c>
      <c r="BQ353" t="s">
        <v>8614</v>
      </c>
      <c r="BR353">
        <v>90.2</v>
      </c>
      <c r="BS353">
        <v>9.02</v>
      </c>
      <c r="BT353">
        <v>2008</v>
      </c>
      <c r="BU353">
        <v>31</v>
      </c>
      <c r="BV353" t="s">
        <v>8615</v>
      </c>
      <c r="BW353">
        <v>53</v>
      </c>
      <c r="BX353" t="s">
        <v>8616</v>
      </c>
      <c r="BY353" t="s">
        <v>170</v>
      </c>
      <c r="CF353" t="s">
        <v>174</v>
      </c>
      <c r="CG353" t="s">
        <v>8617</v>
      </c>
      <c r="CH353" t="s">
        <v>8618</v>
      </c>
      <c r="CI353" t="s">
        <v>193</v>
      </c>
      <c r="CJ353">
        <v>2013</v>
      </c>
      <c r="CL353" t="s">
        <v>170</v>
      </c>
      <c r="CN353" t="s">
        <v>174</v>
      </c>
      <c r="CO353" t="s">
        <v>8619</v>
      </c>
      <c r="CP353" t="s">
        <v>8620</v>
      </c>
      <c r="CQ353" t="s">
        <v>174</v>
      </c>
      <c r="CR353">
        <v>3</v>
      </c>
      <c r="CS353">
        <v>0</v>
      </c>
      <c r="CT353">
        <v>8</v>
      </c>
      <c r="CU353" t="s">
        <v>8621</v>
      </c>
      <c r="CV353" t="s">
        <v>170</v>
      </c>
      <c r="CZ353" t="s">
        <v>170</v>
      </c>
      <c r="DB353" t="s">
        <v>8622</v>
      </c>
      <c r="DC353" t="s">
        <v>2367</v>
      </c>
      <c r="DD353" t="s">
        <v>174</v>
      </c>
      <c r="DE353" t="s">
        <v>8623</v>
      </c>
      <c r="DF353" t="s">
        <v>170</v>
      </c>
      <c r="DL353" t="s">
        <v>170</v>
      </c>
      <c r="DN353" t="s">
        <v>170</v>
      </c>
      <c r="DP353" t="s">
        <v>8624</v>
      </c>
      <c r="DQ353" t="s">
        <v>202</v>
      </c>
      <c r="DR353" t="str">
        <f>HYPERLINK("https://nconnect.nicmar.ac.in/pdf/511_resume_1771783673.pdf/Y2FyZWVy","View Resume")</f>
        <v>0</v>
      </c>
      <c r="DS353" t="s">
        <v>8625</v>
      </c>
      <c r="DT353" t="s">
        <v>8626</v>
      </c>
      <c r="DU353" t="s">
        <v>939</v>
      </c>
      <c r="DV353" t="s">
        <v>8627</v>
      </c>
      <c r="DW353" t="s">
        <v>246</v>
      </c>
      <c r="DX353" t="s">
        <v>423</v>
      </c>
      <c r="DY353" t="s">
        <v>951</v>
      </c>
      <c r="DZ353" t="s">
        <v>466</v>
      </c>
      <c r="EA353" t="s">
        <v>8626</v>
      </c>
      <c r="EB353" t="s">
        <v>8628</v>
      </c>
      <c r="EC353" t="s">
        <v>8627</v>
      </c>
      <c r="ED353" t="s">
        <v>246</v>
      </c>
      <c r="EE353" t="s">
        <v>1502</v>
      </c>
      <c r="EF353" t="s">
        <v>423</v>
      </c>
      <c r="EG353" t="s">
        <v>248</v>
      </c>
      <c r="EH353" t="s">
        <v>7278</v>
      </c>
      <c r="EI353" t="s">
        <v>211</v>
      </c>
      <c r="EJ353" t="s">
        <v>5381</v>
      </c>
      <c r="EK353" t="s">
        <v>246</v>
      </c>
      <c r="EL353" t="s">
        <v>429</v>
      </c>
      <c r="EM353" t="s">
        <v>1808</v>
      </c>
      <c r="EN353" t="s">
        <v>1027</v>
      </c>
      <c r="EO353" t="s">
        <v>946</v>
      </c>
      <c r="EP353" t="s">
        <v>8629</v>
      </c>
      <c r="EQ353" t="s">
        <v>8630</v>
      </c>
      <c r="ER353" t="s">
        <v>246</v>
      </c>
      <c r="ES353" t="s">
        <v>7188</v>
      </c>
      <c r="ET353" t="s">
        <v>574</v>
      </c>
      <c r="EU353" t="s">
        <v>2132</v>
      </c>
      <c r="EV353" t="s">
        <v>8626</v>
      </c>
      <c r="EW353" t="s">
        <v>8631</v>
      </c>
      <c r="EX353" t="s">
        <v>8627</v>
      </c>
      <c r="EY353" t="s">
        <v>246</v>
      </c>
      <c r="EZ353" t="s">
        <v>5038</v>
      </c>
      <c r="FA353" t="s">
        <v>2926</v>
      </c>
      <c r="FB353" t="s">
        <v>1388</v>
      </c>
    </row>
    <row r="354" spans="1:158">
      <c r="A354" t="s">
        <v>587</v>
      </c>
      <c r="B354" t="s">
        <v>159</v>
      </c>
      <c r="C354" t="s">
        <v>267</v>
      </c>
      <c r="D354" t="s">
        <v>357</v>
      </c>
      <c r="E354" t="s">
        <v>8632</v>
      </c>
      <c r="F354" t="s">
        <v>8633</v>
      </c>
      <c r="G354">
        <v>9019226775</v>
      </c>
      <c r="H354" t="s">
        <v>164</v>
      </c>
      <c r="I354" t="s">
        <v>8634</v>
      </c>
      <c r="J354" t="s">
        <v>166</v>
      </c>
      <c r="K354" t="s">
        <v>513</v>
      </c>
      <c r="L354" t="s">
        <v>8635</v>
      </c>
      <c r="M354" t="s">
        <v>8636</v>
      </c>
      <c r="N354" t="s">
        <v>170</v>
      </c>
      <c r="AI354" t="s">
        <v>8637</v>
      </c>
      <c r="AJ354" t="s">
        <v>8638</v>
      </c>
      <c r="AK354" t="s">
        <v>2737</v>
      </c>
      <c r="AL354">
        <v>92</v>
      </c>
      <c r="AN354">
        <v>2002</v>
      </c>
      <c r="AO354" t="s">
        <v>174</v>
      </c>
      <c r="AP354" t="s">
        <v>8639</v>
      </c>
      <c r="AQ354" t="s">
        <v>8638</v>
      </c>
      <c r="AR354" t="s">
        <v>2220</v>
      </c>
      <c r="AS354">
        <v>85</v>
      </c>
      <c r="AU354">
        <v>2004</v>
      </c>
      <c r="AV354" t="s">
        <v>170</v>
      </c>
      <c r="BC354" t="s">
        <v>174</v>
      </c>
      <c r="BD354" t="s">
        <v>8640</v>
      </c>
      <c r="BE354" t="s">
        <v>1986</v>
      </c>
      <c r="BF354" t="s">
        <v>443</v>
      </c>
      <c r="BG354">
        <v>82</v>
      </c>
      <c r="BI354">
        <v>2007</v>
      </c>
      <c r="BJ354">
        <v>19</v>
      </c>
      <c r="BK354" t="s">
        <v>1007</v>
      </c>
      <c r="BL354">
        <v>52</v>
      </c>
      <c r="BM354" t="s">
        <v>443</v>
      </c>
      <c r="BN354" t="s">
        <v>174</v>
      </c>
      <c r="BO354" t="s">
        <v>8641</v>
      </c>
      <c r="BP354" t="s">
        <v>1986</v>
      </c>
      <c r="BQ354" t="s">
        <v>2359</v>
      </c>
      <c r="BR354">
        <v>67</v>
      </c>
      <c r="BT354">
        <v>2021</v>
      </c>
      <c r="BU354">
        <v>28</v>
      </c>
      <c r="BW354">
        <v>23</v>
      </c>
      <c r="BY354" t="s">
        <v>170</v>
      </c>
      <c r="CF354" t="s">
        <v>174</v>
      </c>
      <c r="CG354" t="s">
        <v>2359</v>
      </c>
      <c r="CH354" t="s">
        <v>8642</v>
      </c>
      <c r="CI354" t="s">
        <v>373</v>
      </c>
      <c r="CK354" t="s">
        <v>174</v>
      </c>
      <c r="CL354" t="s">
        <v>174</v>
      </c>
      <c r="CM354" t="s">
        <v>8643</v>
      </c>
      <c r="CN354" t="s">
        <v>174</v>
      </c>
      <c r="CO354" t="s">
        <v>8643</v>
      </c>
      <c r="CP354" t="s">
        <v>2737</v>
      </c>
      <c r="CQ354" t="s">
        <v>174</v>
      </c>
      <c r="CR354">
        <v>3</v>
      </c>
      <c r="CS354">
        <v>2</v>
      </c>
      <c r="CT354">
        <v>10</v>
      </c>
      <c r="CU354" t="s">
        <v>8644</v>
      </c>
      <c r="CV354" t="s">
        <v>170</v>
      </c>
      <c r="CZ354" t="s">
        <v>170</v>
      </c>
      <c r="DC354" t="s">
        <v>326</v>
      </c>
      <c r="DD354" t="s">
        <v>174</v>
      </c>
      <c r="DE354" t="s">
        <v>8645</v>
      </c>
      <c r="DF354" t="s">
        <v>170</v>
      </c>
      <c r="DL354" t="s">
        <v>170</v>
      </c>
      <c r="DN354" t="s">
        <v>170</v>
      </c>
      <c r="DP354" t="s">
        <v>8646</v>
      </c>
      <c r="DQ354" t="s">
        <v>202</v>
      </c>
      <c r="DR354" t="str">
        <f>HYPERLINK("https://nconnect.nicmar.ac.in/pdf/518_resume_1771784784.pdf/Y2FyZWVy","View Resume")</f>
        <v>0</v>
      </c>
      <c r="DS354" t="s">
        <v>292</v>
      </c>
    </row>
    <row r="355" spans="1:158">
      <c r="A355" t="s">
        <v>5428</v>
      </c>
      <c r="B355" t="s">
        <v>5429</v>
      </c>
      <c r="C355" t="s">
        <v>472</v>
      </c>
      <c r="D355" t="s">
        <v>473</v>
      </c>
      <c r="E355" t="s">
        <v>8632</v>
      </c>
      <c r="F355" t="s">
        <v>8633</v>
      </c>
      <c r="G355">
        <v>9019226775</v>
      </c>
      <c r="H355" t="s">
        <v>164</v>
      </c>
      <c r="I355" t="s">
        <v>8634</v>
      </c>
      <c r="J355" t="s">
        <v>166</v>
      </c>
      <c r="K355" t="s">
        <v>513</v>
      </c>
      <c r="L355" t="s">
        <v>8635</v>
      </c>
      <c r="M355" t="s">
        <v>8636</v>
      </c>
      <c r="N355" t="s">
        <v>170</v>
      </c>
      <c r="AI355" t="s">
        <v>8637</v>
      </c>
      <c r="AJ355" t="s">
        <v>8638</v>
      </c>
      <c r="AK355" t="s">
        <v>2737</v>
      </c>
      <c r="AL355">
        <v>92</v>
      </c>
      <c r="AN355">
        <v>2002</v>
      </c>
      <c r="AO355" t="s">
        <v>174</v>
      </c>
      <c r="AP355" t="s">
        <v>8639</v>
      </c>
      <c r="AQ355" t="s">
        <v>8638</v>
      </c>
      <c r="AR355" t="s">
        <v>2220</v>
      </c>
      <c r="AS355">
        <v>85</v>
      </c>
      <c r="AU355">
        <v>2004</v>
      </c>
      <c r="AV355" t="s">
        <v>170</v>
      </c>
      <c r="BC355" t="s">
        <v>174</v>
      </c>
      <c r="BD355" t="s">
        <v>8640</v>
      </c>
      <c r="BE355" t="s">
        <v>1986</v>
      </c>
      <c r="BF355" t="s">
        <v>443</v>
      </c>
      <c r="BG355">
        <v>82</v>
      </c>
      <c r="BI355">
        <v>2007</v>
      </c>
      <c r="BJ355">
        <v>19</v>
      </c>
      <c r="BK355" t="s">
        <v>1007</v>
      </c>
      <c r="BL355">
        <v>52</v>
      </c>
      <c r="BM355" t="s">
        <v>443</v>
      </c>
      <c r="BN355" t="s">
        <v>174</v>
      </c>
      <c r="BO355" t="s">
        <v>8641</v>
      </c>
      <c r="BP355" t="s">
        <v>1986</v>
      </c>
      <c r="BQ355" t="s">
        <v>2359</v>
      </c>
      <c r="BR355">
        <v>67</v>
      </c>
      <c r="BT355">
        <v>2021</v>
      </c>
      <c r="BU355">
        <v>28</v>
      </c>
      <c r="BW355">
        <v>23</v>
      </c>
      <c r="BY355" t="s">
        <v>170</v>
      </c>
      <c r="CF355" t="s">
        <v>174</v>
      </c>
      <c r="CG355" t="s">
        <v>2359</v>
      </c>
      <c r="CH355" t="s">
        <v>8642</v>
      </c>
      <c r="CI355" t="s">
        <v>373</v>
      </c>
      <c r="CK355" t="s">
        <v>174</v>
      </c>
      <c r="CL355" t="s">
        <v>174</v>
      </c>
      <c r="CM355" t="s">
        <v>8643</v>
      </c>
      <c r="CN355" t="s">
        <v>174</v>
      </c>
      <c r="CO355" t="s">
        <v>8643</v>
      </c>
      <c r="CP355" t="s">
        <v>2737</v>
      </c>
      <c r="CQ355" t="s">
        <v>174</v>
      </c>
      <c r="CR355">
        <v>3</v>
      </c>
      <c r="CS355">
        <v>2</v>
      </c>
      <c r="CT355">
        <v>10</v>
      </c>
      <c r="CU355" t="s">
        <v>8644</v>
      </c>
      <c r="CV355" t="s">
        <v>170</v>
      </c>
      <c r="CZ355" t="s">
        <v>170</v>
      </c>
      <c r="DC355" t="s">
        <v>326</v>
      </c>
      <c r="DD355" t="s">
        <v>174</v>
      </c>
      <c r="DE355" t="s">
        <v>8645</v>
      </c>
      <c r="DF355" t="s">
        <v>170</v>
      </c>
      <c r="DL355" t="s">
        <v>170</v>
      </c>
      <c r="DN355" t="s">
        <v>170</v>
      </c>
      <c r="DP355" t="s">
        <v>8647</v>
      </c>
      <c r="DQ355" t="s">
        <v>202</v>
      </c>
      <c r="DR355" t="str">
        <f>HYPERLINK("https://nconnect.nicmar.ac.in/pdf/518_resume_1771784784.pdf/Y2FyZWVy","View Resume")</f>
        <v>0</v>
      </c>
      <c r="DS355" t="s">
        <v>292</v>
      </c>
    </row>
    <row r="356" spans="1:158">
      <c r="A356" t="s">
        <v>295</v>
      </c>
      <c r="B356" t="s">
        <v>211</v>
      </c>
      <c r="C356" t="s">
        <v>267</v>
      </c>
      <c r="D356" t="s">
        <v>296</v>
      </c>
      <c r="E356" t="s">
        <v>8648</v>
      </c>
      <c r="F356" t="s">
        <v>8649</v>
      </c>
      <c r="G356">
        <v>9892749388</v>
      </c>
      <c r="H356" t="s">
        <v>164</v>
      </c>
      <c r="I356" t="s">
        <v>8650</v>
      </c>
      <c r="J356" t="s">
        <v>166</v>
      </c>
      <c r="K356" t="s">
        <v>1250</v>
      </c>
      <c r="L356" t="s">
        <v>8651</v>
      </c>
      <c r="M356" t="s">
        <v>8652</v>
      </c>
      <c r="N356" t="s">
        <v>170</v>
      </c>
      <c r="AI356" t="s">
        <v>8653</v>
      </c>
      <c r="AJ356" t="s">
        <v>8654</v>
      </c>
      <c r="AK356" t="s">
        <v>8655</v>
      </c>
      <c r="AL356">
        <v>78.26</v>
      </c>
      <c r="AN356">
        <v>1996</v>
      </c>
      <c r="AO356" t="s">
        <v>174</v>
      </c>
      <c r="AP356" t="s">
        <v>8656</v>
      </c>
      <c r="AQ356" t="s">
        <v>8654</v>
      </c>
      <c r="AR356" t="s">
        <v>8657</v>
      </c>
      <c r="AS356">
        <v>77.33</v>
      </c>
      <c r="AU356">
        <v>1998</v>
      </c>
      <c r="AV356" t="s">
        <v>170</v>
      </c>
      <c r="BC356" t="s">
        <v>174</v>
      </c>
      <c r="BD356" t="s">
        <v>8658</v>
      </c>
      <c r="BE356" t="s">
        <v>8659</v>
      </c>
      <c r="BF356" t="s">
        <v>294</v>
      </c>
      <c r="BG356">
        <v>66.4</v>
      </c>
      <c r="BI356">
        <v>2002</v>
      </c>
      <c r="BJ356">
        <v>19</v>
      </c>
      <c r="BK356" t="s">
        <v>4895</v>
      </c>
      <c r="BL356">
        <v>53</v>
      </c>
      <c r="BM356" t="s">
        <v>4895</v>
      </c>
      <c r="BN356" t="s">
        <v>174</v>
      </c>
      <c r="BO356" t="s">
        <v>1441</v>
      </c>
      <c r="BP356" t="s">
        <v>8660</v>
      </c>
      <c r="BQ356" t="s">
        <v>8661</v>
      </c>
      <c r="BR356">
        <v>66.75</v>
      </c>
      <c r="BT356">
        <v>2002</v>
      </c>
      <c r="BU356">
        <v>31</v>
      </c>
      <c r="BV356" t="s">
        <v>296</v>
      </c>
      <c r="BW356">
        <v>33</v>
      </c>
      <c r="BY356" t="s">
        <v>174</v>
      </c>
      <c r="BZ356" t="s">
        <v>8662</v>
      </c>
      <c r="CA356" t="s">
        <v>8663</v>
      </c>
      <c r="CB356" t="s">
        <v>8664</v>
      </c>
      <c r="CC356">
        <v>75</v>
      </c>
      <c r="CD356">
        <v>3.5</v>
      </c>
      <c r="CE356">
        <v>2010</v>
      </c>
      <c r="CF356" t="s">
        <v>174</v>
      </c>
      <c r="CG356" t="s">
        <v>8665</v>
      </c>
      <c r="CH356" t="s">
        <v>8666</v>
      </c>
      <c r="CI356" t="s">
        <v>193</v>
      </c>
      <c r="CJ356">
        <v>2024</v>
      </c>
      <c r="CL356" t="s">
        <v>174</v>
      </c>
      <c r="CM356" t="s">
        <v>8667</v>
      </c>
      <c r="CN356" t="s">
        <v>174</v>
      </c>
      <c r="CO356" t="s">
        <v>8668</v>
      </c>
      <c r="CP356" t="s">
        <v>8669</v>
      </c>
      <c r="CQ356" t="s">
        <v>174</v>
      </c>
      <c r="CR356">
        <v>2</v>
      </c>
      <c r="CS356">
        <v>1</v>
      </c>
      <c r="CT356">
        <v>2</v>
      </c>
      <c r="CU356" t="s">
        <v>8670</v>
      </c>
      <c r="CV356" t="s">
        <v>170</v>
      </c>
      <c r="CZ356" t="s">
        <v>170</v>
      </c>
      <c r="DB356" t="s">
        <v>8671</v>
      </c>
      <c r="DC356" t="s">
        <v>8672</v>
      </c>
      <c r="DD356" t="s">
        <v>174</v>
      </c>
      <c r="DE356" t="s">
        <v>8673</v>
      </c>
      <c r="DF356" t="s">
        <v>174</v>
      </c>
      <c r="DG356" t="s">
        <v>8674</v>
      </c>
      <c r="DH356" t="s">
        <v>8675</v>
      </c>
      <c r="DI356" t="s">
        <v>4301</v>
      </c>
      <c r="DJ356" t="s">
        <v>170</v>
      </c>
      <c r="DK356">
        <v>8</v>
      </c>
      <c r="DL356" t="s">
        <v>170</v>
      </c>
      <c r="DN356" t="s">
        <v>170</v>
      </c>
      <c r="DP356" t="s">
        <v>8676</v>
      </c>
      <c r="DQ356" t="s">
        <v>202</v>
      </c>
      <c r="DR356" t="str">
        <f>HYPERLINK("https://nconnect.nicmar.ac.in/pdf/517_resume_1771788314.pdf/Y2FyZWVy","View Resume")</f>
        <v>0</v>
      </c>
      <c r="DS356" t="s">
        <v>8677</v>
      </c>
      <c r="DT356" t="s">
        <v>8678</v>
      </c>
      <c r="DU356" t="s">
        <v>7107</v>
      </c>
      <c r="DV356" t="s">
        <v>333</v>
      </c>
      <c r="DW356" t="s">
        <v>207</v>
      </c>
      <c r="DX356" t="s">
        <v>8679</v>
      </c>
      <c r="DY356" t="s">
        <v>948</v>
      </c>
      <c r="DZ356" t="s">
        <v>8677</v>
      </c>
    </row>
    <row r="357" spans="1:158">
      <c r="A357" t="s">
        <v>540</v>
      </c>
      <c r="B357" t="s">
        <v>159</v>
      </c>
      <c r="C357" t="s">
        <v>472</v>
      </c>
      <c r="D357" t="s">
        <v>541</v>
      </c>
      <c r="E357" t="s">
        <v>8648</v>
      </c>
      <c r="F357" t="s">
        <v>8649</v>
      </c>
      <c r="G357">
        <v>9892749388</v>
      </c>
      <c r="H357" t="s">
        <v>164</v>
      </c>
      <c r="I357" t="s">
        <v>8650</v>
      </c>
      <c r="J357" t="s">
        <v>166</v>
      </c>
      <c r="K357" t="s">
        <v>1250</v>
      </c>
      <c r="L357" t="s">
        <v>8651</v>
      </c>
      <c r="M357" t="s">
        <v>8652</v>
      </c>
      <c r="N357" t="s">
        <v>170</v>
      </c>
      <c r="AI357" t="s">
        <v>8653</v>
      </c>
      <c r="AJ357" t="s">
        <v>8654</v>
      </c>
      <c r="AK357" t="s">
        <v>8655</v>
      </c>
      <c r="AL357">
        <v>78.26</v>
      </c>
      <c r="AN357">
        <v>1996</v>
      </c>
      <c r="AO357" t="s">
        <v>174</v>
      </c>
      <c r="AP357" t="s">
        <v>8656</v>
      </c>
      <c r="AQ357" t="s">
        <v>8654</v>
      </c>
      <c r="AR357" t="s">
        <v>8657</v>
      </c>
      <c r="AS357">
        <v>77.33</v>
      </c>
      <c r="AU357">
        <v>1998</v>
      </c>
      <c r="AV357" t="s">
        <v>170</v>
      </c>
      <c r="BC357" t="s">
        <v>174</v>
      </c>
      <c r="BD357" t="s">
        <v>8658</v>
      </c>
      <c r="BE357" t="s">
        <v>8659</v>
      </c>
      <c r="BF357" t="s">
        <v>294</v>
      </c>
      <c r="BG357">
        <v>66.4</v>
      </c>
      <c r="BI357">
        <v>2002</v>
      </c>
      <c r="BJ357">
        <v>19</v>
      </c>
      <c r="BK357" t="s">
        <v>4895</v>
      </c>
      <c r="BL357">
        <v>53</v>
      </c>
      <c r="BM357" t="s">
        <v>4895</v>
      </c>
      <c r="BN357" t="s">
        <v>174</v>
      </c>
      <c r="BO357" t="s">
        <v>1441</v>
      </c>
      <c r="BP357" t="s">
        <v>8660</v>
      </c>
      <c r="BQ357" t="s">
        <v>8661</v>
      </c>
      <c r="BR357">
        <v>66.75</v>
      </c>
      <c r="BT357">
        <v>2002</v>
      </c>
      <c r="BU357">
        <v>31</v>
      </c>
      <c r="BV357" t="s">
        <v>296</v>
      </c>
      <c r="BW357">
        <v>33</v>
      </c>
      <c r="BY357" t="s">
        <v>174</v>
      </c>
      <c r="BZ357" t="s">
        <v>8662</v>
      </c>
      <c r="CA357" t="s">
        <v>8663</v>
      </c>
      <c r="CB357" t="s">
        <v>8664</v>
      </c>
      <c r="CC357">
        <v>75</v>
      </c>
      <c r="CD357">
        <v>3.5</v>
      </c>
      <c r="CE357">
        <v>2010</v>
      </c>
      <c r="CF357" t="s">
        <v>174</v>
      </c>
      <c r="CG357" t="s">
        <v>8665</v>
      </c>
      <c r="CH357" t="s">
        <v>8666</v>
      </c>
      <c r="CI357" t="s">
        <v>193</v>
      </c>
      <c r="CJ357">
        <v>2024</v>
      </c>
      <c r="CL357" t="s">
        <v>174</v>
      </c>
      <c r="CM357" t="s">
        <v>8667</v>
      </c>
      <c r="CN357" t="s">
        <v>174</v>
      </c>
      <c r="CO357" t="s">
        <v>8668</v>
      </c>
      <c r="CP357" t="s">
        <v>8669</v>
      </c>
      <c r="CQ357" t="s">
        <v>174</v>
      </c>
      <c r="CR357">
        <v>2</v>
      </c>
      <c r="CS357">
        <v>1</v>
      </c>
      <c r="CT357">
        <v>2</v>
      </c>
      <c r="CU357" t="s">
        <v>8670</v>
      </c>
      <c r="CV357" t="s">
        <v>170</v>
      </c>
      <c r="CZ357" t="s">
        <v>170</v>
      </c>
      <c r="DB357" t="s">
        <v>8671</v>
      </c>
      <c r="DC357" t="s">
        <v>8672</v>
      </c>
      <c r="DD357" t="s">
        <v>174</v>
      </c>
      <c r="DE357" t="s">
        <v>8673</v>
      </c>
      <c r="DF357" t="s">
        <v>174</v>
      </c>
      <c r="DG357" t="s">
        <v>8674</v>
      </c>
      <c r="DH357" t="s">
        <v>8675</v>
      </c>
      <c r="DI357" t="s">
        <v>4301</v>
      </c>
      <c r="DJ357" t="s">
        <v>170</v>
      </c>
      <c r="DK357">
        <v>8</v>
      </c>
      <c r="DL357" t="s">
        <v>170</v>
      </c>
      <c r="DN357" t="s">
        <v>170</v>
      </c>
      <c r="DP357" t="s">
        <v>8680</v>
      </c>
      <c r="DQ357" t="s">
        <v>202</v>
      </c>
      <c r="DR357" t="str">
        <f>HYPERLINK("https://nconnect.nicmar.ac.in/pdf/517_resume_1771788314.pdf/Y2FyZWVy","View Resume")</f>
        <v>0</v>
      </c>
      <c r="DS357" t="s">
        <v>8677</v>
      </c>
      <c r="DT357" t="s">
        <v>8678</v>
      </c>
      <c r="DU357" t="s">
        <v>7107</v>
      </c>
      <c r="DV357" t="s">
        <v>333</v>
      </c>
      <c r="DW357" t="s">
        <v>207</v>
      </c>
      <c r="DX357" t="s">
        <v>8679</v>
      </c>
      <c r="DY357" t="s">
        <v>948</v>
      </c>
      <c r="DZ357" t="s">
        <v>8677</v>
      </c>
    </row>
    <row r="358" spans="1:158">
      <c r="A358" t="s">
        <v>1348</v>
      </c>
      <c r="B358" t="s">
        <v>211</v>
      </c>
      <c r="C358" t="s">
        <v>267</v>
      </c>
      <c r="D358" t="s">
        <v>1349</v>
      </c>
      <c r="E358" t="s">
        <v>8681</v>
      </c>
      <c r="F358" t="s">
        <v>8682</v>
      </c>
      <c r="G358">
        <v>9188536803</v>
      </c>
      <c r="H358" t="s">
        <v>271</v>
      </c>
      <c r="I358" t="s">
        <v>8683</v>
      </c>
      <c r="J358" t="s">
        <v>217</v>
      </c>
      <c r="K358" t="s">
        <v>8684</v>
      </c>
      <c r="L358" t="s">
        <v>8685</v>
      </c>
      <c r="M358" t="s">
        <v>8686</v>
      </c>
      <c r="N358" t="s">
        <v>170</v>
      </c>
      <c r="AI358" t="s">
        <v>8687</v>
      </c>
      <c r="AJ358" t="s">
        <v>8688</v>
      </c>
      <c r="AK358" t="s">
        <v>2034</v>
      </c>
      <c r="AL358">
        <v>89</v>
      </c>
      <c r="AM358">
        <v>9.4</v>
      </c>
      <c r="AN358">
        <v>2013</v>
      </c>
      <c r="AO358" t="s">
        <v>174</v>
      </c>
      <c r="AP358" t="s">
        <v>8687</v>
      </c>
      <c r="AQ358" t="s">
        <v>8688</v>
      </c>
      <c r="AR358" t="s">
        <v>8689</v>
      </c>
      <c r="AS358">
        <v>79</v>
      </c>
      <c r="AU358">
        <v>2015</v>
      </c>
      <c r="AV358" t="s">
        <v>170</v>
      </c>
      <c r="BC358" t="s">
        <v>174</v>
      </c>
      <c r="BD358" t="s">
        <v>8690</v>
      </c>
      <c r="BE358" t="s">
        <v>8691</v>
      </c>
      <c r="BF358" t="s">
        <v>8692</v>
      </c>
      <c r="BG358">
        <v>82</v>
      </c>
      <c r="BH358">
        <v>9.06</v>
      </c>
      <c r="BI358">
        <v>2018</v>
      </c>
      <c r="BJ358">
        <v>19</v>
      </c>
      <c r="BK358" t="s">
        <v>8693</v>
      </c>
      <c r="BL358">
        <v>53</v>
      </c>
      <c r="BN358" t="s">
        <v>174</v>
      </c>
      <c r="BO358" t="s">
        <v>8641</v>
      </c>
      <c r="BP358" t="s">
        <v>523</v>
      </c>
      <c r="BQ358" t="s">
        <v>8694</v>
      </c>
      <c r="BR358">
        <v>75</v>
      </c>
      <c r="BT358">
        <v>2020</v>
      </c>
      <c r="BU358">
        <v>31</v>
      </c>
      <c r="BV358" t="s">
        <v>5682</v>
      </c>
      <c r="BW358">
        <v>53</v>
      </c>
      <c r="BY358" t="s">
        <v>174</v>
      </c>
      <c r="BZ358" t="s">
        <v>2011</v>
      </c>
      <c r="CA358" t="s">
        <v>8695</v>
      </c>
      <c r="CB358" t="s">
        <v>763</v>
      </c>
      <c r="CC358">
        <v>92</v>
      </c>
      <c r="CE358">
        <v>2025</v>
      </c>
      <c r="CF358" t="s">
        <v>174</v>
      </c>
      <c r="CG358" t="s">
        <v>8696</v>
      </c>
      <c r="CH358" t="s">
        <v>8697</v>
      </c>
      <c r="CI358" t="s">
        <v>373</v>
      </c>
      <c r="CK358" t="s">
        <v>170</v>
      </c>
      <c r="CL358" t="s">
        <v>174</v>
      </c>
      <c r="CM358" t="s">
        <v>8698</v>
      </c>
      <c r="CN358" t="s">
        <v>174</v>
      </c>
      <c r="CO358" t="s">
        <v>8699</v>
      </c>
      <c r="CP358" t="s">
        <v>8700</v>
      </c>
      <c r="CQ358" t="s">
        <v>174</v>
      </c>
      <c r="CR358">
        <v>0</v>
      </c>
      <c r="CS358">
        <v>0</v>
      </c>
      <c r="CT358">
        <v>3</v>
      </c>
      <c r="CU358" t="s">
        <v>8701</v>
      </c>
      <c r="CV358" t="s">
        <v>170</v>
      </c>
      <c r="CZ358" t="s">
        <v>170</v>
      </c>
      <c r="DB358" t="s">
        <v>8702</v>
      </c>
      <c r="DC358" t="s">
        <v>8703</v>
      </c>
      <c r="DD358" t="s">
        <v>170</v>
      </c>
      <c r="DF358" t="s">
        <v>170</v>
      </c>
      <c r="DL358" t="s">
        <v>170</v>
      </c>
      <c r="DN358" t="s">
        <v>170</v>
      </c>
      <c r="DP358" t="s">
        <v>8704</v>
      </c>
      <c r="DQ358" t="s">
        <v>202</v>
      </c>
      <c r="DR358" t="str">
        <f>HYPERLINK("https://nconnect.nicmar.ac.in/pdf/444_resume_1771817561.pdf/Y2FyZWVy","View Resume")</f>
        <v>0</v>
      </c>
      <c r="DS358" t="s">
        <v>575</v>
      </c>
      <c r="DT358" t="s">
        <v>8705</v>
      </c>
      <c r="DU358" t="s">
        <v>211</v>
      </c>
      <c r="DV358" t="s">
        <v>647</v>
      </c>
      <c r="DW358" t="s">
        <v>246</v>
      </c>
      <c r="DX358" t="s">
        <v>821</v>
      </c>
      <c r="DY358" t="s">
        <v>465</v>
      </c>
      <c r="DZ358" t="s">
        <v>865</v>
      </c>
      <c r="EA358" t="s">
        <v>8706</v>
      </c>
      <c r="EB358" t="s">
        <v>211</v>
      </c>
      <c r="EC358" t="s">
        <v>962</v>
      </c>
      <c r="ED358" t="s">
        <v>246</v>
      </c>
      <c r="EE358" t="s">
        <v>506</v>
      </c>
      <c r="EF358" t="s">
        <v>2374</v>
      </c>
      <c r="EG358" t="s">
        <v>461</v>
      </c>
    </row>
    <row r="359" spans="1:158">
      <c r="A359" t="s">
        <v>1898</v>
      </c>
      <c r="B359" t="s">
        <v>211</v>
      </c>
      <c r="C359" t="s">
        <v>267</v>
      </c>
      <c r="D359" t="s">
        <v>1899</v>
      </c>
      <c r="E359" t="s">
        <v>8681</v>
      </c>
      <c r="F359" t="s">
        <v>8682</v>
      </c>
      <c r="G359">
        <v>9188536803</v>
      </c>
      <c r="H359" t="s">
        <v>271</v>
      </c>
      <c r="I359" t="s">
        <v>8683</v>
      </c>
      <c r="J359" t="s">
        <v>217</v>
      </c>
      <c r="K359" t="s">
        <v>8684</v>
      </c>
      <c r="L359" t="s">
        <v>8685</v>
      </c>
      <c r="M359" t="s">
        <v>8686</v>
      </c>
      <c r="N359" t="s">
        <v>170</v>
      </c>
      <c r="AI359" t="s">
        <v>8687</v>
      </c>
      <c r="AJ359" t="s">
        <v>8688</v>
      </c>
      <c r="AK359" t="s">
        <v>2034</v>
      </c>
      <c r="AL359">
        <v>89</v>
      </c>
      <c r="AM359">
        <v>9.4</v>
      </c>
      <c r="AN359">
        <v>2013</v>
      </c>
      <c r="AO359" t="s">
        <v>174</v>
      </c>
      <c r="AP359" t="s">
        <v>8687</v>
      </c>
      <c r="AQ359" t="s">
        <v>8688</v>
      </c>
      <c r="AR359" t="s">
        <v>8689</v>
      </c>
      <c r="AS359">
        <v>79</v>
      </c>
      <c r="AU359">
        <v>2015</v>
      </c>
      <c r="AV359" t="s">
        <v>170</v>
      </c>
      <c r="BC359" t="s">
        <v>174</v>
      </c>
      <c r="BD359" t="s">
        <v>8690</v>
      </c>
      <c r="BE359" t="s">
        <v>8691</v>
      </c>
      <c r="BF359" t="s">
        <v>8692</v>
      </c>
      <c r="BG359">
        <v>82</v>
      </c>
      <c r="BH359">
        <v>9.06</v>
      </c>
      <c r="BI359">
        <v>2018</v>
      </c>
      <c r="BJ359">
        <v>19</v>
      </c>
      <c r="BK359" t="s">
        <v>8693</v>
      </c>
      <c r="BL359">
        <v>53</v>
      </c>
      <c r="BN359" t="s">
        <v>174</v>
      </c>
      <c r="BO359" t="s">
        <v>8641</v>
      </c>
      <c r="BP359" t="s">
        <v>523</v>
      </c>
      <c r="BQ359" t="s">
        <v>8694</v>
      </c>
      <c r="BR359">
        <v>75</v>
      </c>
      <c r="BT359">
        <v>2020</v>
      </c>
      <c r="BU359">
        <v>31</v>
      </c>
      <c r="BV359" t="s">
        <v>5682</v>
      </c>
      <c r="BW359">
        <v>53</v>
      </c>
      <c r="BY359" t="s">
        <v>174</v>
      </c>
      <c r="BZ359" t="s">
        <v>2011</v>
      </c>
      <c r="CA359" t="s">
        <v>8695</v>
      </c>
      <c r="CB359" t="s">
        <v>763</v>
      </c>
      <c r="CC359">
        <v>92</v>
      </c>
      <c r="CE359">
        <v>2025</v>
      </c>
      <c r="CF359" t="s">
        <v>174</v>
      </c>
      <c r="CG359" t="s">
        <v>8696</v>
      </c>
      <c r="CH359" t="s">
        <v>8697</v>
      </c>
      <c r="CI359" t="s">
        <v>373</v>
      </c>
      <c r="CK359" t="s">
        <v>170</v>
      </c>
      <c r="CL359" t="s">
        <v>174</v>
      </c>
      <c r="CM359" t="s">
        <v>8698</v>
      </c>
      <c r="CN359" t="s">
        <v>174</v>
      </c>
      <c r="CO359" t="s">
        <v>8699</v>
      </c>
      <c r="CP359" t="s">
        <v>8700</v>
      </c>
      <c r="CQ359" t="s">
        <v>174</v>
      </c>
      <c r="CR359">
        <v>0</v>
      </c>
      <c r="CS359">
        <v>0</v>
      </c>
      <c r="CT359">
        <v>3</v>
      </c>
      <c r="CU359" t="s">
        <v>8701</v>
      </c>
      <c r="CV359" t="s">
        <v>170</v>
      </c>
      <c r="CZ359" t="s">
        <v>170</v>
      </c>
      <c r="DB359" t="s">
        <v>8702</v>
      </c>
      <c r="DC359" t="s">
        <v>8703</v>
      </c>
      <c r="DD359" t="s">
        <v>170</v>
      </c>
      <c r="DF359" t="s">
        <v>170</v>
      </c>
      <c r="DL359" t="s">
        <v>170</v>
      </c>
      <c r="DN359" t="s">
        <v>170</v>
      </c>
      <c r="DP359" t="s">
        <v>8704</v>
      </c>
      <c r="DQ359" t="s">
        <v>202</v>
      </c>
      <c r="DR359" t="str">
        <f>HYPERLINK("https://nconnect.nicmar.ac.in/pdf/444_resume_1771817561.pdf/Y2FyZWVy","View Resume")</f>
        <v>0</v>
      </c>
      <c r="DS359" t="s">
        <v>575</v>
      </c>
      <c r="DT359" t="s">
        <v>8705</v>
      </c>
      <c r="DU359" t="s">
        <v>211</v>
      </c>
      <c r="DV359" t="s">
        <v>647</v>
      </c>
      <c r="DW359" t="s">
        <v>246</v>
      </c>
      <c r="DX359" t="s">
        <v>821</v>
      </c>
      <c r="DY359" t="s">
        <v>465</v>
      </c>
      <c r="DZ359" t="s">
        <v>865</v>
      </c>
      <c r="EA359" t="s">
        <v>8706</v>
      </c>
      <c r="EB359" t="s">
        <v>211</v>
      </c>
      <c r="EC359" t="s">
        <v>962</v>
      </c>
      <c r="ED359" t="s">
        <v>246</v>
      </c>
      <c r="EE359" t="s">
        <v>506</v>
      </c>
      <c r="EF359" t="s">
        <v>2374</v>
      </c>
      <c r="EG359" t="s">
        <v>461</v>
      </c>
    </row>
    <row r="360" spans="1:158">
      <c r="A360" t="s">
        <v>826</v>
      </c>
      <c r="B360" t="s">
        <v>211</v>
      </c>
      <c r="C360" t="s">
        <v>267</v>
      </c>
      <c r="D360" t="s">
        <v>827</v>
      </c>
      <c r="E360" t="s">
        <v>8707</v>
      </c>
      <c r="F360" t="s">
        <v>8708</v>
      </c>
      <c r="G360">
        <v>9910801434</v>
      </c>
      <c r="H360" t="s">
        <v>164</v>
      </c>
      <c r="I360" t="s">
        <v>8709</v>
      </c>
      <c r="J360" t="s">
        <v>166</v>
      </c>
      <c r="K360" t="s">
        <v>1995</v>
      </c>
      <c r="L360" t="s">
        <v>8710</v>
      </c>
      <c r="M360" t="s">
        <v>8711</v>
      </c>
      <c r="N360" t="s">
        <v>170</v>
      </c>
      <c r="AI360" t="s">
        <v>8712</v>
      </c>
      <c r="AJ360" t="s">
        <v>8713</v>
      </c>
      <c r="AK360" t="s">
        <v>1255</v>
      </c>
      <c r="AL360">
        <v>66</v>
      </c>
      <c r="AM360" t="s">
        <v>4996</v>
      </c>
      <c r="AN360">
        <v>2003</v>
      </c>
      <c r="AO360" t="s">
        <v>174</v>
      </c>
      <c r="AP360" t="s">
        <v>8714</v>
      </c>
      <c r="AQ360" t="s">
        <v>8715</v>
      </c>
      <c r="AR360" t="s">
        <v>8716</v>
      </c>
      <c r="AS360">
        <v>48</v>
      </c>
      <c r="AT360" t="s">
        <v>4996</v>
      </c>
      <c r="AU360">
        <v>2005</v>
      </c>
      <c r="AV360" t="s">
        <v>170</v>
      </c>
      <c r="BC360" t="s">
        <v>174</v>
      </c>
      <c r="BD360" t="s">
        <v>8717</v>
      </c>
      <c r="BE360" t="s">
        <v>3674</v>
      </c>
      <c r="BF360" t="s">
        <v>1006</v>
      </c>
      <c r="BG360">
        <v>62</v>
      </c>
      <c r="BH360" t="s">
        <v>4996</v>
      </c>
      <c r="BI360">
        <v>2011</v>
      </c>
      <c r="BJ360">
        <v>19</v>
      </c>
      <c r="BK360" t="s">
        <v>8717</v>
      </c>
      <c r="BL360">
        <v>11</v>
      </c>
      <c r="BN360" t="s">
        <v>174</v>
      </c>
      <c r="BO360" t="s">
        <v>8718</v>
      </c>
      <c r="BP360" t="s">
        <v>8719</v>
      </c>
      <c r="BQ360" t="s">
        <v>400</v>
      </c>
      <c r="BR360">
        <v>70</v>
      </c>
      <c r="BS360">
        <v>7.38</v>
      </c>
      <c r="BT360">
        <v>2014</v>
      </c>
      <c r="BU360">
        <v>31</v>
      </c>
      <c r="BV360" t="s">
        <v>8720</v>
      </c>
      <c r="BW360">
        <v>54</v>
      </c>
      <c r="BY360" t="s">
        <v>170</v>
      </c>
      <c r="CF360" t="s">
        <v>174</v>
      </c>
      <c r="CG360" t="s">
        <v>1006</v>
      </c>
      <c r="CH360" t="s">
        <v>8721</v>
      </c>
      <c r="CI360" t="s">
        <v>193</v>
      </c>
      <c r="CJ360">
        <v>2025</v>
      </c>
      <c r="CL360" t="s">
        <v>170</v>
      </c>
      <c r="CN360" t="s">
        <v>174</v>
      </c>
      <c r="CO360" t="s">
        <v>8722</v>
      </c>
      <c r="CP360" t="s">
        <v>8723</v>
      </c>
      <c r="CQ360" t="s">
        <v>174</v>
      </c>
      <c r="CR360">
        <v>12</v>
      </c>
      <c r="CS360">
        <v>6</v>
      </c>
      <c r="CT360">
        <v>9</v>
      </c>
      <c r="CU360" t="s">
        <v>8724</v>
      </c>
      <c r="CV360" t="s">
        <v>170</v>
      </c>
      <c r="CZ360" t="s">
        <v>170</v>
      </c>
      <c r="DB360" t="s">
        <v>8725</v>
      </c>
      <c r="DC360" t="s">
        <v>1748</v>
      </c>
      <c r="DD360" t="s">
        <v>170</v>
      </c>
      <c r="DF360" t="s">
        <v>174</v>
      </c>
      <c r="DG360">
        <v>2</v>
      </c>
      <c r="DH360" t="s">
        <v>4996</v>
      </c>
      <c r="DI360" t="s">
        <v>4996</v>
      </c>
      <c r="DJ360" t="s">
        <v>4996</v>
      </c>
      <c r="DK360" t="s">
        <v>4996</v>
      </c>
      <c r="DL360" t="s">
        <v>170</v>
      </c>
      <c r="DN360" t="s">
        <v>170</v>
      </c>
      <c r="DP360" t="s">
        <v>8726</v>
      </c>
      <c r="DQ360" t="str">
        <f>HYPERLINK("https://nconnect.nicmar.ac.in/storage/profile/699bd2e2df426.png","Download")</f>
        <v>0</v>
      </c>
      <c r="DR360" t="str">
        <f>HYPERLINK("https://nconnect.nicmar.ac.in/pdf/524_resume_1771821944.pdf/Y2FyZWVy","View Resume")</f>
        <v>0</v>
      </c>
      <c r="DS360" t="s">
        <v>990</v>
      </c>
      <c r="DT360" t="s">
        <v>8727</v>
      </c>
      <c r="DU360" t="s">
        <v>211</v>
      </c>
      <c r="DV360" t="s">
        <v>2284</v>
      </c>
      <c r="DW360" t="s">
        <v>246</v>
      </c>
      <c r="DX360" t="s">
        <v>1686</v>
      </c>
      <c r="DY360" t="s">
        <v>209</v>
      </c>
      <c r="DZ360" t="s">
        <v>990</v>
      </c>
    </row>
    <row r="361" spans="1:158">
      <c r="A361" t="s">
        <v>582</v>
      </c>
      <c r="B361" t="s">
        <v>211</v>
      </c>
      <c r="C361" t="s">
        <v>472</v>
      </c>
      <c r="D361" t="s">
        <v>583</v>
      </c>
      <c r="E361" t="s">
        <v>8728</v>
      </c>
      <c r="F361" t="s">
        <v>8729</v>
      </c>
      <c r="G361">
        <v>9564419041</v>
      </c>
      <c r="H361" t="s">
        <v>271</v>
      </c>
      <c r="I361" t="s">
        <v>8730</v>
      </c>
      <c r="J361" t="s">
        <v>217</v>
      </c>
      <c r="K361" t="s">
        <v>2324</v>
      </c>
      <c r="L361" t="s">
        <v>8731</v>
      </c>
      <c r="M361" t="s">
        <v>8732</v>
      </c>
      <c r="N361" t="s">
        <v>170</v>
      </c>
      <c r="AI361" t="s">
        <v>8733</v>
      </c>
      <c r="AJ361" t="s">
        <v>8734</v>
      </c>
      <c r="AK361" t="s">
        <v>8735</v>
      </c>
      <c r="AL361">
        <v>74</v>
      </c>
      <c r="AM361">
        <v>7.4</v>
      </c>
      <c r="AN361">
        <v>2017</v>
      </c>
      <c r="AO361" t="s">
        <v>174</v>
      </c>
      <c r="AP361" t="s">
        <v>8733</v>
      </c>
      <c r="AQ361" t="s">
        <v>8734</v>
      </c>
      <c r="AR361" t="s">
        <v>8736</v>
      </c>
      <c r="AS361">
        <v>75.8</v>
      </c>
      <c r="AT361">
        <v>7.58</v>
      </c>
      <c r="AU361">
        <v>2019</v>
      </c>
      <c r="AV361" t="s">
        <v>170</v>
      </c>
      <c r="BC361" t="s">
        <v>174</v>
      </c>
      <c r="BD361" t="s">
        <v>8737</v>
      </c>
      <c r="BE361" t="s">
        <v>8737</v>
      </c>
      <c r="BF361" t="s">
        <v>229</v>
      </c>
      <c r="BG361">
        <v>82.2</v>
      </c>
      <c r="BH361">
        <v>8.22</v>
      </c>
      <c r="BI361">
        <v>2023</v>
      </c>
      <c r="BJ361">
        <v>1</v>
      </c>
      <c r="BL361">
        <v>9</v>
      </c>
      <c r="BN361" t="s">
        <v>174</v>
      </c>
      <c r="BO361" t="s">
        <v>8738</v>
      </c>
      <c r="BP361" t="s">
        <v>8738</v>
      </c>
      <c r="BQ361" t="s">
        <v>231</v>
      </c>
      <c r="BR361">
        <v>78.8</v>
      </c>
      <c r="BS361">
        <v>7.88</v>
      </c>
      <c r="BT361">
        <v>2025</v>
      </c>
      <c r="BU361">
        <v>14</v>
      </c>
      <c r="BW361">
        <v>9</v>
      </c>
      <c r="BY361" t="s">
        <v>170</v>
      </c>
      <c r="CF361" t="s">
        <v>170</v>
      </c>
      <c r="CL361" t="s">
        <v>174</v>
      </c>
      <c r="CM361" t="s">
        <v>8739</v>
      </c>
      <c r="CN361" t="s">
        <v>174</v>
      </c>
      <c r="CO361" t="s">
        <v>8740</v>
      </c>
      <c r="CP361" t="s">
        <v>8741</v>
      </c>
      <c r="CQ361" t="s">
        <v>170</v>
      </c>
      <c r="CU361" t="s">
        <v>8742</v>
      </c>
      <c r="CV361" t="s">
        <v>170</v>
      </c>
      <c r="CZ361" t="s">
        <v>170</v>
      </c>
      <c r="DB361" t="s">
        <v>8743</v>
      </c>
      <c r="DC361" t="s">
        <v>8744</v>
      </c>
      <c r="DD361" t="s">
        <v>174</v>
      </c>
      <c r="DE361" t="s">
        <v>8745</v>
      </c>
      <c r="DF361" t="s">
        <v>174</v>
      </c>
      <c r="DG361" t="s">
        <v>8746</v>
      </c>
      <c r="DH361" t="s">
        <v>8747</v>
      </c>
      <c r="DI361" t="s">
        <v>2106</v>
      </c>
      <c r="DJ361" t="s">
        <v>1976</v>
      </c>
      <c r="DK361">
        <v>10</v>
      </c>
      <c r="DL361" t="s">
        <v>170</v>
      </c>
      <c r="DN361" t="s">
        <v>170</v>
      </c>
      <c r="DP361" t="s">
        <v>8748</v>
      </c>
      <c r="DQ361" t="s">
        <v>202</v>
      </c>
      <c r="DR361" t="str">
        <f>HYPERLINK("https://nconnect.nicmar.ac.in/pdf/367_resume_1771823025.pdf/Y2FyZWVy","View Resume")</f>
        <v>0</v>
      </c>
      <c r="DS361" t="s">
        <v>908</v>
      </c>
      <c r="DT361" t="s">
        <v>8749</v>
      </c>
      <c r="DU361" t="s">
        <v>8750</v>
      </c>
      <c r="DV361" t="s">
        <v>8751</v>
      </c>
      <c r="DW361" t="s">
        <v>246</v>
      </c>
      <c r="DX361" t="s">
        <v>981</v>
      </c>
      <c r="DY361" t="s">
        <v>209</v>
      </c>
      <c r="DZ361" t="s">
        <v>908</v>
      </c>
    </row>
    <row r="362" spans="1:158">
      <c r="A362" t="s">
        <v>585</v>
      </c>
      <c r="B362" t="s">
        <v>211</v>
      </c>
      <c r="C362" t="s">
        <v>472</v>
      </c>
      <c r="D362" t="s">
        <v>586</v>
      </c>
      <c r="E362" t="s">
        <v>8728</v>
      </c>
      <c r="F362" t="s">
        <v>8729</v>
      </c>
      <c r="G362">
        <v>9564419041</v>
      </c>
      <c r="H362" t="s">
        <v>271</v>
      </c>
      <c r="I362" t="s">
        <v>8730</v>
      </c>
      <c r="J362" t="s">
        <v>217</v>
      </c>
      <c r="K362" t="s">
        <v>2324</v>
      </c>
      <c r="L362" t="s">
        <v>8731</v>
      </c>
      <c r="M362" t="s">
        <v>8732</v>
      </c>
      <c r="N362" t="s">
        <v>170</v>
      </c>
      <c r="AI362" t="s">
        <v>8733</v>
      </c>
      <c r="AJ362" t="s">
        <v>8734</v>
      </c>
      <c r="AK362" t="s">
        <v>8735</v>
      </c>
      <c r="AL362">
        <v>74</v>
      </c>
      <c r="AM362">
        <v>7.4</v>
      </c>
      <c r="AN362">
        <v>2017</v>
      </c>
      <c r="AO362" t="s">
        <v>174</v>
      </c>
      <c r="AP362" t="s">
        <v>8733</v>
      </c>
      <c r="AQ362" t="s">
        <v>8734</v>
      </c>
      <c r="AR362" t="s">
        <v>8736</v>
      </c>
      <c r="AS362">
        <v>75.8</v>
      </c>
      <c r="AT362">
        <v>7.58</v>
      </c>
      <c r="AU362">
        <v>2019</v>
      </c>
      <c r="AV362" t="s">
        <v>170</v>
      </c>
      <c r="BC362" t="s">
        <v>174</v>
      </c>
      <c r="BD362" t="s">
        <v>8737</v>
      </c>
      <c r="BE362" t="s">
        <v>8737</v>
      </c>
      <c r="BF362" t="s">
        <v>229</v>
      </c>
      <c r="BG362">
        <v>82.2</v>
      </c>
      <c r="BH362">
        <v>8.22</v>
      </c>
      <c r="BI362">
        <v>2023</v>
      </c>
      <c r="BJ362">
        <v>1</v>
      </c>
      <c r="BL362">
        <v>9</v>
      </c>
      <c r="BN362" t="s">
        <v>174</v>
      </c>
      <c r="BO362" t="s">
        <v>8738</v>
      </c>
      <c r="BP362" t="s">
        <v>8738</v>
      </c>
      <c r="BQ362" t="s">
        <v>231</v>
      </c>
      <c r="BR362">
        <v>78.8</v>
      </c>
      <c r="BS362">
        <v>7.88</v>
      </c>
      <c r="BT362">
        <v>2025</v>
      </c>
      <c r="BU362">
        <v>14</v>
      </c>
      <c r="BW362">
        <v>9</v>
      </c>
      <c r="BY362" t="s">
        <v>170</v>
      </c>
      <c r="CF362" t="s">
        <v>170</v>
      </c>
      <c r="CL362" t="s">
        <v>174</v>
      </c>
      <c r="CM362" t="s">
        <v>8739</v>
      </c>
      <c r="CN362" t="s">
        <v>174</v>
      </c>
      <c r="CO362" t="s">
        <v>8740</v>
      </c>
      <c r="CP362" t="s">
        <v>8741</v>
      </c>
      <c r="CQ362" t="s">
        <v>170</v>
      </c>
      <c r="CU362" t="s">
        <v>8742</v>
      </c>
      <c r="CV362" t="s">
        <v>170</v>
      </c>
      <c r="CZ362" t="s">
        <v>170</v>
      </c>
      <c r="DB362" t="s">
        <v>8743</v>
      </c>
      <c r="DC362" t="s">
        <v>8744</v>
      </c>
      <c r="DD362" t="s">
        <v>174</v>
      </c>
      <c r="DE362" t="s">
        <v>8745</v>
      </c>
      <c r="DF362" t="s">
        <v>174</v>
      </c>
      <c r="DG362" t="s">
        <v>8746</v>
      </c>
      <c r="DH362" t="s">
        <v>8747</v>
      </c>
      <c r="DI362" t="s">
        <v>2106</v>
      </c>
      <c r="DJ362" t="s">
        <v>1976</v>
      </c>
      <c r="DK362">
        <v>10</v>
      </c>
      <c r="DL362" t="s">
        <v>170</v>
      </c>
      <c r="DN362" t="s">
        <v>170</v>
      </c>
      <c r="DP362" t="s">
        <v>8752</v>
      </c>
      <c r="DQ362" t="s">
        <v>202</v>
      </c>
      <c r="DR362" t="str">
        <f>HYPERLINK("https://nconnect.nicmar.ac.in/pdf/367_resume_1771823025.pdf/Y2FyZWVy","View Resume")</f>
        <v>0</v>
      </c>
      <c r="DS362" t="s">
        <v>908</v>
      </c>
      <c r="DT362" t="s">
        <v>8749</v>
      </c>
      <c r="DU362" t="s">
        <v>8750</v>
      </c>
      <c r="DV362" t="s">
        <v>8751</v>
      </c>
      <c r="DW362" t="s">
        <v>246</v>
      </c>
      <c r="DX362" t="s">
        <v>981</v>
      </c>
      <c r="DY362" t="s">
        <v>209</v>
      </c>
      <c r="DZ362" t="s">
        <v>908</v>
      </c>
    </row>
    <row r="363" spans="1:158">
      <c r="A363" t="s">
        <v>356</v>
      </c>
      <c r="B363" t="s">
        <v>211</v>
      </c>
      <c r="C363" t="s">
        <v>267</v>
      </c>
      <c r="D363" t="s">
        <v>357</v>
      </c>
      <c r="E363" t="s">
        <v>8753</v>
      </c>
      <c r="F363" t="s">
        <v>8754</v>
      </c>
      <c r="G363">
        <v>9623766469</v>
      </c>
      <c r="H363" t="s">
        <v>271</v>
      </c>
      <c r="I363" t="s">
        <v>8755</v>
      </c>
      <c r="J363" t="s">
        <v>166</v>
      </c>
      <c r="K363" t="s">
        <v>831</v>
      </c>
      <c r="L363" t="s">
        <v>8756</v>
      </c>
      <c r="M363" t="s">
        <v>8757</v>
      </c>
      <c r="N363" t="s">
        <v>170</v>
      </c>
      <c r="AI363" t="s">
        <v>8758</v>
      </c>
      <c r="AJ363" t="s">
        <v>2384</v>
      </c>
      <c r="AK363" t="s">
        <v>8759</v>
      </c>
      <c r="AL363">
        <v>75.33</v>
      </c>
      <c r="AN363">
        <v>2005</v>
      </c>
      <c r="AO363" t="s">
        <v>174</v>
      </c>
      <c r="AP363" t="s">
        <v>8760</v>
      </c>
      <c r="AQ363" t="s">
        <v>2384</v>
      </c>
      <c r="AR363" t="s">
        <v>439</v>
      </c>
      <c r="AS363">
        <v>63.33</v>
      </c>
      <c r="AU363">
        <v>2007</v>
      </c>
      <c r="AV363" t="s">
        <v>170</v>
      </c>
      <c r="BC363" t="s">
        <v>174</v>
      </c>
      <c r="BD363" t="s">
        <v>555</v>
      </c>
      <c r="BE363" t="s">
        <v>8761</v>
      </c>
      <c r="BF363" t="s">
        <v>8762</v>
      </c>
      <c r="BG363">
        <v>67.33</v>
      </c>
      <c r="BI363">
        <v>2014</v>
      </c>
      <c r="BJ363">
        <v>19</v>
      </c>
      <c r="BK363" t="s">
        <v>8763</v>
      </c>
      <c r="BL363">
        <v>54</v>
      </c>
      <c r="BN363" t="s">
        <v>174</v>
      </c>
      <c r="BO363" t="s">
        <v>8764</v>
      </c>
      <c r="BP363" t="s">
        <v>8765</v>
      </c>
      <c r="BQ363" t="s">
        <v>8766</v>
      </c>
      <c r="BR363">
        <v>86.83</v>
      </c>
      <c r="BS363">
        <v>9.14</v>
      </c>
      <c r="BT363">
        <v>2023</v>
      </c>
      <c r="BU363">
        <v>31</v>
      </c>
      <c r="BV363" t="s">
        <v>8767</v>
      </c>
      <c r="BW363">
        <v>53</v>
      </c>
      <c r="BX363" t="s">
        <v>8768</v>
      </c>
      <c r="BY363" t="s">
        <v>170</v>
      </c>
      <c r="CF363" t="s">
        <v>174</v>
      </c>
      <c r="CG363" t="s">
        <v>8766</v>
      </c>
      <c r="CH363" t="s">
        <v>8769</v>
      </c>
      <c r="CI363" t="s">
        <v>373</v>
      </c>
      <c r="CK363" t="s">
        <v>170</v>
      </c>
      <c r="CL363" t="s">
        <v>170</v>
      </c>
      <c r="CN363" t="s">
        <v>170</v>
      </c>
      <c r="CP363" t="s">
        <v>8770</v>
      </c>
      <c r="CQ363" t="s">
        <v>170</v>
      </c>
      <c r="CV363" t="s">
        <v>170</v>
      </c>
      <c r="CZ363" t="s">
        <v>170</v>
      </c>
      <c r="DC363" t="s">
        <v>8771</v>
      </c>
      <c r="DD363" t="s">
        <v>174</v>
      </c>
      <c r="DE363" t="s">
        <v>8772</v>
      </c>
      <c r="DF363" t="s">
        <v>170</v>
      </c>
      <c r="DL363" t="s">
        <v>170</v>
      </c>
      <c r="DN363" t="s">
        <v>170</v>
      </c>
      <c r="DP363" t="s">
        <v>8773</v>
      </c>
      <c r="DQ363" t="str">
        <f>HYPERLINK("https://nconnect.nicmar.ac.in/storage/profile/699be5bd219e6.png","Download")</f>
        <v>0</v>
      </c>
      <c r="DR363" t="str">
        <f>HYPERLINK("https://nconnect.nicmar.ac.in/pdf/283_resume_1771824842.pdf/Y2FyZWVy","View Resume")</f>
        <v>0</v>
      </c>
      <c r="DS363" t="s">
        <v>1549</v>
      </c>
      <c r="DT363" t="s">
        <v>2246</v>
      </c>
      <c r="DU363" t="s">
        <v>8774</v>
      </c>
      <c r="DV363" t="s">
        <v>819</v>
      </c>
      <c r="DW363" t="s">
        <v>246</v>
      </c>
      <c r="DX363" t="s">
        <v>1686</v>
      </c>
      <c r="DY363" t="s">
        <v>209</v>
      </c>
      <c r="DZ363" t="s">
        <v>990</v>
      </c>
      <c r="EA363" t="s">
        <v>8775</v>
      </c>
      <c r="EB363" t="s">
        <v>8776</v>
      </c>
      <c r="EC363" t="s">
        <v>819</v>
      </c>
      <c r="ED363" t="s">
        <v>207</v>
      </c>
      <c r="EE363" t="s">
        <v>2320</v>
      </c>
      <c r="EF363" t="s">
        <v>1686</v>
      </c>
      <c r="EG363" t="s">
        <v>7999</v>
      </c>
    </row>
    <row r="364" spans="1:158">
      <c r="A364" t="s">
        <v>356</v>
      </c>
      <c r="B364" t="s">
        <v>211</v>
      </c>
      <c r="C364" t="s">
        <v>267</v>
      </c>
      <c r="D364" t="s">
        <v>357</v>
      </c>
      <c r="E364" t="s">
        <v>8777</v>
      </c>
      <c r="F364" t="s">
        <v>8778</v>
      </c>
      <c r="G364">
        <v>8126349444</v>
      </c>
      <c r="H364" t="s">
        <v>271</v>
      </c>
      <c r="I364" t="s">
        <v>8779</v>
      </c>
      <c r="J364" t="s">
        <v>166</v>
      </c>
      <c r="K364" t="s">
        <v>798</v>
      </c>
      <c r="L364" t="s">
        <v>8780</v>
      </c>
      <c r="M364" t="s">
        <v>8781</v>
      </c>
      <c r="N364" t="s">
        <v>170</v>
      </c>
      <c r="AI364" t="s">
        <v>8782</v>
      </c>
      <c r="AJ364" t="s">
        <v>8783</v>
      </c>
      <c r="AK364" t="s">
        <v>8784</v>
      </c>
      <c r="AL364">
        <v>75.1</v>
      </c>
      <c r="AN364">
        <v>2001</v>
      </c>
      <c r="AO364" t="s">
        <v>174</v>
      </c>
      <c r="AP364" t="s">
        <v>8782</v>
      </c>
      <c r="AQ364" t="s">
        <v>8785</v>
      </c>
      <c r="AR364" t="s">
        <v>8786</v>
      </c>
      <c r="AS364">
        <v>68.8</v>
      </c>
      <c r="AU364">
        <v>2003</v>
      </c>
      <c r="AV364" t="s">
        <v>170</v>
      </c>
      <c r="BC364" t="s">
        <v>174</v>
      </c>
      <c r="BD364" t="s">
        <v>8787</v>
      </c>
      <c r="BE364" t="s">
        <v>8788</v>
      </c>
      <c r="BF364" t="s">
        <v>4168</v>
      </c>
      <c r="BG364">
        <v>77.56</v>
      </c>
      <c r="BI364">
        <v>2007</v>
      </c>
      <c r="BJ364">
        <v>19</v>
      </c>
      <c r="BK364" t="s">
        <v>4391</v>
      </c>
      <c r="BL364">
        <v>20</v>
      </c>
      <c r="BN364" t="s">
        <v>174</v>
      </c>
      <c r="BO364" t="s">
        <v>8789</v>
      </c>
      <c r="BP364" t="s">
        <v>8789</v>
      </c>
      <c r="BQ364" t="s">
        <v>8790</v>
      </c>
      <c r="BR364">
        <v>78</v>
      </c>
      <c r="BT364">
        <v>2009</v>
      </c>
      <c r="BU364">
        <v>31</v>
      </c>
      <c r="BV364" t="s">
        <v>529</v>
      </c>
      <c r="BW364">
        <v>53</v>
      </c>
      <c r="BX364" t="s">
        <v>8791</v>
      </c>
      <c r="BY364" t="s">
        <v>174</v>
      </c>
      <c r="BZ364" t="s">
        <v>1306</v>
      </c>
      <c r="CA364" t="s">
        <v>1306</v>
      </c>
      <c r="CB364" t="s">
        <v>2571</v>
      </c>
      <c r="CC364">
        <v>65.14</v>
      </c>
      <c r="CE364">
        <v>2012</v>
      </c>
      <c r="CF364" t="s">
        <v>174</v>
      </c>
      <c r="CG364" t="s">
        <v>2571</v>
      </c>
      <c r="CH364" t="s">
        <v>8792</v>
      </c>
      <c r="CI364" t="s">
        <v>193</v>
      </c>
      <c r="CJ364">
        <v>2018</v>
      </c>
      <c r="CL364" t="s">
        <v>174</v>
      </c>
      <c r="CN364" t="s">
        <v>174</v>
      </c>
      <c r="CO364" t="s">
        <v>8793</v>
      </c>
      <c r="CP364" t="s">
        <v>722</v>
      </c>
      <c r="CQ364" t="s">
        <v>174</v>
      </c>
      <c r="CR364">
        <v>11</v>
      </c>
      <c r="CS364">
        <v>9</v>
      </c>
      <c r="CT364">
        <v>18</v>
      </c>
      <c r="CU364" t="s">
        <v>8794</v>
      </c>
      <c r="CV364" t="s">
        <v>174</v>
      </c>
      <c r="CW364" t="s">
        <v>8795</v>
      </c>
      <c r="CX364" t="s">
        <v>193</v>
      </c>
      <c r="CY364">
        <v>2025</v>
      </c>
      <c r="CZ364" t="s">
        <v>174</v>
      </c>
      <c r="DA364" t="s">
        <v>8796</v>
      </c>
      <c r="DB364" t="s">
        <v>8797</v>
      </c>
      <c r="DC364" t="s">
        <v>7814</v>
      </c>
      <c r="DD364" t="s">
        <v>174</v>
      </c>
      <c r="DE364" t="s">
        <v>8798</v>
      </c>
      <c r="DF364" t="s">
        <v>174</v>
      </c>
      <c r="DG364">
        <v>3</v>
      </c>
      <c r="DH364" t="s">
        <v>784</v>
      </c>
      <c r="DI364" t="s">
        <v>784</v>
      </c>
      <c r="DJ364" t="s">
        <v>784</v>
      </c>
      <c r="DK364">
        <v>8</v>
      </c>
      <c r="DL364" t="s">
        <v>174</v>
      </c>
      <c r="DM364" t="s">
        <v>8799</v>
      </c>
      <c r="DN364" t="s">
        <v>174</v>
      </c>
      <c r="DO364" t="s">
        <v>8800</v>
      </c>
      <c r="DP364" t="s">
        <v>8801</v>
      </c>
      <c r="DQ364" t="s">
        <v>202</v>
      </c>
      <c r="DR364" t="str">
        <f>HYPERLINK("https://nconnect.nicmar.ac.in/pdf/308_resume_1771826039.pdf/Y2FyZWVy","View Resume")</f>
        <v>0</v>
      </c>
      <c r="DS364" t="s">
        <v>4971</v>
      </c>
      <c r="DT364" t="s">
        <v>8802</v>
      </c>
      <c r="DU364" t="s">
        <v>508</v>
      </c>
      <c r="DV364" t="s">
        <v>689</v>
      </c>
      <c r="DW364" t="s">
        <v>246</v>
      </c>
      <c r="DX364" t="s">
        <v>2206</v>
      </c>
      <c r="DY364" t="s">
        <v>209</v>
      </c>
      <c r="DZ364" t="s">
        <v>4971</v>
      </c>
    </row>
    <row r="365" spans="1:158">
      <c r="A365" t="s">
        <v>1779</v>
      </c>
      <c r="B365" t="s">
        <v>159</v>
      </c>
      <c r="C365" t="s">
        <v>160</v>
      </c>
      <c r="D365" t="s">
        <v>1780</v>
      </c>
      <c r="E365" t="s">
        <v>8803</v>
      </c>
      <c r="F365" t="s">
        <v>8804</v>
      </c>
      <c r="G365">
        <v>6280152766</v>
      </c>
      <c r="H365" t="s">
        <v>271</v>
      </c>
      <c r="I365" t="s">
        <v>8805</v>
      </c>
      <c r="J365" t="s">
        <v>217</v>
      </c>
      <c r="K365" t="s">
        <v>8806</v>
      </c>
      <c r="L365" t="s">
        <v>8807</v>
      </c>
      <c r="M365" t="s">
        <v>8808</v>
      </c>
      <c r="N365" t="s">
        <v>170</v>
      </c>
      <c r="AI365" t="s">
        <v>8809</v>
      </c>
      <c r="AJ365" t="s">
        <v>8810</v>
      </c>
      <c r="AK365" t="s">
        <v>8811</v>
      </c>
      <c r="AL365">
        <v>75.2</v>
      </c>
      <c r="AN365">
        <v>2008</v>
      </c>
      <c r="AO365" t="s">
        <v>170</v>
      </c>
      <c r="AV365" t="s">
        <v>174</v>
      </c>
      <c r="AW365" t="s">
        <v>8812</v>
      </c>
      <c r="AX365" t="s">
        <v>8813</v>
      </c>
      <c r="AY365" t="s">
        <v>8814</v>
      </c>
      <c r="AZ365">
        <v>71.64</v>
      </c>
      <c r="BB365">
        <v>2011</v>
      </c>
      <c r="BC365" t="s">
        <v>174</v>
      </c>
      <c r="BD365" t="s">
        <v>1155</v>
      </c>
      <c r="BE365" t="s">
        <v>1155</v>
      </c>
      <c r="BF365" t="s">
        <v>8815</v>
      </c>
      <c r="BG365">
        <v>72.35</v>
      </c>
      <c r="BH365">
        <v>7.83</v>
      </c>
      <c r="BI365">
        <v>2012</v>
      </c>
      <c r="BJ365">
        <v>8</v>
      </c>
      <c r="BL365">
        <v>2</v>
      </c>
      <c r="BN365" t="s">
        <v>174</v>
      </c>
      <c r="BO365" t="s">
        <v>8816</v>
      </c>
      <c r="BP365" t="s">
        <v>8817</v>
      </c>
      <c r="BQ365" t="s">
        <v>8818</v>
      </c>
      <c r="BR365">
        <v>78.9</v>
      </c>
      <c r="BS365">
        <v>8.31</v>
      </c>
      <c r="BT365">
        <v>2026</v>
      </c>
      <c r="BU365">
        <v>31</v>
      </c>
      <c r="BV365" t="s">
        <v>8819</v>
      </c>
      <c r="BW365">
        <v>2</v>
      </c>
      <c r="BY365" t="s">
        <v>170</v>
      </c>
      <c r="CF365" t="s">
        <v>170</v>
      </c>
      <c r="CL365" t="s">
        <v>174</v>
      </c>
      <c r="CM365" t="s">
        <v>8820</v>
      </c>
      <c r="CN365" t="s">
        <v>174</v>
      </c>
      <c r="CO365" t="s">
        <v>8821</v>
      </c>
      <c r="CP365" t="s">
        <v>8822</v>
      </c>
      <c r="CQ365" t="s">
        <v>170</v>
      </c>
      <c r="CV365" t="s">
        <v>170</v>
      </c>
      <c r="CZ365" t="s">
        <v>170</v>
      </c>
      <c r="DB365" t="s">
        <v>378</v>
      </c>
      <c r="DC365" t="s">
        <v>326</v>
      </c>
      <c r="DD365" t="s">
        <v>170</v>
      </c>
      <c r="DF365" t="s">
        <v>170</v>
      </c>
      <c r="DL365" t="s">
        <v>170</v>
      </c>
      <c r="DN365" t="s">
        <v>170</v>
      </c>
      <c r="DP365" t="s">
        <v>8823</v>
      </c>
      <c r="DQ365" t="s">
        <v>202</v>
      </c>
      <c r="DR365" t="str">
        <f>HYPERLINK("https://nconnect.nicmar.ac.in/pdf/470_resume_1771697267.pdf/Y2FyZWVy","View Resume")</f>
        <v>0</v>
      </c>
      <c r="DS365" t="s">
        <v>8824</v>
      </c>
      <c r="DT365" t="s">
        <v>8825</v>
      </c>
      <c r="DU365" t="s">
        <v>211</v>
      </c>
      <c r="DV365" t="s">
        <v>8826</v>
      </c>
      <c r="DW365" t="s">
        <v>246</v>
      </c>
      <c r="DX365" t="s">
        <v>984</v>
      </c>
      <c r="DY365" t="s">
        <v>419</v>
      </c>
      <c r="DZ365" t="s">
        <v>380</v>
      </c>
      <c r="EA365" t="s">
        <v>8827</v>
      </c>
      <c r="EB365" t="s">
        <v>1811</v>
      </c>
      <c r="EC365" t="s">
        <v>8826</v>
      </c>
      <c r="ED365" t="s">
        <v>207</v>
      </c>
      <c r="EE365" t="s">
        <v>2319</v>
      </c>
      <c r="EF365" t="s">
        <v>2854</v>
      </c>
      <c r="EG365" t="s">
        <v>2245</v>
      </c>
      <c r="EH365" t="s">
        <v>8828</v>
      </c>
      <c r="EI365" t="s">
        <v>6235</v>
      </c>
      <c r="EJ365" t="s">
        <v>8829</v>
      </c>
      <c r="EK365" t="s">
        <v>207</v>
      </c>
      <c r="EL365" t="s">
        <v>2956</v>
      </c>
      <c r="EM365" t="s">
        <v>4274</v>
      </c>
      <c r="EN365" t="s">
        <v>380</v>
      </c>
    </row>
    <row r="366" spans="1:158">
      <c r="A366" t="s">
        <v>266</v>
      </c>
      <c r="B366" t="s">
        <v>211</v>
      </c>
      <c r="C366" t="s">
        <v>267</v>
      </c>
      <c r="D366" t="s">
        <v>268</v>
      </c>
      <c r="E366" t="s">
        <v>8830</v>
      </c>
      <c r="F366" t="s">
        <v>8831</v>
      </c>
      <c r="G366">
        <v>7205557163</v>
      </c>
      <c r="H366" t="s">
        <v>164</v>
      </c>
      <c r="I366" t="s">
        <v>8832</v>
      </c>
      <c r="J366" t="s">
        <v>166</v>
      </c>
      <c r="K366" t="s">
        <v>1693</v>
      </c>
      <c r="L366" t="s">
        <v>8833</v>
      </c>
      <c r="M366" t="s">
        <v>8834</v>
      </c>
      <c r="N366" t="s">
        <v>170</v>
      </c>
      <c r="AI366" t="s">
        <v>8835</v>
      </c>
      <c r="AJ366" t="s">
        <v>8836</v>
      </c>
      <c r="AK366" t="s">
        <v>8837</v>
      </c>
      <c r="AL366">
        <v>70.13</v>
      </c>
      <c r="AN366">
        <v>2000</v>
      </c>
      <c r="AO366" t="s">
        <v>174</v>
      </c>
      <c r="AP366" t="s">
        <v>8838</v>
      </c>
      <c r="AQ366" t="s">
        <v>8839</v>
      </c>
      <c r="AR366" t="s">
        <v>8840</v>
      </c>
      <c r="AS366">
        <v>49.88</v>
      </c>
      <c r="AU366">
        <v>2002</v>
      </c>
      <c r="AV366" t="s">
        <v>174</v>
      </c>
      <c r="AW366" t="s">
        <v>8841</v>
      </c>
      <c r="AX366" t="s">
        <v>8842</v>
      </c>
      <c r="AY366" t="s">
        <v>8843</v>
      </c>
      <c r="AZ366">
        <v>73.06</v>
      </c>
      <c r="BB366">
        <v>2005</v>
      </c>
      <c r="BC366" t="s">
        <v>174</v>
      </c>
      <c r="BD366" t="s">
        <v>8844</v>
      </c>
      <c r="BE366" t="s">
        <v>8845</v>
      </c>
      <c r="BF366" t="s">
        <v>8846</v>
      </c>
      <c r="BG366">
        <v>76.25</v>
      </c>
      <c r="BI366">
        <v>2011</v>
      </c>
      <c r="BJ366">
        <v>19</v>
      </c>
      <c r="BK366" t="s">
        <v>8847</v>
      </c>
      <c r="BL366">
        <v>34</v>
      </c>
      <c r="BN366" t="s">
        <v>174</v>
      </c>
      <c r="BO366" t="s">
        <v>8848</v>
      </c>
      <c r="BP366" t="s">
        <v>8849</v>
      </c>
      <c r="BQ366" t="s">
        <v>8850</v>
      </c>
      <c r="BR366">
        <v>85.1</v>
      </c>
      <c r="BS366">
        <v>8.71</v>
      </c>
      <c r="BT366">
        <v>2016</v>
      </c>
      <c r="BU366">
        <v>31</v>
      </c>
      <c r="BV366" t="s">
        <v>8851</v>
      </c>
      <c r="BW366">
        <v>34</v>
      </c>
      <c r="BY366" t="s">
        <v>174</v>
      </c>
      <c r="BZ366" t="s">
        <v>8852</v>
      </c>
      <c r="CA366" t="s">
        <v>8853</v>
      </c>
      <c r="CB366" t="s">
        <v>8854</v>
      </c>
      <c r="CC366">
        <v>83.66</v>
      </c>
      <c r="CD366">
        <v>8.41</v>
      </c>
      <c r="CE366">
        <v>2022</v>
      </c>
      <c r="CF366" t="s">
        <v>174</v>
      </c>
      <c r="CG366" t="s">
        <v>8855</v>
      </c>
      <c r="CH366" t="s">
        <v>8856</v>
      </c>
      <c r="CI366" t="s">
        <v>193</v>
      </c>
      <c r="CJ366">
        <v>2023</v>
      </c>
      <c r="CL366" t="s">
        <v>174</v>
      </c>
      <c r="CN366" t="s">
        <v>174</v>
      </c>
      <c r="CO366" t="s">
        <v>8857</v>
      </c>
      <c r="CP366" t="s">
        <v>8858</v>
      </c>
      <c r="CQ366" t="s">
        <v>174</v>
      </c>
      <c r="CR366">
        <v>2</v>
      </c>
      <c r="CS366">
        <v>3</v>
      </c>
      <c r="CU366" t="s">
        <v>8859</v>
      </c>
      <c r="CV366" t="s">
        <v>170</v>
      </c>
      <c r="CZ366" t="s">
        <v>170</v>
      </c>
      <c r="DB366" t="s">
        <v>8860</v>
      </c>
      <c r="DC366" t="s">
        <v>8861</v>
      </c>
      <c r="DD366" t="s">
        <v>174</v>
      </c>
      <c r="DE366" t="s">
        <v>8862</v>
      </c>
      <c r="DF366" t="s">
        <v>174</v>
      </c>
      <c r="DG366" t="s">
        <v>378</v>
      </c>
      <c r="DH366" t="s">
        <v>8863</v>
      </c>
      <c r="DI366" t="s">
        <v>8864</v>
      </c>
      <c r="DJ366" t="s">
        <v>378</v>
      </c>
      <c r="DK366">
        <v>8</v>
      </c>
      <c r="DL366" t="s">
        <v>174</v>
      </c>
      <c r="DM366" t="s">
        <v>8865</v>
      </c>
      <c r="DN366" t="s">
        <v>174</v>
      </c>
      <c r="DO366" t="s">
        <v>8866</v>
      </c>
      <c r="DP366" t="s">
        <v>8867</v>
      </c>
      <c r="DQ366" t="str">
        <f>HYPERLINK("https://nconnect.nicmar.ac.in/storage/profile/699936d1aff60.png","Download")</f>
        <v>0</v>
      </c>
      <c r="DR366" t="str">
        <f>HYPERLINK("https://nconnect.nicmar.ac.in/pdf/528_resume_1771827354.pdf/Y2FyZWVy","View Resume")</f>
        <v>0</v>
      </c>
      <c r="DS366" t="s">
        <v>5069</v>
      </c>
      <c r="DT366" t="s">
        <v>8868</v>
      </c>
      <c r="DU366" t="s">
        <v>4155</v>
      </c>
      <c r="DV366" t="s">
        <v>8869</v>
      </c>
      <c r="DW366" t="s">
        <v>246</v>
      </c>
      <c r="DX366" t="s">
        <v>941</v>
      </c>
      <c r="DY366" t="s">
        <v>209</v>
      </c>
      <c r="DZ366" t="s">
        <v>461</v>
      </c>
      <c r="EA366" t="s">
        <v>8856</v>
      </c>
      <c r="EB366" t="s">
        <v>8870</v>
      </c>
      <c r="EC366" t="s">
        <v>8871</v>
      </c>
      <c r="ED366" t="s">
        <v>246</v>
      </c>
      <c r="EE366" t="s">
        <v>758</v>
      </c>
      <c r="EF366" t="s">
        <v>821</v>
      </c>
      <c r="EG366" t="s">
        <v>1388</v>
      </c>
      <c r="EH366" t="s">
        <v>8872</v>
      </c>
      <c r="EI366" t="s">
        <v>211</v>
      </c>
      <c r="EJ366" t="s">
        <v>8873</v>
      </c>
      <c r="EK366" t="s">
        <v>246</v>
      </c>
      <c r="EL366" t="s">
        <v>6639</v>
      </c>
      <c r="EM366" t="s">
        <v>2956</v>
      </c>
      <c r="EN366" t="s">
        <v>3110</v>
      </c>
      <c r="EO366" t="s">
        <v>8874</v>
      </c>
      <c r="EP366" t="s">
        <v>7077</v>
      </c>
      <c r="EQ366" t="s">
        <v>819</v>
      </c>
      <c r="ER366" t="s">
        <v>207</v>
      </c>
      <c r="ES366" t="s">
        <v>7078</v>
      </c>
      <c r="ET366" t="s">
        <v>8875</v>
      </c>
      <c r="EU366" t="s">
        <v>6908</v>
      </c>
      <c r="EV366" t="s">
        <v>8876</v>
      </c>
      <c r="EW366" t="s">
        <v>8877</v>
      </c>
      <c r="EX366" t="s">
        <v>819</v>
      </c>
      <c r="EY366" t="s">
        <v>207</v>
      </c>
      <c r="EZ366" t="s">
        <v>2135</v>
      </c>
      <c r="FA366" t="s">
        <v>6639</v>
      </c>
      <c r="FB366" t="s">
        <v>292</v>
      </c>
    </row>
    <row r="367" spans="1:158">
      <c r="A367" t="s">
        <v>266</v>
      </c>
      <c r="B367" t="s">
        <v>211</v>
      </c>
      <c r="C367" t="s">
        <v>267</v>
      </c>
      <c r="D367" t="s">
        <v>268</v>
      </c>
      <c r="E367" t="s">
        <v>8878</v>
      </c>
      <c r="F367" t="s">
        <v>8879</v>
      </c>
      <c r="G367">
        <v>8462998478</v>
      </c>
      <c r="H367" t="s">
        <v>164</v>
      </c>
      <c r="I367" t="s">
        <v>8880</v>
      </c>
      <c r="J367" t="s">
        <v>217</v>
      </c>
      <c r="K367" t="s">
        <v>6389</v>
      </c>
      <c r="L367" t="s">
        <v>8881</v>
      </c>
      <c r="M367" t="s">
        <v>8882</v>
      </c>
      <c r="N367" t="s">
        <v>170</v>
      </c>
      <c r="AI367" t="s">
        <v>8883</v>
      </c>
      <c r="AJ367" t="s">
        <v>8884</v>
      </c>
      <c r="AK367" t="s">
        <v>8885</v>
      </c>
      <c r="AL367">
        <v>80</v>
      </c>
      <c r="AN367">
        <v>2005</v>
      </c>
      <c r="AO367" t="s">
        <v>174</v>
      </c>
      <c r="AP367" t="s">
        <v>8886</v>
      </c>
      <c r="AQ367" t="s">
        <v>8884</v>
      </c>
      <c r="AR367" t="s">
        <v>8887</v>
      </c>
      <c r="AS367">
        <v>81</v>
      </c>
      <c r="AU367">
        <v>2007</v>
      </c>
      <c r="AV367" t="s">
        <v>170</v>
      </c>
      <c r="BC367" t="s">
        <v>174</v>
      </c>
      <c r="BD367" t="s">
        <v>8888</v>
      </c>
      <c r="BE367" t="s">
        <v>8889</v>
      </c>
      <c r="BF367" t="s">
        <v>6156</v>
      </c>
      <c r="BG367">
        <v>79</v>
      </c>
      <c r="BI367">
        <v>2012</v>
      </c>
      <c r="BJ367">
        <v>19</v>
      </c>
      <c r="BK367" t="s">
        <v>8890</v>
      </c>
      <c r="BL367">
        <v>34</v>
      </c>
      <c r="BN367" t="s">
        <v>174</v>
      </c>
      <c r="BO367" t="s">
        <v>8891</v>
      </c>
      <c r="BP367" t="s">
        <v>8891</v>
      </c>
      <c r="BQ367" t="s">
        <v>8892</v>
      </c>
      <c r="BR367">
        <v>81</v>
      </c>
      <c r="BS367">
        <v>8.68</v>
      </c>
      <c r="BT367">
        <v>2016</v>
      </c>
      <c r="BU367">
        <v>31</v>
      </c>
      <c r="BV367" t="s">
        <v>8893</v>
      </c>
      <c r="BW367">
        <v>32</v>
      </c>
      <c r="BY367" t="s">
        <v>170</v>
      </c>
      <c r="CF367" t="s">
        <v>174</v>
      </c>
      <c r="CG367" t="s">
        <v>2231</v>
      </c>
      <c r="CH367" t="s">
        <v>8894</v>
      </c>
      <c r="CI367" t="s">
        <v>373</v>
      </c>
      <c r="CK367" t="s">
        <v>174</v>
      </c>
      <c r="CL367" t="s">
        <v>174</v>
      </c>
      <c r="CM367" t="s">
        <v>8895</v>
      </c>
      <c r="CN367" t="s">
        <v>174</v>
      </c>
      <c r="CO367" t="s">
        <v>8896</v>
      </c>
      <c r="CP367" t="s">
        <v>8897</v>
      </c>
      <c r="CQ367" t="s">
        <v>174</v>
      </c>
      <c r="CR367" t="s">
        <v>6099</v>
      </c>
      <c r="CS367">
        <v>0</v>
      </c>
      <c r="CT367" t="s">
        <v>677</v>
      </c>
      <c r="CU367" t="s">
        <v>8898</v>
      </c>
      <c r="CV367" t="s">
        <v>170</v>
      </c>
      <c r="CZ367" t="s">
        <v>170</v>
      </c>
      <c r="DB367" t="s">
        <v>378</v>
      </c>
      <c r="DC367" t="s">
        <v>326</v>
      </c>
      <c r="DD367" t="s">
        <v>170</v>
      </c>
      <c r="DF367" t="s">
        <v>174</v>
      </c>
      <c r="DG367" t="s">
        <v>679</v>
      </c>
      <c r="DH367">
        <v>0</v>
      </c>
      <c r="DI367" t="s">
        <v>678</v>
      </c>
      <c r="DJ367" t="s">
        <v>2679</v>
      </c>
      <c r="DK367" t="s">
        <v>5892</v>
      </c>
      <c r="DL367" t="s">
        <v>174</v>
      </c>
      <c r="DM367" t="s">
        <v>8899</v>
      </c>
      <c r="DN367" t="s">
        <v>170</v>
      </c>
      <c r="DO367" t="s">
        <v>326</v>
      </c>
      <c r="DP367" t="s">
        <v>8900</v>
      </c>
      <c r="DQ367" t="str">
        <f>HYPERLINK("https://nconnect.nicmar.ac.in/storage/profile/699ad2991cc32.png","Download")</f>
        <v>0</v>
      </c>
      <c r="DR367" t="str">
        <f>HYPERLINK("https://nconnect.nicmar.ac.in/pdf/494_resume_1771826677.pdf/Y2FyZWVy","View Resume")</f>
        <v>0</v>
      </c>
      <c r="DS367" t="s">
        <v>698</v>
      </c>
      <c r="DT367" t="s">
        <v>8901</v>
      </c>
      <c r="DU367" t="s">
        <v>1283</v>
      </c>
      <c r="DV367" t="s">
        <v>8902</v>
      </c>
      <c r="DW367" t="s">
        <v>246</v>
      </c>
      <c r="DX367" t="s">
        <v>3628</v>
      </c>
      <c r="DY367" t="s">
        <v>2320</v>
      </c>
      <c r="DZ367" t="s">
        <v>698</v>
      </c>
    </row>
    <row r="368" spans="1:158">
      <c r="A368" t="s">
        <v>1348</v>
      </c>
      <c r="B368" t="s">
        <v>211</v>
      </c>
      <c r="C368" t="s">
        <v>267</v>
      </c>
      <c r="D368" t="s">
        <v>1349</v>
      </c>
      <c r="E368" t="s">
        <v>8903</v>
      </c>
      <c r="F368" t="s">
        <v>8904</v>
      </c>
      <c r="G368">
        <v>9823154868</v>
      </c>
      <c r="H368" t="s">
        <v>164</v>
      </c>
      <c r="I368" t="s">
        <v>8905</v>
      </c>
      <c r="J368" t="s">
        <v>166</v>
      </c>
      <c r="K368" t="s">
        <v>6145</v>
      </c>
      <c r="L368" t="s">
        <v>4108</v>
      </c>
      <c r="M368" t="s">
        <v>8906</v>
      </c>
      <c r="N368" t="s">
        <v>170</v>
      </c>
      <c r="AI368" t="s">
        <v>8907</v>
      </c>
      <c r="AJ368" t="s">
        <v>1175</v>
      </c>
      <c r="AK368" t="s">
        <v>1335</v>
      </c>
      <c r="AL368">
        <v>58</v>
      </c>
      <c r="AM368">
        <v>5</v>
      </c>
      <c r="AN368">
        <v>2000</v>
      </c>
      <c r="AO368" t="s">
        <v>174</v>
      </c>
      <c r="AP368" t="s">
        <v>8908</v>
      </c>
      <c r="AQ368" t="s">
        <v>3878</v>
      </c>
      <c r="AR368" t="s">
        <v>1704</v>
      </c>
      <c r="AS368">
        <v>56</v>
      </c>
      <c r="AT368">
        <v>5</v>
      </c>
      <c r="AU368">
        <v>2002</v>
      </c>
      <c r="AV368" t="s">
        <v>170</v>
      </c>
      <c r="BC368" t="s">
        <v>174</v>
      </c>
      <c r="BD368" t="s">
        <v>555</v>
      </c>
      <c r="BE368" t="s">
        <v>8908</v>
      </c>
      <c r="BF368" t="s">
        <v>1704</v>
      </c>
      <c r="BG368">
        <v>57</v>
      </c>
      <c r="BH368">
        <v>6</v>
      </c>
      <c r="BI368">
        <v>2005</v>
      </c>
      <c r="BJ368">
        <v>19</v>
      </c>
      <c r="BK368" t="s">
        <v>2566</v>
      </c>
      <c r="BL368">
        <v>17</v>
      </c>
      <c r="BN368" t="s">
        <v>174</v>
      </c>
      <c r="BO368" t="s">
        <v>1909</v>
      </c>
      <c r="BP368" t="s">
        <v>8908</v>
      </c>
      <c r="BQ368" t="s">
        <v>1704</v>
      </c>
      <c r="BR368">
        <v>68</v>
      </c>
      <c r="BS368">
        <v>6.8</v>
      </c>
      <c r="BT368">
        <v>2007</v>
      </c>
      <c r="BU368">
        <v>31</v>
      </c>
      <c r="BV368" t="s">
        <v>1704</v>
      </c>
      <c r="BW368">
        <v>17</v>
      </c>
      <c r="BY368" t="s">
        <v>174</v>
      </c>
      <c r="BZ368" t="s">
        <v>8909</v>
      </c>
      <c r="CA368" t="s">
        <v>8910</v>
      </c>
      <c r="CB368" t="s">
        <v>5170</v>
      </c>
      <c r="CC368">
        <v>70</v>
      </c>
      <c r="CD368">
        <v>8</v>
      </c>
      <c r="CE368">
        <v>2009</v>
      </c>
      <c r="CF368" t="s">
        <v>174</v>
      </c>
      <c r="CG368" t="s">
        <v>1704</v>
      </c>
      <c r="CH368" t="s">
        <v>441</v>
      </c>
      <c r="CI368" t="s">
        <v>193</v>
      </c>
      <c r="CJ368">
        <v>2015</v>
      </c>
      <c r="CL368" t="s">
        <v>170</v>
      </c>
      <c r="CN368" t="s">
        <v>174</v>
      </c>
      <c r="CO368" t="s">
        <v>8911</v>
      </c>
      <c r="CP368" t="s">
        <v>722</v>
      </c>
      <c r="CQ368" t="s">
        <v>174</v>
      </c>
      <c r="CR368">
        <v>0</v>
      </c>
      <c r="CS368">
        <v>2</v>
      </c>
      <c r="CT368">
        <v>8</v>
      </c>
      <c r="CU368" t="s">
        <v>8912</v>
      </c>
      <c r="CV368" t="s">
        <v>170</v>
      </c>
      <c r="CZ368" t="s">
        <v>170</v>
      </c>
      <c r="DB368" t="s">
        <v>8913</v>
      </c>
      <c r="DC368" t="s">
        <v>8914</v>
      </c>
      <c r="DD368" t="s">
        <v>174</v>
      </c>
      <c r="DE368" t="s">
        <v>8915</v>
      </c>
      <c r="DF368" t="s">
        <v>174</v>
      </c>
      <c r="DG368" t="s">
        <v>8916</v>
      </c>
      <c r="DH368" t="s">
        <v>8917</v>
      </c>
      <c r="DI368" t="s">
        <v>170</v>
      </c>
      <c r="DJ368" t="s">
        <v>170</v>
      </c>
      <c r="DK368">
        <v>8</v>
      </c>
      <c r="DL368" t="s">
        <v>170</v>
      </c>
      <c r="DN368" t="s">
        <v>170</v>
      </c>
      <c r="DP368" t="s">
        <v>8918</v>
      </c>
      <c r="DQ368" t="str">
        <f>HYPERLINK("https://nconnect.nicmar.ac.in/storage/profile/699bee6c93d45.png","Download")</f>
        <v>0</v>
      </c>
      <c r="DR368" t="str">
        <f>HYPERLINK("https://nconnect.nicmar.ac.in/pdf/533_resume_1771828698.pdf/Y2FyZWVy","View Resume")</f>
        <v>0</v>
      </c>
      <c r="DS368" t="s">
        <v>502</v>
      </c>
      <c r="DT368" t="s">
        <v>8919</v>
      </c>
      <c r="DU368" t="s">
        <v>508</v>
      </c>
      <c r="DV368" t="s">
        <v>819</v>
      </c>
      <c r="DW368" t="s">
        <v>246</v>
      </c>
      <c r="DX368" t="s">
        <v>501</v>
      </c>
      <c r="DY368" t="s">
        <v>209</v>
      </c>
      <c r="DZ368" t="s">
        <v>502</v>
      </c>
    </row>
    <row r="369" spans="1:158">
      <c r="A369" t="s">
        <v>507</v>
      </c>
      <c r="B369" t="s">
        <v>508</v>
      </c>
      <c r="C369" t="s">
        <v>267</v>
      </c>
      <c r="D369" t="s">
        <v>509</v>
      </c>
      <c r="E369" t="s">
        <v>8903</v>
      </c>
      <c r="F369" t="s">
        <v>8904</v>
      </c>
      <c r="G369">
        <v>9823154868</v>
      </c>
      <c r="H369" t="s">
        <v>164</v>
      </c>
      <c r="I369" t="s">
        <v>8905</v>
      </c>
      <c r="J369" t="s">
        <v>166</v>
      </c>
      <c r="K369" t="s">
        <v>6145</v>
      </c>
      <c r="L369" t="s">
        <v>4108</v>
      </c>
      <c r="M369" t="s">
        <v>8906</v>
      </c>
      <c r="N369" t="s">
        <v>170</v>
      </c>
      <c r="AI369" t="s">
        <v>8907</v>
      </c>
      <c r="AJ369" t="s">
        <v>1175</v>
      </c>
      <c r="AK369" t="s">
        <v>1335</v>
      </c>
      <c r="AL369">
        <v>58</v>
      </c>
      <c r="AM369">
        <v>5</v>
      </c>
      <c r="AN369">
        <v>2000</v>
      </c>
      <c r="AO369" t="s">
        <v>174</v>
      </c>
      <c r="AP369" t="s">
        <v>8908</v>
      </c>
      <c r="AQ369" t="s">
        <v>3878</v>
      </c>
      <c r="AR369" t="s">
        <v>1704</v>
      </c>
      <c r="AS369">
        <v>56</v>
      </c>
      <c r="AT369">
        <v>5</v>
      </c>
      <c r="AU369">
        <v>2002</v>
      </c>
      <c r="AV369" t="s">
        <v>170</v>
      </c>
      <c r="BC369" t="s">
        <v>174</v>
      </c>
      <c r="BD369" t="s">
        <v>555</v>
      </c>
      <c r="BE369" t="s">
        <v>8908</v>
      </c>
      <c r="BF369" t="s">
        <v>1704</v>
      </c>
      <c r="BG369">
        <v>57</v>
      </c>
      <c r="BH369">
        <v>6</v>
      </c>
      <c r="BI369">
        <v>2005</v>
      </c>
      <c r="BJ369">
        <v>19</v>
      </c>
      <c r="BK369" t="s">
        <v>2566</v>
      </c>
      <c r="BL369">
        <v>17</v>
      </c>
      <c r="BN369" t="s">
        <v>174</v>
      </c>
      <c r="BO369" t="s">
        <v>1909</v>
      </c>
      <c r="BP369" t="s">
        <v>8908</v>
      </c>
      <c r="BQ369" t="s">
        <v>1704</v>
      </c>
      <c r="BR369">
        <v>68</v>
      </c>
      <c r="BS369">
        <v>6.8</v>
      </c>
      <c r="BT369">
        <v>2007</v>
      </c>
      <c r="BU369">
        <v>31</v>
      </c>
      <c r="BV369" t="s">
        <v>1704</v>
      </c>
      <c r="BW369">
        <v>17</v>
      </c>
      <c r="BY369" t="s">
        <v>174</v>
      </c>
      <c r="BZ369" t="s">
        <v>8909</v>
      </c>
      <c r="CA369" t="s">
        <v>8910</v>
      </c>
      <c r="CB369" t="s">
        <v>5170</v>
      </c>
      <c r="CC369">
        <v>70</v>
      </c>
      <c r="CD369">
        <v>8</v>
      </c>
      <c r="CE369">
        <v>2009</v>
      </c>
      <c r="CF369" t="s">
        <v>174</v>
      </c>
      <c r="CG369" t="s">
        <v>1704</v>
      </c>
      <c r="CH369" t="s">
        <v>441</v>
      </c>
      <c r="CI369" t="s">
        <v>193</v>
      </c>
      <c r="CJ369">
        <v>2015</v>
      </c>
      <c r="CL369" t="s">
        <v>170</v>
      </c>
      <c r="CN369" t="s">
        <v>174</v>
      </c>
      <c r="CO369" t="s">
        <v>8911</v>
      </c>
      <c r="CP369" t="s">
        <v>722</v>
      </c>
      <c r="CQ369" t="s">
        <v>174</v>
      </c>
      <c r="CR369">
        <v>0</v>
      </c>
      <c r="CS369">
        <v>2</v>
      </c>
      <c r="CT369">
        <v>8</v>
      </c>
      <c r="CU369" t="s">
        <v>8912</v>
      </c>
      <c r="CV369" t="s">
        <v>170</v>
      </c>
      <c r="CZ369" t="s">
        <v>170</v>
      </c>
      <c r="DB369" t="s">
        <v>8913</v>
      </c>
      <c r="DC369" t="s">
        <v>8914</v>
      </c>
      <c r="DD369" t="s">
        <v>174</v>
      </c>
      <c r="DE369" t="s">
        <v>8915</v>
      </c>
      <c r="DF369" t="s">
        <v>174</v>
      </c>
      <c r="DG369" t="s">
        <v>8916</v>
      </c>
      <c r="DH369" t="s">
        <v>8917</v>
      </c>
      <c r="DI369" t="s">
        <v>170</v>
      </c>
      <c r="DJ369" t="s">
        <v>170</v>
      </c>
      <c r="DK369">
        <v>8</v>
      </c>
      <c r="DL369" t="s">
        <v>170</v>
      </c>
      <c r="DN369" t="s">
        <v>170</v>
      </c>
      <c r="DP369" t="s">
        <v>8920</v>
      </c>
      <c r="DQ369" t="str">
        <f>HYPERLINK("https://nconnect.nicmar.ac.in/storage/profile/699bee6c93d45.png","Download")</f>
        <v>0</v>
      </c>
      <c r="DR369" t="str">
        <f>HYPERLINK("https://nconnect.nicmar.ac.in/pdf/533_resume_1771828698.pdf/Y2FyZWVy","View Resume")</f>
        <v>0</v>
      </c>
      <c r="DS369" t="s">
        <v>502</v>
      </c>
      <c r="DT369" t="s">
        <v>8919</v>
      </c>
      <c r="DU369" t="s">
        <v>508</v>
      </c>
      <c r="DV369" t="s">
        <v>819</v>
      </c>
      <c r="DW369" t="s">
        <v>246</v>
      </c>
      <c r="DX369" t="s">
        <v>501</v>
      </c>
      <c r="DY369" t="s">
        <v>209</v>
      </c>
      <c r="DZ369" t="s">
        <v>502</v>
      </c>
    </row>
    <row r="370" spans="1:158">
      <c r="A370" t="s">
        <v>540</v>
      </c>
      <c r="B370" t="s">
        <v>159</v>
      </c>
      <c r="C370" t="s">
        <v>472</v>
      </c>
      <c r="D370" t="s">
        <v>541</v>
      </c>
      <c r="E370" t="s">
        <v>8921</v>
      </c>
      <c r="F370" t="s">
        <v>8922</v>
      </c>
      <c r="G370">
        <v>9173002996</v>
      </c>
      <c r="H370" t="s">
        <v>271</v>
      </c>
      <c r="I370" t="s">
        <v>8923</v>
      </c>
      <c r="J370" t="s">
        <v>166</v>
      </c>
      <c r="K370" t="s">
        <v>8924</v>
      </c>
      <c r="L370" t="s">
        <v>8925</v>
      </c>
      <c r="M370" t="s">
        <v>8926</v>
      </c>
      <c r="N370" t="s">
        <v>170</v>
      </c>
      <c r="AI370" t="s">
        <v>8927</v>
      </c>
      <c r="AJ370" t="s">
        <v>8928</v>
      </c>
      <c r="AK370" t="s">
        <v>8929</v>
      </c>
      <c r="AL370">
        <v>74</v>
      </c>
      <c r="AN370">
        <v>1999</v>
      </c>
      <c r="AO370" t="s">
        <v>170</v>
      </c>
      <c r="AV370" t="s">
        <v>174</v>
      </c>
      <c r="AW370" t="s">
        <v>486</v>
      </c>
      <c r="AX370" t="s">
        <v>8930</v>
      </c>
      <c r="AY370" t="s">
        <v>8274</v>
      </c>
      <c r="AZ370">
        <v>68</v>
      </c>
      <c r="BA370">
        <v>6.0</v>
      </c>
      <c r="BB370">
        <v>2004</v>
      </c>
      <c r="BC370" t="s">
        <v>174</v>
      </c>
      <c r="BD370" t="s">
        <v>8931</v>
      </c>
      <c r="BE370" t="s">
        <v>8932</v>
      </c>
      <c r="BF370" t="s">
        <v>8933</v>
      </c>
      <c r="BG370">
        <v>90</v>
      </c>
      <c r="BH370">
        <v>9.01</v>
      </c>
      <c r="BI370">
        <v>2008</v>
      </c>
      <c r="BJ370">
        <v>1</v>
      </c>
      <c r="BL370">
        <v>9</v>
      </c>
      <c r="BN370" t="s">
        <v>174</v>
      </c>
      <c r="BO370" t="s">
        <v>8934</v>
      </c>
      <c r="BP370" t="s">
        <v>8935</v>
      </c>
      <c r="BQ370" t="s">
        <v>8936</v>
      </c>
      <c r="BR370">
        <v>85</v>
      </c>
      <c r="BS370">
        <v>8.5</v>
      </c>
      <c r="BT370">
        <v>2014</v>
      </c>
      <c r="BU370">
        <v>16</v>
      </c>
      <c r="BW370">
        <v>49</v>
      </c>
      <c r="BY370" t="s">
        <v>170</v>
      </c>
      <c r="CF370" t="s">
        <v>174</v>
      </c>
      <c r="CG370" t="s">
        <v>8937</v>
      </c>
      <c r="CH370" t="s">
        <v>8938</v>
      </c>
      <c r="CI370" t="s">
        <v>193</v>
      </c>
      <c r="CJ370">
        <v>2025</v>
      </c>
      <c r="CL370" t="s">
        <v>174</v>
      </c>
      <c r="CM370" t="s">
        <v>8939</v>
      </c>
      <c r="CN370" t="s">
        <v>174</v>
      </c>
      <c r="CO370" t="s">
        <v>8940</v>
      </c>
      <c r="CP370" t="s">
        <v>722</v>
      </c>
      <c r="CQ370" t="s">
        <v>174</v>
      </c>
      <c r="CR370" t="s">
        <v>8941</v>
      </c>
      <c r="CS370">
        <v>5</v>
      </c>
      <c r="CT370">
        <v>0</v>
      </c>
      <c r="CU370" t="s">
        <v>8942</v>
      </c>
      <c r="CV370" t="s">
        <v>170</v>
      </c>
      <c r="CZ370" t="s">
        <v>170</v>
      </c>
      <c r="DB370" t="s">
        <v>378</v>
      </c>
      <c r="DC370" t="s">
        <v>326</v>
      </c>
      <c r="DD370" t="s">
        <v>174</v>
      </c>
      <c r="DE370" t="s">
        <v>8943</v>
      </c>
      <c r="DF370" t="s">
        <v>170</v>
      </c>
      <c r="DL370" t="s">
        <v>170</v>
      </c>
      <c r="DN370" t="s">
        <v>170</v>
      </c>
      <c r="DP370" t="s">
        <v>8944</v>
      </c>
      <c r="DQ370" t="s">
        <v>202</v>
      </c>
      <c r="DR370" t="str">
        <f>HYPERLINK("https://nconnect.nicmar.ac.in/pdf/282_resume_1771581587.pdf/Y2FyZWVy","View Resume")</f>
        <v>0</v>
      </c>
      <c r="DS370" t="s">
        <v>8945</v>
      </c>
      <c r="DT370" t="s">
        <v>8946</v>
      </c>
      <c r="DU370" t="s">
        <v>8947</v>
      </c>
      <c r="DV370" t="s">
        <v>8948</v>
      </c>
      <c r="DW370" t="s">
        <v>207</v>
      </c>
      <c r="DX370" t="s">
        <v>1198</v>
      </c>
      <c r="DY370" t="s">
        <v>2697</v>
      </c>
      <c r="DZ370" t="s">
        <v>470</v>
      </c>
      <c r="EA370" t="s">
        <v>8949</v>
      </c>
      <c r="EB370" t="s">
        <v>8950</v>
      </c>
      <c r="EC370" t="s">
        <v>4473</v>
      </c>
      <c r="ED370" t="s">
        <v>246</v>
      </c>
      <c r="EE370" t="s">
        <v>1099</v>
      </c>
      <c r="EF370" t="s">
        <v>6639</v>
      </c>
      <c r="EG370" t="s">
        <v>3195</v>
      </c>
      <c r="EH370" t="s">
        <v>8951</v>
      </c>
      <c r="EI370" t="s">
        <v>8950</v>
      </c>
      <c r="EJ370" t="s">
        <v>4473</v>
      </c>
      <c r="EK370" t="s">
        <v>246</v>
      </c>
      <c r="EL370" t="s">
        <v>580</v>
      </c>
      <c r="EM370" t="s">
        <v>2523</v>
      </c>
      <c r="EN370" t="s">
        <v>2927</v>
      </c>
      <c r="EO370" t="s">
        <v>8952</v>
      </c>
      <c r="EP370" t="s">
        <v>8950</v>
      </c>
      <c r="EQ370" t="s">
        <v>8953</v>
      </c>
      <c r="ER370" t="s">
        <v>246</v>
      </c>
      <c r="ES370" t="s">
        <v>2026</v>
      </c>
      <c r="ET370" t="s">
        <v>2956</v>
      </c>
      <c r="EU370" t="s">
        <v>942</v>
      </c>
      <c r="EV370" t="s">
        <v>8954</v>
      </c>
      <c r="EW370" t="s">
        <v>8950</v>
      </c>
      <c r="EX370" t="s">
        <v>2250</v>
      </c>
      <c r="EY370" t="s">
        <v>246</v>
      </c>
      <c r="EZ370" t="s">
        <v>5181</v>
      </c>
      <c r="FA370" t="s">
        <v>983</v>
      </c>
      <c r="FB370" t="s">
        <v>248</v>
      </c>
    </row>
    <row r="371" spans="1:158">
      <c r="A371" t="s">
        <v>1137</v>
      </c>
      <c r="B371" t="s">
        <v>211</v>
      </c>
      <c r="C371" t="s">
        <v>1138</v>
      </c>
      <c r="D371" t="s">
        <v>1139</v>
      </c>
      <c r="E371" t="s">
        <v>8921</v>
      </c>
      <c r="F371" t="s">
        <v>8922</v>
      </c>
      <c r="G371">
        <v>9173002996</v>
      </c>
      <c r="H371" t="s">
        <v>271</v>
      </c>
      <c r="I371" t="s">
        <v>8923</v>
      </c>
      <c r="J371" t="s">
        <v>166</v>
      </c>
      <c r="K371" t="s">
        <v>8924</v>
      </c>
      <c r="L371" t="s">
        <v>8925</v>
      </c>
      <c r="M371" t="s">
        <v>8926</v>
      </c>
      <c r="N371" t="s">
        <v>170</v>
      </c>
      <c r="AI371" t="s">
        <v>8927</v>
      </c>
      <c r="AJ371" t="s">
        <v>8928</v>
      </c>
      <c r="AK371" t="s">
        <v>8929</v>
      </c>
      <c r="AL371">
        <v>74</v>
      </c>
      <c r="AN371">
        <v>1999</v>
      </c>
      <c r="AO371" t="s">
        <v>170</v>
      </c>
      <c r="AV371" t="s">
        <v>174</v>
      </c>
      <c r="AW371" t="s">
        <v>486</v>
      </c>
      <c r="AX371" t="s">
        <v>8930</v>
      </c>
      <c r="AY371" t="s">
        <v>8274</v>
      </c>
      <c r="AZ371">
        <v>68</v>
      </c>
      <c r="BA371">
        <v>6.0</v>
      </c>
      <c r="BB371">
        <v>2004</v>
      </c>
      <c r="BC371" t="s">
        <v>174</v>
      </c>
      <c r="BD371" t="s">
        <v>8931</v>
      </c>
      <c r="BE371" t="s">
        <v>8932</v>
      </c>
      <c r="BF371" t="s">
        <v>8933</v>
      </c>
      <c r="BG371">
        <v>90</v>
      </c>
      <c r="BH371">
        <v>9.01</v>
      </c>
      <c r="BI371">
        <v>2008</v>
      </c>
      <c r="BJ371">
        <v>1</v>
      </c>
      <c r="BL371">
        <v>9</v>
      </c>
      <c r="BN371" t="s">
        <v>174</v>
      </c>
      <c r="BO371" t="s">
        <v>8934</v>
      </c>
      <c r="BP371" t="s">
        <v>8935</v>
      </c>
      <c r="BQ371" t="s">
        <v>8936</v>
      </c>
      <c r="BR371">
        <v>85</v>
      </c>
      <c r="BS371">
        <v>8.5</v>
      </c>
      <c r="BT371">
        <v>2014</v>
      </c>
      <c r="BU371">
        <v>16</v>
      </c>
      <c r="BW371">
        <v>49</v>
      </c>
      <c r="BY371" t="s">
        <v>170</v>
      </c>
      <c r="CF371" t="s">
        <v>174</v>
      </c>
      <c r="CG371" t="s">
        <v>8937</v>
      </c>
      <c r="CH371" t="s">
        <v>8938</v>
      </c>
      <c r="CI371" t="s">
        <v>193</v>
      </c>
      <c r="CJ371">
        <v>2025</v>
      </c>
      <c r="CL371" t="s">
        <v>174</v>
      </c>
      <c r="CM371" t="s">
        <v>8939</v>
      </c>
      <c r="CN371" t="s">
        <v>174</v>
      </c>
      <c r="CO371" t="s">
        <v>8940</v>
      </c>
      <c r="CP371" t="s">
        <v>722</v>
      </c>
      <c r="CQ371" t="s">
        <v>174</v>
      </c>
      <c r="CR371" t="s">
        <v>8941</v>
      </c>
      <c r="CS371">
        <v>5</v>
      </c>
      <c r="CT371">
        <v>0</v>
      </c>
      <c r="CU371" t="s">
        <v>8942</v>
      </c>
      <c r="CV371" t="s">
        <v>170</v>
      </c>
      <c r="CZ371" t="s">
        <v>170</v>
      </c>
      <c r="DB371" t="s">
        <v>378</v>
      </c>
      <c r="DC371" t="s">
        <v>326</v>
      </c>
      <c r="DD371" t="s">
        <v>174</v>
      </c>
      <c r="DE371" t="s">
        <v>8943</v>
      </c>
      <c r="DF371" t="s">
        <v>170</v>
      </c>
      <c r="DL371" t="s">
        <v>170</v>
      </c>
      <c r="DN371" t="s">
        <v>170</v>
      </c>
      <c r="DP371" t="s">
        <v>8955</v>
      </c>
      <c r="DQ371" t="s">
        <v>202</v>
      </c>
      <c r="DR371" t="str">
        <f>HYPERLINK("https://nconnect.nicmar.ac.in/pdf/282_resume_1771581587.pdf/Y2FyZWVy","View Resume")</f>
        <v>0</v>
      </c>
      <c r="DS371" t="s">
        <v>8945</v>
      </c>
      <c r="DT371" t="s">
        <v>8946</v>
      </c>
      <c r="DU371" t="s">
        <v>8947</v>
      </c>
      <c r="DV371" t="s">
        <v>8948</v>
      </c>
      <c r="DW371" t="s">
        <v>207</v>
      </c>
      <c r="DX371" t="s">
        <v>1198</v>
      </c>
      <c r="DY371" t="s">
        <v>2697</v>
      </c>
      <c r="DZ371" t="s">
        <v>470</v>
      </c>
      <c r="EA371" t="s">
        <v>8949</v>
      </c>
      <c r="EB371" t="s">
        <v>8950</v>
      </c>
      <c r="EC371" t="s">
        <v>4473</v>
      </c>
      <c r="ED371" t="s">
        <v>246</v>
      </c>
      <c r="EE371" t="s">
        <v>1099</v>
      </c>
      <c r="EF371" t="s">
        <v>6639</v>
      </c>
      <c r="EG371" t="s">
        <v>3195</v>
      </c>
      <c r="EH371" t="s">
        <v>8951</v>
      </c>
      <c r="EI371" t="s">
        <v>8950</v>
      </c>
      <c r="EJ371" t="s">
        <v>4473</v>
      </c>
      <c r="EK371" t="s">
        <v>246</v>
      </c>
      <c r="EL371" t="s">
        <v>580</v>
      </c>
      <c r="EM371" t="s">
        <v>2523</v>
      </c>
      <c r="EN371" t="s">
        <v>2927</v>
      </c>
      <c r="EO371" t="s">
        <v>8952</v>
      </c>
      <c r="EP371" t="s">
        <v>8950</v>
      </c>
      <c r="EQ371" t="s">
        <v>8953</v>
      </c>
      <c r="ER371" t="s">
        <v>246</v>
      </c>
      <c r="ES371" t="s">
        <v>2026</v>
      </c>
      <c r="ET371" t="s">
        <v>2956</v>
      </c>
      <c r="EU371" t="s">
        <v>942</v>
      </c>
      <c r="EV371" t="s">
        <v>8954</v>
      </c>
      <c r="EW371" t="s">
        <v>8950</v>
      </c>
      <c r="EX371" t="s">
        <v>2250</v>
      </c>
      <c r="EY371" t="s">
        <v>246</v>
      </c>
      <c r="EZ371" t="s">
        <v>5181</v>
      </c>
      <c r="FA371" t="s">
        <v>983</v>
      </c>
      <c r="FB371" t="s">
        <v>248</v>
      </c>
    </row>
    <row r="372" spans="1:158">
      <c r="A372" t="s">
        <v>356</v>
      </c>
      <c r="B372" t="s">
        <v>211</v>
      </c>
      <c r="C372" t="s">
        <v>267</v>
      </c>
      <c r="D372" t="s">
        <v>357</v>
      </c>
      <c r="E372" t="s">
        <v>8956</v>
      </c>
      <c r="F372" t="s">
        <v>8957</v>
      </c>
      <c r="G372">
        <v>9075545577</v>
      </c>
      <c r="H372" t="s">
        <v>271</v>
      </c>
      <c r="I372" t="s">
        <v>8958</v>
      </c>
      <c r="J372" t="s">
        <v>166</v>
      </c>
      <c r="K372" t="s">
        <v>8959</v>
      </c>
      <c r="L372" t="s">
        <v>8960</v>
      </c>
      <c r="M372" t="s">
        <v>8961</v>
      </c>
      <c r="N372" t="s">
        <v>170</v>
      </c>
      <c r="AI372" t="s">
        <v>8962</v>
      </c>
      <c r="AJ372" t="s">
        <v>8963</v>
      </c>
      <c r="AK372" t="s">
        <v>8964</v>
      </c>
      <c r="AL372">
        <v>70.26</v>
      </c>
      <c r="AN372">
        <v>2005</v>
      </c>
      <c r="AO372" t="s">
        <v>174</v>
      </c>
      <c r="AP372" t="s">
        <v>8965</v>
      </c>
      <c r="AQ372" t="s">
        <v>8963</v>
      </c>
      <c r="AR372" t="s">
        <v>8966</v>
      </c>
      <c r="AS372">
        <v>74.83</v>
      </c>
      <c r="AU372">
        <v>2007</v>
      </c>
      <c r="AV372" t="s">
        <v>170</v>
      </c>
      <c r="BC372" t="s">
        <v>174</v>
      </c>
      <c r="BD372" t="s">
        <v>8967</v>
      </c>
      <c r="BE372" t="s">
        <v>8968</v>
      </c>
      <c r="BF372" t="s">
        <v>8969</v>
      </c>
      <c r="BG372">
        <v>71.26</v>
      </c>
      <c r="BI372">
        <v>2010</v>
      </c>
      <c r="BJ372">
        <v>9</v>
      </c>
      <c r="BL372">
        <v>53</v>
      </c>
      <c r="BM372" t="s">
        <v>8970</v>
      </c>
      <c r="BN372" t="s">
        <v>174</v>
      </c>
      <c r="BO372" t="s">
        <v>8971</v>
      </c>
      <c r="BP372" t="s">
        <v>8972</v>
      </c>
      <c r="BQ372" t="s">
        <v>3427</v>
      </c>
      <c r="BR372">
        <v>62.53</v>
      </c>
      <c r="BT372">
        <v>2013</v>
      </c>
      <c r="BU372">
        <v>31</v>
      </c>
      <c r="BW372">
        <v>11</v>
      </c>
      <c r="BY372" t="s">
        <v>174</v>
      </c>
      <c r="BZ372" t="s">
        <v>8971</v>
      </c>
      <c r="CA372" t="s">
        <v>8973</v>
      </c>
      <c r="CB372" t="s">
        <v>2361</v>
      </c>
      <c r="CC372">
        <v>75.25</v>
      </c>
      <c r="CE372">
        <v>2018</v>
      </c>
      <c r="CF372" t="s">
        <v>174</v>
      </c>
      <c r="CG372" t="s">
        <v>3427</v>
      </c>
      <c r="CH372" t="s">
        <v>8974</v>
      </c>
      <c r="CI372" t="s">
        <v>193</v>
      </c>
      <c r="CJ372">
        <v>2025</v>
      </c>
      <c r="CL372" t="s">
        <v>174</v>
      </c>
      <c r="CM372" t="s">
        <v>8975</v>
      </c>
      <c r="CN372" t="s">
        <v>174</v>
      </c>
      <c r="CO372" t="s">
        <v>8976</v>
      </c>
      <c r="CP372" t="s">
        <v>174</v>
      </c>
      <c r="CQ372" t="s">
        <v>170</v>
      </c>
      <c r="CV372" t="s">
        <v>170</v>
      </c>
      <c r="CZ372" t="s">
        <v>174</v>
      </c>
      <c r="DA372" t="s">
        <v>8977</v>
      </c>
      <c r="DC372" t="s">
        <v>8978</v>
      </c>
      <c r="DD372" t="s">
        <v>174</v>
      </c>
      <c r="DE372" t="s">
        <v>8979</v>
      </c>
      <c r="DF372" t="s">
        <v>174</v>
      </c>
      <c r="DG372" t="s">
        <v>8980</v>
      </c>
      <c r="DH372" t="s">
        <v>8981</v>
      </c>
      <c r="DI372" t="s">
        <v>8982</v>
      </c>
      <c r="DJ372" t="s">
        <v>170</v>
      </c>
      <c r="DK372">
        <v>9</v>
      </c>
      <c r="DL372" t="s">
        <v>174</v>
      </c>
      <c r="DM372" t="s">
        <v>8983</v>
      </c>
      <c r="DN372" t="s">
        <v>170</v>
      </c>
      <c r="DP372" t="s">
        <v>8984</v>
      </c>
      <c r="DQ372" t="s">
        <v>202</v>
      </c>
      <c r="DR372" t="str">
        <f>HYPERLINK("https://nconnect.nicmar.ac.in/pdf/536_resume_1771832627.pdf/Y2FyZWVy","View Resume")</f>
        <v>0</v>
      </c>
      <c r="DS372" t="s">
        <v>4210</v>
      </c>
      <c r="DT372" t="s">
        <v>8985</v>
      </c>
      <c r="DU372" t="s">
        <v>211</v>
      </c>
      <c r="DV372" t="s">
        <v>8986</v>
      </c>
      <c r="DW372" t="s">
        <v>246</v>
      </c>
      <c r="DX372" t="s">
        <v>905</v>
      </c>
      <c r="DY372" t="s">
        <v>209</v>
      </c>
      <c r="DZ372" t="s">
        <v>4210</v>
      </c>
    </row>
    <row r="373" spans="1:158">
      <c r="A373" t="s">
        <v>826</v>
      </c>
      <c r="B373" t="s">
        <v>211</v>
      </c>
      <c r="C373" t="s">
        <v>267</v>
      </c>
      <c r="D373" t="s">
        <v>827</v>
      </c>
      <c r="E373" t="s">
        <v>8987</v>
      </c>
      <c r="F373" t="s">
        <v>8988</v>
      </c>
      <c r="G373">
        <v>9764700016</v>
      </c>
      <c r="H373" t="s">
        <v>164</v>
      </c>
      <c r="I373" t="s">
        <v>8989</v>
      </c>
      <c r="J373" t="s">
        <v>166</v>
      </c>
      <c r="K373" t="s">
        <v>658</v>
      </c>
      <c r="L373" t="s">
        <v>8990</v>
      </c>
      <c r="M373" t="s">
        <v>8991</v>
      </c>
      <c r="N373" t="s">
        <v>170</v>
      </c>
      <c r="AI373" t="s">
        <v>8992</v>
      </c>
      <c r="AJ373" t="s">
        <v>8993</v>
      </c>
      <c r="AK373" t="s">
        <v>378</v>
      </c>
      <c r="AL373">
        <v>59</v>
      </c>
      <c r="AN373">
        <v>1995</v>
      </c>
      <c r="AO373" t="s">
        <v>174</v>
      </c>
      <c r="AP373" t="s">
        <v>8994</v>
      </c>
      <c r="AQ373" t="s">
        <v>277</v>
      </c>
      <c r="AR373" t="s">
        <v>8970</v>
      </c>
      <c r="AS373">
        <v>68</v>
      </c>
      <c r="AU373">
        <v>1997</v>
      </c>
      <c r="AV373" t="s">
        <v>174</v>
      </c>
      <c r="AW373" t="s">
        <v>6616</v>
      </c>
      <c r="AX373" t="s">
        <v>8995</v>
      </c>
      <c r="AY373" t="s">
        <v>8970</v>
      </c>
      <c r="AZ373">
        <v>69</v>
      </c>
      <c r="BB373">
        <v>1999</v>
      </c>
      <c r="BC373" t="s">
        <v>174</v>
      </c>
      <c r="BD373" t="s">
        <v>3882</v>
      </c>
      <c r="BE373" t="s">
        <v>8996</v>
      </c>
      <c r="BF373" t="s">
        <v>8997</v>
      </c>
      <c r="BG373">
        <v>62</v>
      </c>
      <c r="BI373">
        <v>2002</v>
      </c>
      <c r="BJ373">
        <v>19</v>
      </c>
      <c r="BK373" t="s">
        <v>8998</v>
      </c>
      <c r="BL373">
        <v>11</v>
      </c>
      <c r="BN373" t="s">
        <v>170</v>
      </c>
      <c r="BY373" t="s">
        <v>170</v>
      </c>
      <c r="CF373" t="s">
        <v>170</v>
      </c>
      <c r="CL373" t="s">
        <v>174</v>
      </c>
      <c r="CM373" t="s">
        <v>8999</v>
      </c>
      <c r="CN373" t="s">
        <v>170</v>
      </c>
      <c r="CP373" t="s">
        <v>9000</v>
      </c>
      <c r="CQ373" t="s">
        <v>170</v>
      </c>
      <c r="CV373" t="s">
        <v>170</v>
      </c>
      <c r="CZ373" t="s">
        <v>170</v>
      </c>
      <c r="DB373" t="s">
        <v>9001</v>
      </c>
      <c r="DC373" t="s">
        <v>326</v>
      </c>
      <c r="DD373" t="s">
        <v>174</v>
      </c>
      <c r="DE373" t="s">
        <v>9002</v>
      </c>
      <c r="DF373" t="s">
        <v>170</v>
      </c>
      <c r="DL373" t="s">
        <v>170</v>
      </c>
      <c r="DN373" t="s">
        <v>174</v>
      </c>
      <c r="DO373" t="s">
        <v>9003</v>
      </c>
      <c r="DP373" t="s">
        <v>9004</v>
      </c>
      <c r="DQ373" t="s">
        <v>202</v>
      </c>
      <c r="DR373" t="str">
        <f>HYPERLINK("https://nconnect.nicmar.ac.in/pdf/540_resume_1771832859.pdf/Y2FyZWVy","View Resume")</f>
        <v>0</v>
      </c>
      <c r="DS373" t="s">
        <v>978</v>
      </c>
      <c r="DT373" t="s">
        <v>9005</v>
      </c>
      <c r="DU373" t="s">
        <v>4348</v>
      </c>
      <c r="DV373" t="s">
        <v>819</v>
      </c>
      <c r="DW373" t="s">
        <v>207</v>
      </c>
      <c r="DX373" t="s">
        <v>1725</v>
      </c>
      <c r="DY373" t="s">
        <v>3389</v>
      </c>
      <c r="DZ373" t="s">
        <v>978</v>
      </c>
    </row>
    <row r="374" spans="1:158">
      <c r="A374" t="s">
        <v>210</v>
      </c>
      <c r="B374" t="s">
        <v>211</v>
      </c>
      <c r="C374" t="s">
        <v>212</v>
      </c>
      <c r="D374" t="s">
        <v>213</v>
      </c>
      <c r="E374" t="s">
        <v>9006</v>
      </c>
      <c r="F374" t="s">
        <v>9007</v>
      </c>
      <c r="G374">
        <v>9935217008</v>
      </c>
      <c r="H374" t="s">
        <v>164</v>
      </c>
      <c r="I374" t="s">
        <v>9008</v>
      </c>
      <c r="J374" t="s">
        <v>166</v>
      </c>
      <c r="K374" t="s">
        <v>9009</v>
      </c>
      <c r="L374" t="s">
        <v>9010</v>
      </c>
      <c r="M374" t="s">
        <v>9011</v>
      </c>
      <c r="N374" t="s">
        <v>170</v>
      </c>
      <c r="AI374" t="s">
        <v>9012</v>
      </c>
      <c r="AJ374" t="s">
        <v>9013</v>
      </c>
      <c r="AK374" t="s">
        <v>9014</v>
      </c>
      <c r="AL374">
        <v>76</v>
      </c>
      <c r="AN374">
        <v>2006</v>
      </c>
      <c r="AO374" t="s">
        <v>174</v>
      </c>
      <c r="AP374" t="s">
        <v>9012</v>
      </c>
      <c r="AQ374" t="s">
        <v>9013</v>
      </c>
      <c r="AR374" t="s">
        <v>9015</v>
      </c>
      <c r="AS374">
        <v>76.4</v>
      </c>
      <c r="AU374">
        <v>2008</v>
      </c>
      <c r="AV374" t="s">
        <v>174</v>
      </c>
      <c r="AW374" t="s">
        <v>9016</v>
      </c>
      <c r="AX374" t="s">
        <v>9017</v>
      </c>
      <c r="AY374" t="s">
        <v>486</v>
      </c>
      <c r="AZ374">
        <v>86</v>
      </c>
      <c r="BA374">
        <v>4.3</v>
      </c>
      <c r="BB374">
        <v>2023</v>
      </c>
      <c r="BC374" t="s">
        <v>174</v>
      </c>
      <c r="BD374" t="s">
        <v>9018</v>
      </c>
      <c r="BE374" t="s">
        <v>9019</v>
      </c>
      <c r="BF374" t="s">
        <v>486</v>
      </c>
      <c r="BG374">
        <v>80.32</v>
      </c>
      <c r="BI374">
        <v>2014</v>
      </c>
      <c r="BJ374">
        <v>1</v>
      </c>
      <c r="BL374">
        <v>9</v>
      </c>
      <c r="BN374" t="s">
        <v>170</v>
      </c>
      <c r="BY374" t="s">
        <v>170</v>
      </c>
      <c r="CF374" t="s">
        <v>174</v>
      </c>
      <c r="CG374" t="s">
        <v>9020</v>
      </c>
      <c r="CH374" t="s">
        <v>9021</v>
      </c>
      <c r="CI374" t="s">
        <v>193</v>
      </c>
      <c r="CJ374">
        <v>2021</v>
      </c>
      <c r="CL374" t="s">
        <v>174</v>
      </c>
      <c r="CM374" t="s">
        <v>9022</v>
      </c>
      <c r="CN374" t="s">
        <v>174</v>
      </c>
      <c r="CO374" t="s">
        <v>9023</v>
      </c>
      <c r="CP374" t="s">
        <v>9014</v>
      </c>
      <c r="CQ374" t="s">
        <v>174</v>
      </c>
      <c r="CR374">
        <v>3</v>
      </c>
      <c r="CS374">
        <v>14</v>
      </c>
      <c r="CT374">
        <v>23</v>
      </c>
      <c r="CU374" t="s">
        <v>9024</v>
      </c>
      <c r="CV374" t="s">
        <v>170</v>
      </c>
      <c r="CZ374" t="s">
        <v>170</v>
      </c>
      <c r="DB374" t="s">
        <v>9025</v>
      </c>
      <c r="DC374" t="s">
        <v>9026</v>
      </c>
      <c r="DD374" t="s">
        <v>174</v>
      </c>
      <c r="DE374" t="s">
        <v>9027</v>
      </c>
      <c r="DF374" t="s">
        <v>174</v>
      </c>
      <c r="DG374">
        <v>6</v>
      </c>
      <c r="DH374">
        <v>1</v>
      </c>
      <c r="DI374" t="s">
        <v>174</v>
      </c>
      <c r="DJ374" t="s">
        <v>174</v>
      </c>
      <c r="DK374">
        <v>9</v>
      </c>
      <c r="DL374" t="s">
        <v>174</v>
      </c>
      <c r="DM374" t="s">
        <v>9028</v>
      </c>
      <c r="DN374" t="s">
        <v>174</v>
      </c>
      <c r="DO374" t="s">
        <v>9029</v>
      </c>
      <c r="DP374" t="s">
        <v>9030</v>
      </c>
      <c r="DQ374" t="str">
        <f>HYPERLINK("https://nconnect.nicmar.ac.in/storage/profile/699bd338d8386.png","Download")</f>
        <v>0</v>
      </c>
      <c r="DR374" t="str">
        <f>HYPERLINK("https://nconnect.nicmar.ac.in/pdf/326_resume_1771828077.pdf/Y2FyZWVy","View Resume")</f>
        <v>0</v>
      </c>
      <c r="DS374" t="s">
        <v>8824</v>
      </c>
      <c r="DT374" t="s">
        <v>9031</v>
      </c>
      <c r="DU374" t="s">
        <v>211</v>
      </c>
      <c r="DV374" t="s">
        <v>819</v>
      </c>
      <c r="DW374" t="s">
        <v>246</v>
      </c>
      <c r="DX374" t="s">
        <v>2529</v>
      </c>
      <c r="DY374" t="s">
        <v>209</v>
      </c>
      <c r="DZ374" t="s">
        <v>906</v>
      </c>
      <c r="EA374" t="s">
        <v>9032</v>
      </c>
      <c r="EB374" t="s">
        <v>9033</v>
      </c>
      <c r="EC374" t="s">
        <v>9034</v>
      </c>
      <c r="ED374" t="s">
        <v>207</v>
      </c>
      <c r="EE374" t="s">
        <v>907</v>
      </c>
      <c r="EF374" t="s">
        <v>1094</v>
      </c>
      <c r="EG374" t="s">
        <v>575</v>
      </c>
      <c r="EH374" t="s">
        <v>9035</v>
      </c>
      <c r="EI374" t="s">
        <v>211</v>
      </c>
      <c r="EJ374" t="s">
        <v>9036</v>
      </c>
      <c r="EK374" t="s">
        <v>246</v>
      </c>
      <c r="EL374" t="s">
        <v>1025</v>
      </c>
      <c r="EM374" t="s">
        <v>428</v>
      </c>
      <c r="EN374" t="s">
        <v>248</v>
      </c>
      <c r="EO374" t="s">
        <v>9037</v>
      </c>
      <c r="EP374" t="s">
        <v>8049</v>
      </c>
      <c r="EQ374" t="s">
        <v>9036</v>
      </c>
      <c r="ER374" t="s">
        <v>207</v>
      </c>
      <c r="ES374" t="s">
        <v>580</v>
      </c>
      <c r="ET374" t="s">
        <v>1136</v>
      </c>
      <c r="EU374" t="s">
        <v>248</v>
      </c>
    </row>
    <row r="375" spans="1:158">
      <c r="A375" t="s">
        <v>1898</v>
      </c>
      <c r="B375" t="s">
        <v>211</v>
      </c>
      <c r="C375" t="s">
        <v>267</v>
      </c>
      <c r="D375" t="s">
        <v>1899</v>
      </c>
      <c r="E375" t="s">
        <v>9038</v>
      </c>
      <c r="F375" t="s">
        <v>9039</v>
      </c>
      <c r="G375">
        <v>9482537964</v>
      </c>
      <c r="H375" t="s">
        <v>164</v>
      </c>
      <c r="I375" t="s">
        <v>5869</v>
      </c>
      <c r="J375" t="s">
        <v>1431</v>
      </c>
      <c r="K375" t="s">
        <v>763</v>
      </c>
      <c r="L375" t="s">
        <v>9040</v>
      </c>
      <c r="M375" t="s">
        <v>9041</v>
      </c>
      <c r="N375" t="s">
        <v>170</v>
      </c>
      <c r="AI375" t="s">
        <v>9042</v>
      </c>
      <c r="AJ375" t="s">
        <v>9043</v>
      </c>
      <c r="AK375" t="s">
        <v>9044</v>
      </c>
      <c r="AL375">
        <v>60</v>
      </c>
      <c r="AN375">
        <v>1988</v>
      </c>
      <c r="AO375" t="s">
        <v>174</v>
      </c>
      <c r="AP375" t="s">
        <v>9045</v>
      </c>
      <c r="AQ375" t="s">
        <v>9046</v>
      </c>
      <c r="AR375" t="s">
        <v>9047</v>
      </c>
      <c r="AS375">
        <v>60</v>
      </c>
      <c r="AU375">
        <v>1992</v>
      </c>
      <c r="AV375" t="s">
        <v>170</v>
      </c>
      <c r="BC375" t="s">
        <v>174</v>
      </c>
      <c r="BD375" t="s">
        <v>9048</v>
      </c>
      <c r="BE375" t="s">
        <v>9049</v>
      </c>
      <c r="BF375" t="s">
        <v>9050</v>
      </c>
      <c r="BG375">
        <v>60</v>
      </c>
      <c r="BI375">
        <v>1997</v>
      </c>
      <c r="BJ375">
        <v>19</v>
      </c>
      <c r="BK375" t="s">
        <v>3020</v>
      </c>
      <c r="BL375">
        <v>53</v>
      </c>
      <c r="BM375" t="s">
        <v>9051</v>
      </c>
      <c r="BN375" t="s">
        <v>174</v>
      </c>
      <c r="BO375" t="s">
        <v>538</v>
      </c>
      <c r="BP375" t="s">
        <v>9052</v>
      </c>
      <c r="BQ375" t="s">
        <v>9053</v>
      </c>
      <c r="BR375">
        <v>69</v>
      </c>
      <c r="BT375">
        <v>1999</v>
      </c>
      <c r="BU375">
        <v>31</v>
      </c>
      <c r="BV375" t="s">
        <v>3022</v>
      </c>
      <c r="BW375">
        <v>53</v>
      </c>
      <c r="BX375" t="s">
        <v>5268</v>
      </c>
      <c r="BY375" t="s">
        <v>174</v>
      </c>
      <c r="BZ375" t="s">
        <v>9054</v>
      </c>
      <c r="CA375" t="s">
        <v>9055</v>
      </c>
      <c r="CB375" t="s">
        <v>9056</v>
      </c>
      <c r="CC375">
        <v>60</v>
      </c>
      <c r="CE375">
        <v>2014</v>
      </c>
      <c r="CF375" t="s">
        <v>174</v>
      </c>
      <c r="CG375" t="s">
        <v>9057</v>
      </c>
      <c r="CH375" t="s">
        <v>9058</v>
      </c>
      <c r="CI375" t="s">
        <v>193</v>
      </c>
      <c r="CJ375">
        <v>2018</v>
      </c>
      <c r="CL375" t="s">
        <v>174</v>
      </c>
      <c r="CN375" t="s">
        <v>174</v>
      </c>
      <c r="CO375" t="s">
        <v>9059</v>
      </c>
      <c r="CP375" t="s">
        <v>9060</v>
      </c>
      <c r="CQ375" t="s">
        <v>174</v>
      </c>
      <c r="CR375">
        <v>0</v>
      </c>
      <c r="CS375">
        <v>8</v>
      </c>
      <c r="CT375">
        <v>60</v>
      </c>
      <c r="CU375" t="s">
        <v>9061</v>
      </c>
      <c r="CV375" t="s">
        <v>170</v>
      </c>
      <c r="CZ375" t="s">
        <v>170</v>
      </c>
      <c r="DB375" t="s">
        <v>9062</v>
      </c>
      <c r="DC375" t="s">
        <v>9063</v>
      </c>
      <c r="DD375" t="s">
        <v>174</v>
      </c>
      <c r="DE375" t="s">
        <v>9064</v>
      </c>
      <c r="DF375" t="s">
        <v>174</v>
      </c>
      <c r="DG375" t="s">
        <v>110</v>
      </c>
      <c r="DH375" t="s">
        <v>9065</v>
      </c>
      <c r="DI375" t="s">
        <v>378</v>
      </c>
      <c r="DJ375" t="s">
        <v>378</v>
      </c>
      <c r="DK375">
        <v>7</v>
      </c>
      <c r="DL375" t="s">
        <v>174</v>
      </c>
      <c r="DM375" t="s">
        <v>9059</v>
      </c>
      <c r="DN375" t="s">
        <v>174</v>
      </c>
      <c r="DO375" t="s">
        <v>9066</v>
      </c>
      <c r="DP375" t="s">
        <v>9067</v>
      </c>
      <c r="DQ375" t="str">
        <f>HYPERLINK("https://nconnect.nicmar.ac.in/storage/profile/699c05fdbb880.png","Download")</f>
        <v>0</v>
      </c>
      <c r="DR375" t="str">
        <f>HYPERLINK("https://nconnect.nicmar.ac.in/pdf/542_resume_1771835370.pdf/Y2FyZWVy","View Resume")</f>
        <v>0</v>
      </c>
      <c r="DS375" t="s">
        <v>1464</v>
      </c>
      <c r="DT375" t="s">
        <v>9068</v>
      </c>
      <c r="DU375" t="s">
        <v>508</v>
      </c>
      <c r="DV375" t="s">
        <v>9069</v>
      </c>
      <c r="DW375" t="s">
        <v>246</v>
      </c>
      <c r="DX375" t="s">
        <v>385</v>
      </c>
      <c r="DY375" t="s">
        <v>465</v>
      </c>
      <c r="DZ375" t="s">
        <v>1464</v>
      </c>
    </row>
    <row r="376" spans="1:158">
      <c r="A376" t="s">
        <v>1348</v>
      </c>
      <c r="B376" t="s">
        <v>211</v>
      </c>
      <c r="C376" t="s">
        <v>267</v>
      </c>
      <c r="D376" t="s">
        <v>1349</v>
      </c>
      <c r="E376" t="s">
        <v>9038</v>
      </c>
      <c r="F376" t="s">
        <v>9039</v>
      </c>
      <c r="G376">
        <v>9482537964</v>
      </c>
      <c r="H376" t="s">
        <v>164</v>
      </c>
      <c r="I376" t="s">
        <v>5869</v>
      </c>
      <c r="J376" t="s">
        <v>1431</v>
      </c>
      <c r="K376" t="s">
        <v>763</v>
      </c>
      <c r="L376" t="s">
        <v>9040</v>
      </c>
      <c r="M376" t="s">
        <v>9041</v>
      </c>
      <c r="N376" t="s">
        <v>170</v>
      </c>
      <c r="AI376" t="s">
        <v>9042</v>
      </c>
      <c r="AJ376" t="s">
        <v>9043</v>
      </c>
      <c r="AK376" t="s">
        <v>9044</v>
      </c>
      <c r="AL376">
        <v>60</v>
      </c>
      <c r="AN376">
        <v>1988</v>
      </c>
      <c r="AO376" t="s">
        <v>174</v>
      </c>
      <c r="AP376" t="s">
        <v>9045</v>
      </c>
      <c r="AQ376" t="s">
        <v>9046</v>
      </c>
      <c r="AR376" t="s">
        <v>9047</v>
      </c>
      <c r="AS376">
        <v>60</v>
      </c>
      <c r="AU376">
        <v>1992</v>
      </c>
      <c r="AV376" t="s">
        <v>170</v>
      </c>
      <c r="BC376" t="s">
        <v>174</v>
      </c>
      <c r="BD376" t="s">
        <v>9048</v>
      </c>
      <c r="BE376" t="s">
        <v>9049</v>
      </c>
      <c r="BF376" t="s">
        <v>9050</v>
      </c>
      <c r="BG376">
        <v>60</v>
      </c>
      <c r="BI376">
        <v>1997</v>
      </c>
      <c r="BJ376">
        <v>19</v>
      </c>
      <c r="BK376" t="s">
        <v>3020</v>
      </c>
      <c r="BL376">
        <v>53</v>
      </c>
      <c r="BM376" t="s">
        <v>9051</v>
      </c>
      <c r="BN376" t="s">
        <v>174</v>
      </c>
      <c r="BO376" t="s">
        <v>538</v>
      </c>
      <c r="BP376" t="s">
        <v>9052</v>
      </c>
      <c r="BQ376" t="s">
        <v>9053</v>
      </c>
      <c r="BR376">
        <v>69</v>
      </c>
      <c r="BT376">
        <v>1999</v>
      </c>
      <c r="BU376">
        <v>31</v>
      </c>
      <c r="BV376" t="s">
        <v>3022</v>
      </c>
      <c r="BW376">
        <v>53</v>
      </c>
      <c r="BX376" t="s">
        <v>5268</v>
      </c>
      <c r="BY376" t="s">
        <v>174</v>
      </c>
      <c r="BZ376" t="s">
        <v>9054</v>
      </c>
      <c r="CA376" t="s">
        <v>9055</v>
      </c>
      <c r="CB376" t="s">
        <v>9056</v>
      </c>
      <c r="CC376">
        <v>60</v>
      </c>
      <c r="CE376">
        <v>2014</v>
      </c>
      <c r="CF376" t="s">
        <v>174</v>
      </c>
      <c r="CG376" t="s">
        <v>9057</v>
      </c>
      <c r="CH376" t="s">
        <v>9058</v>
      </c>
      <c r="CI376" t="s">
        <v>193</v>
      </c>
      <c r="CJ376">
        <v>2018</v>
      </c>
      <c r="CL376" t="s">
        <v>174</v>
      </c>
      <c r="CN376" t="s">
        <v>174</v>
      </c>
      <c r="CO376" t="s">
        <v>9059</v>
      </c>
      <c r="CP376" t="s">
        <v>9060</v>
      </c>
      <c r="CQ376" t="s">
        <v>174</v>
      </c>
      <c r="CR376">
        <v>0</v>
      </c>
      <c r="CS376">
        <v>8</v>
      </c>
      <c r="CT376">
        <v>60</v>
      </c>
      <c r="CU376" t="s">
        <v>9061</v>
      </c>
      <c r="CV376" t="s">
        <v>170</v>
      </c>
      <c r="CZ376" t="s">
        <v>170</v>
      </c>
      <c r="DB376" t="s">
        <v>9062</v>
      </c>
      <c r="DC376" t="s">
        <v>9063</v>
      </c>
      <c r="DD376" t="s">
        <v>174</v>
      </c>
      <c r="DE376" t="s">
        <v>9064</v>
      </c>
      <c r="DF376" t="s">
        <v>174</v>
      </c>
      <c r="DG376" t="s">
        <v>110</v>
      </c>
      <c r="DH376" t="s">
        <v>9065</v>
      </c>
      <c r="DI376" t="s">
        <v>378</v>
      </c>
      <c r="DJ376" t="s">
        <v>378</v>
      </c>
      <c r="DK376">
        <v>7</v>
      </c>
      <c r="DL376" t="s">
        <v>174</v>
      </c>
      <c r="DM376" t="s">
        <v>9059</v>
      </c>
      <c r="DN376" t="s">
        <v>174</v>
      </c>
      <c r="DO376" t="s">
        <v>9066</v>
      </c>
      <c r="DP376" t="s">
        <v>9070</v>
      </c>
      <c r="DQ376" t="str">
        <f>HYPERLINK("https://nconnect.nicmar.ac.in/storage/profile/699c05fdbb880.png","Download")</f>
        <v>0</v>
      </c>
      <c r="DR376" t="str">
        <f>HYPERLINK("https://nconnect.nicmar.ac.in/pdf/542_resume_1771835370.pdf/Y2FyZWVy","View Resume")</f>
        <v>0</v>
      </c>
      <c r="DS376" t="s">
        <v>1464</v>
      </c>
      <c r="DT376" t="s">
        <v>9068</v>
      </c>
      <c r="DU376" t="s">
        <v>508</v>
      </c>
      <c r="DV376" t="s">
        <v>9069</v>
      </c>
      <c r="DW376" t="s">
        <v>246</v>
      </c>
      <c r="DX376" t="s">
        <v>385</v>
      </c>
      <c r="DY376" t="s">
        <v>465</v>
      </c>
      <c r="DZ376" t="s">
        <v>1464</v>
      </c>
    </row>
    <row r="377" spans="1:158">
      <c r="A377" t="s">
        <v>1245</v>
      </c>
      <c r="B377" t="s">
        <v>159</v>
      </c>
      <c r="C377" t="s">
        <v>1138</v>
      </c>
      <c r="D377" t="s">
        <v>1246</v>
      </c>
      <c r="E377" t="s">
        <v>9071</v>
      </c>
      <c r="F377" t="s">
        <v>9072</v>
      </c>
      <c r="G377">
        <v>9850443887</v>
      </c>
      <c r="H377" t="s">
        <v>164</v>
      </c>
      <c r="I377" t="s">
        <v>9073</v>
      </c>
      <c r="J377" t="s">
        <v>166</v>
      </c>
      <c r="K377" t="s">
        <v>798</v>
      </c>
      <c r="L377" t="s">
        <v>9074</v>
      </c>
      <c r="M377" t="s">
        <v>9075</v>
      </c>
      <c r="N377" t="s">
        <v>170</v>
      </c>
      <c r="AI377" t="s">
        <v>4633</v>
      </c>
      <c r="AJ377" t="s">
        <v>9076</v>
      </c>
      <c r="AK377" t="s">
        <v>9077</v>
      </c>
      <c r="AL377">
        <v>76</v>
      </c>
      <c r="AN377">
        <v>2002</v>
      </c>
      <c r="AO377" t="s">
        <v>174</v>
      </c>
      <c r="AP377" t="s">
        <v>9078</v>
      </c>
      <c r="AQ377" t="s">
        <v>9079</v>
      </c>
      <c r="AR377" t="s">
        <v>9080</v>
      </c>
      <c r="AS377">
        <v>70</v>
      </c>
      <c r="AU377">
        <v>2004</v>
      </c>
      <c r="AV377" t="s">
        <v>170</v>
      </c>
      <c r="BC377" t="s">
        <v>174</v>
      </c>
      <c r="BD377" t="s">
        <v>441</v>
      </c>
      <c r="BE377" t="s">
        <v>9081</v>
      </c>
      <c r="BF377" t="s">
        <v>1185</v>
      </c>
      <c r="BG377">
        <v>64.83</v>
      </c>
      <c r="BI377">
        <v>2007</v>
      </c>
      <c r="BJ377">
        <v>19</v>
      </c>
      <c r="BK377" t="s">
        <v>9082</v>
      </c>
      <c r="BL377">
        <v>33</v>
      </c>
      <c r="BN377" t="s">
        <v>174</v>
      </c>
      <c r="BO377" t="s">
        <v>401</v>
      </c>
      <c r="BP377" t="s">
        <v>9083</v>
      </c>
      <c r="BQ377" t="s">
        <v>9084</v>
      </c>
      <c r="BR377">
        <v>67</v>
      </c>
      <c r="BS377">
        <v>2.68</v>
      </c>
      <c r="BT377">
        <v>2012</v>
      </c>
      <c r="BU377">
        <v>31</v>
      </c>
      <c r="BV377" t="s">
        <v>9085</v>
      </c>
      <c r="BW377">
        <v>52</v>
      </c>
      <c r="BX377" t="s">
        <v>9084</v>
      </c>
      <c r="BY377" t="s">
        <v>174</v>
      </c>
      <c r="BZ377" t="s">
        <v>441</v>
      </c>
      <c r="CA377" t="s">
        <v>9086</v>
      </c>
      <c r="CB377" t="s">
        <v>1185</v>
      </c>
      <c r="CC377">
        <v>62</v>
      </c>
      <c r="CE377">
        <v>2009</v>
      </c>
      <c r="CF377" t="s">
        <v>174</v>
      </c>
      <c r="CG377" t="s">
        <v>1185</v>
      </c>
      <c r="CH377" t="s">
        <v>9087</v>
      </c>
      <c r="CI377" t="s">
        <v>193</v>
      </c>
      <c r="CJ377">
        <v>2023</v>
      </c>
      <c r="CL377" t="s">
        <v>170</v>
      </c>
      <c r="CN377" t="s">
        <v>170</v>
      </c>
      <c r="CP377" t="s">
        <v>722</v>
      </c>
      <c r="CQ377" t="s">
        <v>170</v>
      </c>
      <c r="CU377" t="s">
        <v>9088</v>
      </c>
      <c r="CV377" t="s">
        <v>170</v>
      </c>
      <c r="CZ377" t="s">
        <v>170</v>
      </c>
      <c r="DB377" t="s">
        <v>9089</v>
      </c>
      <c r="DC377" t="s">
        <v>9090</v>
      </c>
      <c r="DD377" t="s">
        <v>174</v>
      </c>
      <c r="DE377" t="s">
        <v>9091</v>
      </c>
      <c r="DF377" t="s">
        <v>170</v>
      </c>
      <c r="DL377" t="s">
        <v>170</v>
      </c>
      <c r="DN377" t="s">
        <v>174</v>
      </c>
      <c r="DO377" t="s">
        <v>9092</v>
      </c>
      <c r="DP377" t="s">
        <v>9093</v>
      </c>
      <c r="DQ377" t="s">
        <v>202</v>
      </c>
      <c r="DR377" t="str">
        <f>HYPERLINK("https://nconnect.nicmar.ac.in/pdf/462_resume_1771836381.pdf/Y2FyZWVy","View Resume")</f>
        <v>0</v>
      </c>
      <c r="DS377" t="s">
        <v>9094</v>
      </c>
      <c r="DT377" t="s">
        <v>9095</v>
      </c>
      <c r="DU377" t="s">
        <v>9091</v>
      </c>
      <c r="DV377" t="s">
        <v>819</v>
      </c>
      <c r="DW377" t="s">
        <v>246</v>
      </c>
      <c r="DX377" t="s">
        <v>4274</v>
      </c>
      <c r="DY377" t="s">
        <v>209</v>
      </c>
      <c r="DZ377" t="s">
        <v>2527</v>
      </c>
      <c r="EA377" t="s">
        <v>9096</v>
      </c>
      <c r="EB377" t="s">
        <v>211</v>
      </c>
      <c r="EC377" t="s">
        <v>819</v>
      </c>
      <c r="ED377" t="s">
        <v>246</v>
      </c>
      <c r="EE377" t="s">
        <v>1346</v>
      </c>
      <c r="EF377" t="s">
        <v>5754</v>
      </c>
      <c r="EG377" t="s">
        <v>380</v>
      </c>
      <c r="EH377" t="s">
        <v>9097</v>
      </c>
      <c r="EI377" t="s">
        <v>9098</v>
      </c>
      <c r="EJ377" t="s">
        <v>6010</v>
      </c>
      <c r="EK377" t="s">
        <v>207</v>
      </c>
      <c r="EL377" t="s">
        <v>2026</v>
      </c>
      <c r="EM377" t="s">
        <v>1346</v>
      </c>
      <c r="EN377" t="s">
        <v>906</v>
      </c>
      <c r="EO377" t="s">
        <v>9099</v>
      </c>
      <c r="EP377" t="s">
        <v>7192</v>
      </c>
      <c r="EQ377" t="s">
        <v>819</v>
      </c>
      <c r="ER377" t="s">
        <v>207</v>
      </c>
      <c r="ES377" t="s">
        <v>9100</v>
      </c>
      <c r="ET377" t="s">
        <v>3202</v>
      </c>
      <c r="EU377" t="s">
        <v>430</v>
      </c>
      <c r="EV377" t="s">
        <v>9101</v>
      </c>
      <c r="EW377" t="s">
        <v>9102</v>
      </c>
      <c r="EX377" t="s">
        <v>819</v>
      </c>
      <c r="EY377" t="s">
        <v>207</v>
      </c>
      <c r="EZ377" t="s">
        <v>5506</v>
      </c>
      <c r="FA377" t="s">
        <v>1136</v>
      </c>
      <c r="FB377" t="s">
        <v>1592</v>
      </c>
    </row>
    <row r="378" spans="1:158">
      <c r="A378" t="s">
        <v>587</v>
      </c>
      <c r="B378" t="s">
        <v>159</v>
      </c>
      <c r="C378" t="s">
        <v>267</v>
      </c>
      <c r="D378" t="s">
        <v>357</v>
      </c>
      <c r="E378" t="s">
        <v>9071</v>
      </c>
      <c r="F378" t="s">
        <v>9072</v>
      </c>
      <c r="G378">
        <v>9850443887</v>
      </c>
      <c r="H378" t="s">
        <v>164</v>
      </c>
      <c r="I378" t="s">
        <v>9073</v>
      </c>
      <c r="J378" t="s">
        <v>166</v>
      </c>
      <c r="K378" t="s">
        <v>798</v>
      </c>
      <c r="L378" t="s">
        <v>9074</v>
      </c>
      <c r="M378" t="s">
        <v>9075</v>
      </c>
      <c r="N378" t="s">
        <v>170</v>
      </c>
      <c r="AI378" t="s">
        <v>4633</v>
      </c>
      <c r="AJ378" t="s">
        <v>9076</v>
      </c>
      <c r="AK378" t="s">
        <v>9077</v>
      </c>
      <c r="AL378">
        <v>76</v>
      </c>
      <c r="AN378">
        <v>2002</v>
      </c>
      <c r="AO378" t="s">
        <v>174</v>
      </c>
      <c r="AP378" t="s">
        <v>9078</v>
      </c>
      <c r="AQ378" t="s">
        <v>9079</v>
      </c>
      <c r="AR378" t="s">
        <v>9080</v>
      </c>
      <c r="AS378">
        <v>70</v>
      </c>
      <c r="AU378">
        <v>2004</v>
      </c>
      <c r="AV378" t="s">
        <v>170</v>
      </c>
      <c r="BC378" t="s">
        <v>174</v>
      </c>
      <c r="BD378" t="s">
        <v>441</v>
      </c>
      <c r="BE378" t="s">
        <v>9081</v>
      </c>
      <c r="BF378" t="s">
        <v>1185</v>
      </c>
      <c r="BG378">
        <v>64.83</v>
      </c>
      <c r="BI378">
        <v>2007</v>
      </c>
      <c r="BJ378">
        <v>19</v>
      </c>
      <c r="BK378" t="s">
        <v>9082</v>
      </c>
      <c r="BL378">
        <v>33</v>
      </c>
      <c r="BN378" t="s">
        <v>174</v>
      </c>
      <c r="BO378" t="s">
        <v>401</v>
      </c>
      <c r="BP378" t="s">
        <v>9083</v>
      </c>
      <c r="BQ378" t="s">
        <v>9084</v>
      </c>
      <c r="BR378">
        <v>67</v>
      </c>
      <c r="BS378">
        <v>2.68</v>
      </c>
      <c r="BT378">
        <v>2012</v>
      </c>
      <c r="BU378">
        <v>31</v>
      </c>
      <c r="BV378" t="s">
        <v>9085</v>
      </c>
      <c r="BW378">
        <v>52</v>
      </c>
      <c r="BX378" t="s">
        <v>9084</v>
      </c>
      <c r="BY378" t="s">
        <v>174</v>
      </c>
      <c r="BZ378" t="s">
        <v>441</v>
      </c>
      <c r="CA378" t="s">
        <v>9086</v>
      </c>
      <c r="CB378" t="s">
        <v>1185</v>
      </c>
      <c r="CC378">
        <v>62</v>
      </c>
      <c r="CE378">
        <v>2009</v>
      </c>
      <c r="CF378" t="s">
        <v>174</v>
      </c>
      <c r="CG378" t="s">
        <v>1185</v>
      </c>
      <c r="CH378" t="s">
        <v>9087</v>
      </c>
      <c r="CI378" t="s">
        <v>193</v>
      </c>
      <c r="CJ378">
        <v>2023</v>
      </c>
      <c r="CL378" t="s">
        <v>170</v>
      </c>
      <c r="CN378" t="s">
        <v>170</v>
      </c>
      <c r="CP378" t="s">
        <v>722</v>
      </c>
      <c r="CQ378" t="s">
        <v>170</v>
      </c>
      <c r="CU378" t="s">
        <v>9088</v>
      </c>
      <c r="CV378" t="s">
        <v>170</v>
      </c>
      <c r="CZ378" t="s">
        <v>170</v>
      </c>
      <c r="DB378" t="s">
        <v>9089</v>
      </c>
      <c r="DC378" t="s">
        <v>9090</v>
      </c>
      <c r="DD378" t="s">
        <v>174</v>
      </c>
      <c r="DE378" t="s">
        <v>9091</v>
      </c>
      <c r="DF378" t="s">
        <v>170</v>
      </c>
      <c r="DL378" t="s">
        <v>170</v>
      </c>
      <c r="DN378" t="s">
        <v>174</v>
      </c>
      <c r="DO378" t="s">
        <v>9092</v>
      </c>
      <c r="DP378" t="s">
        <v>9103</v>
      </c>
      <c r="DQ378" t="s">
        <v>202</v>
      </c>
      <c r="DR378" t="str">
        <f>HYPERLINK("https://nconnect.nicmar.ac.in/pdf/462_resume_1771836381.pdf/Y2FyZWVy","View Resume")</f>
        <v>0</v>
      </c>
      <c r="DS378" t="s">
        <v>9094</v>
      </c>
      <c r="DT378" t="s">
        <v>9095</v>
      </c>
      <c r="DU378" t="s">
        <v>9091</v>
      </c>
      <c r="DV378" t="s">
        <v>819</v>
      </c>
      <c r="DW378" t="s">
        <v>246</v>
      </c>
      <c r="DX378" t="s">
        <v>4274</v>
      </c>
      <c r="DY378" t="s">
        <v>209</v>
      </c>
      <c r="DZ378" t="s">
        <v>2527</v>
      </c>
      <c r="EA378" t="s">
        <v>9096</v>
      </c>
      <c r="EB378" t="s">
        <v>211</v>
      </c>
      <c r="EC378" t="s">
        <v>819</v>
      </c>
      <c r="ED378" t="s">
        <v>246</v>
      </c>
      <c r="EE378" t="s">
        <v>1346</v>
      </c>
      <c r="EF378" t="s">
        <v>5754</v>
      </c>
      <c r="EG378" t="s">
        <v>380</v>
      </c>
      <c r="EH378" t="s">
        <v>9097</v>
      </c>
      <c r="EI378" t="s">
        <v>9098</v>
      </c>
      <c r="EJ378" t="s">
        <v>6010</v>
      </c>
      <c r="EK378" t="s">
        <v>207</v>
      </c>
      <c r="EL378" t="s">
        <v>2026</v>
      </c>
      <c r="EM378" t="s">
        <v>1346</v>
      </c>
      <c r="EN378" t="s">
        <v>906</v>
      </c>
      <c r="EO378" t="s">
        <v>9099</v>
      </c>
      <c r="EP378" t="s">
        <v>7192</v>
      </c>
      <c r="EQ378" t="s">
        <v>819</v>
      </c>
      <c r="ER378" t="s">
        <v>207</v>
      </c>
      <c r="ES378" t="s">
        <v>9100</v>
      </c>
      <c r="ET378" t="s">
        <v>3202</v>
      </c>
      <c r="EU378" t="s">
        <v>430</v>
      </c>
      <c r="EV378" t="s">
        <v>9101</v>
      </c>
      <c r="EW378" t="s">
        <v>9102</v>
      </c>
      <c r="EX378" t="s">
        <v>819</v>
      </c>
      <c r="EY378" t="s">
        <v>207</v>
      </c>
      <c r="EZ378" t="s">
        <v>5506</v>
      </c>
      <c r="FA378" t="s">
        <v>1136</v>
      </c>
      <c r="FB378" t="s">
        <v>1592</v>
      </c>
    </row>
    <row r="379" spans="1:158">
      <c r="A379" t="s">
        <v>587</v>
      </c>
      <c r="B379" t="s">
        <v>159</v>
      </c>
      <c r="C379" t="s">
        <v>267</v>
      </c>
      <c r="D379" t="s">
        <v>357</v>
      </c>
      <c r="E379" t="s">
        <v>8987</v>
      </c>
      <c r="F379" t="s">
        <v>8988</v>
      </c>
      <c r="G379">
        <v>9764700016</v>
      </c>
      <c r="H379" t="s">
        <v>164</v>
      </c>
      <c r="I379" t="s">
        <v>8989</v>
      </c>
      <c r="J379" t="s">
        <v>166</v>
      </c>
      <c r="K379" t="s">
        <v>658</v>
      </c>
      <c r="L379" t="s">
        <v>8990</v>
      </c>
      <c r="M379" t="s">
        <v>8991</v>
      </c>
      <c r="N379" t="s">
        <v>170</v>
      </c>
      <c r="AI379" t="s">
        <v>8992</v>
      </c>
      <c r="AJ379" t="s">
        <v>8993</v>
      </c>
      <c r="AK379" t="s">
        <v>378</v>
      </c>
      <c r="AL379">
        <v>59</v>
      </c>
      <c r="AN379">
        <v>1995</v>
      </c>
      <c r="AO379" t="s">
        <v>174</v>
      </c>
      <c r="AP379" t="s">
        <v>8994</v>
      </c>
      <c r="AQ379" t="s">
        <v>277</v>
      </c>
      <c r="AR379" t="s">
        <v>8970</v>
      </c>
      <c r="AS379">
        <v>68</v>
      </c>
      <c r="AU379">
        <v>1997</v>
      </c>
      <c r="AV379" t="s">
        <v>174</v>
      </c>
      <c r="AW379" t="s">
        <v>6616</v>
      </c>
      <c r="AX379" t="s">
        <v>8995</v>
      </c>
      <c r="AY379" t="s">
        <v>8970</v>
      </c>
      <c r="AZ379">
        <v>69</v>
      </c>
      <c r="BB379">
        <v>1999</v>
      </c>
      <c r="BC379" t="s">
        <v>174</v>
      </c>
      <c r="BD379" t="s">
        <v>3882</v>
      </c>
      <c r="BE379" t="s">
        <v>8996</v>
      </c>
      <c r="BF379" t="s">
        <v>8997</v>
      </c>
      <c r="BG379">
        <v>62</v>
      </c>
      <c r="BI379">
        <v>2002</v>
      </c>
      <c r="BJ379">
        <v>19</v>
      </c>
      <c r="BK379" t="s">
        <v>8998</v>
      </c>
      <c r="BL379">
        <v>11</v>
      </c>
      <c r="BN379" t="s">
        <v>170</v>
      </c>
      <c r="BY379" t="s">
        <v>170</v>
      </c>
      <c r="CF379" t="s">
        <v>170</v>
      </c>
      <c r="CL379" t="s">
        <v>174</v>
      </c>
      <c r="CM379" t="s">
        <v>8999</v>
      </c>
      <c r="CN379" t="s">
        <v>170</v>
      </c>
      <c r="CP379" t="s">
        <v>9000</v>
      </c>
      <c r="CQ379" t="s">
        <v>170</v>
      </c>
      <c r="CV379" t="s">
        <v>170</v>
      </c>
      <c r="CZ379" t="s">
        <v>170</v>
      </c>
      <c r="DB379" t="s">
        <v>9001</v>
      </c>
      <c r="DC379" t="s">
        <v>326</v>
      </c>
      <c r="DD379" t="s">
        <v>174</v>
      </c>
      <c r="DE379" t="s">
        <v>9002</v>
      </c>
      <c r="DF379" t="s">
        <v>170</v>
      </c>
      <c r="DL379" t="s">
        <v>170</v>
      </c>
      <c r="DN379" t="s">
        <v>174</v>
      </c>
      <c r="DO379" t="s">
        <v>9003</v>
      </c>
      <c r="DP379" t="s">
        <v>9104</v>
      </c>
      <c r="DQ379" t="s">
        <v>202</v>
      </c>
      <c r="DR379" t="str">
        <f>HYPERLINK("https://nconnect.nicmar.ac.in/pdf/540_resume_1771832859.pdf/Y2FyZWVy","View Resume")</f>
        <v>0</v>
      </c>
      <c r="DS379" t="s">
        <v>978</v>
      </c>
      <c r="DT379" t="s">
        <v>9005</v>
      </c>
      <c r="DU379" t="s">
        <v>4348</v>
      </c>
      <c r="DV379" t="s">
        <v>819</v>
      </c>
      <c r="DW379" t="s">
        <v>207</v>
      </c>
      <c r="DX379" t="s">
        <v>1725</v>
      </c>
      <c r="DY379" t="s">
        <v>3389</v>
      </c>
      <c r="DZ379" t="s">
        <v>978</v>
      </c>
    </row>
    <row r="380" spans="1:158">
      <c r="A380" t="s">
        <v>5428</v>
      </c>
      <c r="B380" t="s">
        <v>5429</v>
      </c>
      <c r="C380" t="s">
        <v>472</v>
      </c>
      <c r="D380" t="s">
        <v>473</v>
      </c>
      <c r="E380" t="s">
        <v>9105</v>
      </c>
      <c r="F380" t="s">
        <v>9106</v>
      </c>
      <c r="G380">
        <v>9600014440</v>
      </c>
      <c r="H380" t="s">
        <v>164</v>
      </c>
      <c r="I380" t="s">
        <v>9107</v>
      </c>
      <c r="J380" t="s">
        <v>166</v>
      </c>
      <c r="K380" t="s">
        <v>9108</v>
      </c>
      <c r="L380" t="s">
        <v>9109</v>
      </c>
      <c r="M380" t="s">
        <v>9110</v>
      </c>
      <c r="N380" t="s">
        <v>170</v>
      </c>
      <c r="AI380" t="s">
        <v>9111</v>
      </c>
      <c r="AJ380" t="s">
        <v>9112</v>
      </c>
      <c r="AK380" t="s">
        <v>9113</v>
      </c>
      <c r="AL380">
        <v>93.5</v>
      </c>
      <c r="AN380">
        <v>1982</v>
      </c>
      <c r="AO380" t="s">
        <v>174</v>
      </c>
      <c r="AP380" t="s">
        <v>9114</v>
      </c>
      <c r="AQ380" t="s">
        <v>9112</v>
      </c>
      <c r="AR380" t="s">
        <v>9115</v>
      </c>
      <c r="AS380">
        <v>93</v>
      </c>
      <c r="AU380">
        <v>1984</v>
      </c>
      <c r="AV380" t="s">
        <v>170</v>
      </c>
      <c r="BC380" t="s">
        <v>174</v>
      </c>
      <c r="BD380" t="s">
        <v>9116</v>
      </c>
      <c r="BE380" t="s">
        <v>9117</v>
      </c>
      <c r="BF380" t="s">
        <v>9118</v>
      </c>
      <c r="BG380">
        <v>67</v>
      </c>
      <c r="BI380">
        <v>1989</v>
      </c>
      <c r="BJ380">
        <v>8</v>
      </c>
      <c r="BL380">
        <v>2</v>
      </c>
      <c r="BN380" t="s">
        <v>174</v>
      </c>
      <c r="BO380" t="s">
        <v>9119</v>
      </c>
      <c r="BP380" t="s">
        <v>9120</v>
      </c>
      <c r="BQ380" t="s">
        <v>9121</v>
      </c>
      <c r="BR380">
        <v>64</v>
      </c>
      <c r="BT380">
        <v>1991</v>
      </c>
      <c r="BU380">
        <v>20</v>
      </c>
      <c r="BW380">
        <v>38</v>
      </c>
      <c r="BY380" t="s">
        <v>170</v>
      </c>
      <c r="CF380" t="s">
        <v>170</v>
      </c>
      <c r="CL380" t="s">
        <v>174</v>
      </c>
      <c r="CM380" t="s">
        <v>9122</v>
      </c>
      <c r="CN380" t="s">
        <v>174</v>
      </c>
      <c r="CO380" t="s">
        <v>9123</v>
      </c>
      <c r="CP380" t="s">
        <v>9124</v>
      </c>
      <c r="CQ380" t="s">
        <v>170</v>
      </c>
      <c r="CU380" t="s">
        <v>2079</v>
      </c>
      <c r="CV380" t="s">
        <v>170</v>
      </c>
      <c r="CZ380" t="s">
        <v>170</v>
      </c>
      <c r="DB380" t="s">
        <v>9125</v>
      </c>
      <c r="DC380" t="s">
        <v>6536</v>
      </c>
      <c r="DD380" t="s">
        <v>174</v>
      </c>
      <c r="DE380" t="s">
        <v>9126</v>
      </c>
      <c r="DF380" t="s">
        <v>170</v>
      </c>
      <c r="DL380" t="s">
        <v>174</v>
      </c>
      <c r="DM380" t="s">
        <v>9127</v>
      </c>
      <c r="DN380" t="s">
        <v>174</v>
      </c>
      <c r="DO380" t="s">
        <v>9128</v>
      </c>
      <c r="DP380" t="s">
        <v>9129</v>
      </c>
      <c r="DQ380" t="s">
        <v>202</v>
      </c>
      <c r="DR380" t="str">
        <f>HYPERLINK("https://nconnect.nicmar.ac.in/pdf/544_resume_1771838521.pdf/Y2FyZWVy","View Resume")</f>
        <v>0</v>
      </c>
      <c r="DS380" t="s">
        <v>4375</v>
      </c>
      <c r="DT380" t="s">
        <v>9130</v>
      </c>
      <c r="DU380" t="s">
        <v>9131</v>
      </c>
      <c r="DV380" t="s">
        <v>8948</v>
      </c>
      <c r="DW380" t="s">
        <v>207</v>
      </c>
      <c r="DX380" t="s">
        <v>1396</v>
      </c>
      <c r="DY380" t="s">
        <v>209</v>
      </c>
      <c r="DZ380" t="s">
        <v>4375</v>
      </c>
    </row>
    <row r="381" spans="1:158">
      <c r="A381" t="s">
        <v>507</v>
      </c>
      <c r="B381" t="s">
        <v>508</v>
      </c>
      <c r="C381" t="s">
        <v>267</v>
      </c>
      <c r="D381" t="s">
        <v>509</v>
      </c>
      <c r="E381" t="s">
        <v>9132</v>
      </c>
      <c r="F381" t="s">
        <v>9133</v>
      </c>
      <c r="G381">
        <v>9850693698</v>
      </c>
      <c r="H381" t="s">
        <v>271</v>
      </c>
      <c r="I381" t="s">
        <v>9134</v>
      </c>
      <c r="J381" t="s">
        <v>166</v>
      </c>
      <c r="K381" t="s">
        <v>361</v>
      </c>
      <c r="L381" t="s">
        <v>9135</v>
      </c>
      <c r="M381" t="s">
        <v>9136</v>
      </c>
      <c r="N381" t="s">
        <v>170</v>
      </c>
      <c r="AI381" t="s">
        <v>9137</v>
      </c>
      <c r="AJ381" t="s">
        <v>9138</v>
      </c>
      <c r="AK381" t="s">
        <v>6329</v>
      </c>
      <c r="AL381">
        <v>58</v>
      </c>
      <c r="AM381">
        <v>0</v>
      </c>
      <c r="AN381">
        <v>1999</v>
      </c>
      <c r="AO381" t="s">
        <v>174</v>
      </c>
      <c r="AP381" t="s">
        <v>9139</v>
      </c>
      <c r="AQ381" t="s">
        <v>9138</v>
      </c>
      <c r="AR381" t="s">
        <v>9140</v>
      </c>
      <c r="AS381">
        <v>74</v>
      </c>
      <c r="AU381">
        <v>2001</v>
      </c>
      <c r="AV381" t="s">
        <v>170</v>
      </c>
      <c r="BC381" t="s">
        <v>174</v>
      </c>
      <c r="BD381" t="s">
        <v>4116</v>
      </c>
      <c r="BE381" t="s">
        <v>9141</v>
      </c>
      <c r="BF381" t="s">
        <v>9142</v>
      </c>
      <c r="BG381">
        <v>65</v>
      </c>
      <c r="BI381">
        <v>2004</v>
      </c>
      <c r="BJ381">
        <v>19</v>
      </c>
      <c r="BK381" t="s">
        <v>3020</v>
      </c>
      <c r="BL381">
        <v>53</v>
      </c>
      <c r="BM381" t="s">
        <v>9142</v>
      </c>
      <c r="BN381" t="s">
        <v>174</v>
      </c>
      <c r="BO381" t="s">
        <v>4116</v>
      </c>
      <c r="BP381" t="s">
        <v>9143</v>
      </c>
      <c r="BQ381" t="s">
        <v>2074</v>
      </c>
      <c r="BR381">
        <v>64</v>
      </c>
      <c r="BT381">
        <v>2006</v>
      </c>
      <c r="BU381">
        <v>31</v>
      </c>
      <c r="BV381" t="s">
        <v>600</v>
      </c>
      <c r="BW381">
        <v>23</v>
      </c>
      <c r="BY381" t="s">
        <v>174</v>
      </c>
      <c r="BZ381" t="s">
        <v>4116</v>
      </c>
      <c r="CA381" t="s">
        <v>9144</v>
      </c>
      <c r="CB381" t="s">
        <v>528</v>
      </c>
      <c r="CC381">
        <v>63</v>
      </c>
      <c r="CE381">
        <v>2007</v>
      </c>
      <c r="CF381" t="s">
        <v>174</v>
      </c>
      <c r="CG381" t="s">
        <v>9145</v>
      </c>
      <c r="CH381" t="s">
        <v>9146</v>
      </c>
      <c r="CI381" t="s">
        <v>193</v>
      </c>
      <c r="CJ381">
        <v>2015</v>
      </c>
      <c r="CL381" t="s">
        <v>174</v>
      </c>
      <c r="CM381" t="s">
        <v>9147</v>
      </c>
      <c r="CN381" t="s">
        <v>174</v>
      </c>
      <c r="CO381" t="s">
        <v>9148</v>
      </c>
      <c r="CP381" t="s">
        <v>4933</v>
      </c>
      <c r="CQ381" t="s">
        <v>170</v>
      </c>
      <c r="CV381" t="s">
        <v>170</v>
      </c>
      <c r="CZ381" t="s">
        <v>174</v>
      </c>
      <c r="DA381" t="s">
        <v>9149</v>
      </c>
      <c r="DB381" t="s">
        <v>529</v>
      </c>
      <c r="DC381" t="s">
        <v>9150</v>
      </c>
      <c r="DD381" t="s">
        <v>174</v>
      </c>
      <c r="DE381" t="s">
        <v>9151</v>
      </c>
      <c r="DF381" t="s">
        <v>170</v>
      </c>
      <c r="DL381" t="s">
        <v>170</v>
      </c>
      <c r="DN381" t="s">
        <v>170</v>
      </c>
      <c r="DP381" t="s">
        <v>9152</v>
      </c>
      <c r="DQ381" t="str">
        <f>HYPERLINK("https://nconnect.nicmar.ac.in/storage/profile/699c1fae413ed.png","Download")</f>
        <v>0</v>
      </c>
      <c r="DR381" t="str">
        <f>HYPERLINK("https://nconnect.nicmar.ac.in/pdf/549_resume_1771839329.pdf/Y2FyZWVy","View Resume")</f>
        <v>0</v>
      </c>
      <c r="DS381" t="s">
        <v>9153</v>
      </c>
      <c r="DT381" t="s">
        <v>9154</v>
      </c>
      <c r="DU381" t="s">
        <v>537</v>
      </c>
      <c r="DV381" t="s">
        <v>819</v>
      </c>
      <c r="DW381" t="s">
        <v>246</v>
      </c>
      <c r="DX381" t="s">
        <v>2285</v>
      </c>
      <c r="DY381" t="s">
        <v>209</v>
      </c>
      <c r="DZ381" t="s">
        <v>9153</v>
      </c>
    </row>
    <row r="382" spans="1:158">
      <c r="A382" t="s">
        <v>266</v>
      </c>
      <c r="B382" t="s">
        <v>211</v>
      </c>
      <c r="C382" t="s">
        <v>267</v>
      </c>
      <c r="D382" t="s">
        <v>268</v>
      </c>
      <c r="E382" t="s">
        <v>9155</v>
      </c>
      <c r="F382" t="s">
        <v>9156</v>
      </c>
      <c r="G382">
        <v>8412020925</v>
      </c>
      <c r="H382" t="s">
        <v>271</v>
      </c>
      <c r="I382" t="s">
        <v>9157</v>
      </c>
      <c r="J382" t="s">
        <v>166</v>
      </c>
      <c r="K382" t="s">
        <v>9158</v>
      </c>
      <c r="L382" t="s">
        <v>9159</v>
      </c>
      <c r="M382" t="s">
        <v>9160</v>
      </c>
      <c r="N382" t="s">
        <v>170</v>
      </c>
      <c r="AI382" t="s">
        <v>9161</v>
      </c>
      <c r="AJ382" t="s">
        <v>7026</v>
      </c>
      <c r="AK382" t="s">
        <v>9162</v>
      </c>
      <c r="AL382">
        <v>92</v>
      </c>
      <c r="AN382">
        <v>2013</v>
      </c>
      <c r="AO382" t="s">
        <v>174</v>
      </c>
      <c r="AP382" t="s">
        <v>9163</v>
      </c>
      <c r="AQ382" t="s">
        <v>2384</v>
      </c>
      <c r="AR382" t="s">
        <v>9164</v>
      </c>
      <c r="AS382">
        <v>78</v>
      </c>
      <c r="AU382">
        <v>2015</v>
      </c>
      <c r="AV382" t="s">
        <v>174</v>
      </c>
      <c r="AW382" t="s">
        <v>1668</v>
      </c>
      <c r="AX382" t="s">
        <v>9165</v>
      </c>
      <c r="AY382" t="s">
        <v>1668</v>
      </c>
      <c r="AZ382">
        <v>88</v>
      </c>
      <c r="BB382">
        <v>2018</v>
      </c>
      <c r="BC382" t="s">
        <v>174</v>
      </c>
      <c r="BD382" t="s">
        <v>9166</v>
      </c>
      <c r="BE382" t="s">
        <v>9167</v>
      </c>
      <c r="BF382" t="s">
        <v>6204</v>
      </c>
      <c r="BG382">
        <v>63</v>
      </c>
      <c r="BI382">
        <v>2018</v>
      </c>
      <c r="BJ382">
        <v>19</v>
      </c>
      <c r="BK382" t="s">
        <v>9168</v>
      </c>
      <c r="BL382">
        <v>53</v>
      </c>
      <c r="BM382" t="s">
        <v>9169</v>
      </c>
      <c r="BN382" t="s">
        <v>174</v>
      </c>
      <c r="BO382" t="s">
        <v>441</v>
      </c>
      <c r="BP382" t="s">
        <v>9170</v>
      </c>
      <c r="BQ382" t="s">
        <v>9171</v>
      </c>
      <c r="BR382">
        <v>851</v>
      </c>
      <c r="BT382">
        <v>2021</v>
      </c>
      <c r="BU382">
        <v>31</v>
      </c>
      <c r="BV382" t="s">
        <v>9172</v>
      </c>
      <c r="BW382">
        <v>32</v>
      </c>
      <c r="BY382" t="s">
        <v>170</v>
      </c>
      <c r="CF382" t="s">
        <v>174</v>
      </c>
      <c r="CG382" t="s">
        <v>9173</v>
      </c>
      <c r="CH382" t="s">
        <v>1029</v>
      </c>
      <c r="CI382" t="s">
        <v>373</v>
      </c>
      <c r="CL382" t="s">
        <v>174</v>
      </c>
      <c r="CM382" t="s">
        <v>9174</v>
      </c>
      <c r="CN382" t="s">
        <v>174</v>
      </c>
      <c r="CO382" t="s">
        <v>9175</v>
      </c>
      <c r="CP382" t="s">
        <v>9176</v>
      </c>
      <c r="CQ382" t="s">
        <v>170</v>
      </c>
      <c r="CU382" t="s">
        <v>2365</v>
      </c>
      <c r="CV382" t="s">
        <v>170</v>
      </c>
      <c r="CZ382" t="s">
        <v>170</v>
      </c>
      <c r="DB382" t="s">
        <v>9177</v>
      </c>
      <c r="DC382" t="s">
        <v>2124</v>
      </c>
      <c r="DD382" t="s">
        <v>174</v>
      </c>
      <c r="DE382" t="s">
        <v>9178</v>
      </c>
      <c r="DF382" t="s">
        <v>170</v>
      </c>
      <c r="DL382" t="s">
        <v>170</v>
      </c>
      <c r="DN382" t="s">
        <v>170</v>
      </c>
      <c r="DP382" t="s">
        <v>9152</v>
      </c>
      <c r="DQ382" t="s">
        <v>202</v>
      </c>
      <c r="DR382" t="str">
        <f>HYPERLINK("https://nconnect.nicmar.ac.in/pdf/551_resume_1771839341.pdf/Y2FyZWVy","View Resume")</f>
        <v>0</v>
      </c>
      <c r="DS382" t="s">
        <v>906</v>
      </c>
      <c r="DT382" t="s">
        <v>1029</v>
      </c>
      <c r="DU382" t="s">
        <v>9179</v>
      </c>
      <c r="DV382" t="s">
        <v>819</v>
      </c>
      <c r="DW382" t="s">
        <v>246</v>
      </c>
      <c r="DX382" t="s">
        <v>2529</v>
      </c>
      <c r="DY382" t="s">
        <v>209</v>
      </c>
      <c r="DZ382" t="s">
        <v>906</v>
      </c>
    </row>
    <row r="383" spans="1:158">
      <c r="A383" t="s">
        <v>585</v>
      </c>
      <c r="B383" t="s">
        <v>211</v>
      </c>
      <c r="C383" t="s">
        <v>472</v>
      </c>
      <c r="D383" t="s">
        <v>586</v>
      </c>
      <c r="E383" t="s">
        <v>9180</v>
      </c>
      <c r="F383" t="s">
        <v>9181</v>
      </c>
      <c r="G383">
        <v>9020321332</v>
      </c>
      <c r="H383" t="s">
        <v>164</v>
      </c>
      <c r="I383" t="s">
        <v>9182</v>
      </c>
      <c r="J383" t="s">
        <v>166</v>
      </c>
      <c r="K383" t="s">
        <v>9183</v>
      </c>
      <c r="L383" t="s">
        <v>9184</v>
      </c>
      <c r="M383" t="s">
        <v>9185</v>
      </c>
      <c r="N383" t="s">
        <v>170</v>
      </c>
      <c r="AI383" t="s">
        <v>9186</v>
      </c>
      <c r="AJ383" t="s">
        <v>9187</v>
      </c>
      <c r="AK383" t="s">
        <v>9188</v>
      </c>
      <c r="AL383">
        <v>96</v>
      </c>
      <c r="AN383">
        <v>2009</v>
      </c>
      <c r="AO383" t="s">
        <v>174</v>
      </c>
      <c r="AP383" t="s">
        <v>9189</v>
      </c>
      <c r="AQ383" t="s">
        <v>9190</v>
      </c>
      <c r="AR383" t="s">
        <v>9191</v>
      </c>
      <c r="AS383">
        <v>92</v>
      </c>
      <c r="AU383">
        <v>2011</v>
      </c>
      <c r="AV383" t="s">
        <v>170</v>
      </c>
      <c r="BC383" t="s">
        <v>174</v>
      </c>
      <c r="BD383" t="s">
        <v>9192</v>
      </c>
      <c r="BE383" t="s">
        <v>9193</v>
      </c>
      <c r="BF383" t="s">
        <v>486</v>
      </c>
      <c r="BG383">
        <v>78</v>
      </c>
      <c r="BH383">
        <v>7.82</v>
      </c>
      <c r="BI383">
        <v>2015</v>
      </c>
      <c r="BJ383">
        <v>1</v>
      </c>
      <c r="BL383">
        <v>9</v>
      </c>
      <c r="BN383" t="s">
        <v>174</v>
      </c>
      <c r="BO383" t="s">
        <v>9194</v>
      </c>
      <c r="BP383" t="s">
        <v>2181</v>
      </c>
      <c r="BQ383" t="s">
        <v>2102</v>
      </c>
      <c r="BR383">
        <v>78</v>
      </c>
      <c r="BS383">
        <v>7.83</v>
      </c>
      <c r="BT383">
        <v>2019</v>
      </c>
      <c r="BU383">
        <v>12</v>
      </c>
      <c r="BW383">
        <v>15</v>
      </c>
      <c r="BY383" t="s">
        <v>170</v>
      </c>
      <c r="CF383" t="s">
        <v>174</v>
      </c>
      <c r="CG383" t="s">
        <v>8590</v>
      </c>
      <c r="CH383" t="s">
        <v>9195</v>
      </c>
      <c r="CI383" t="s">
        <v>373</v>
      </c>
      <c r="CK383" t="s">
        <v>174</v>
      </c>
      <c r="CL383" t="s">
        <v>174</v>
      </c>
      <c r="CM383" t="s">
        <v>9196</v>
      </c>
      <c r="CN383" t="s">
        <v>170</v>
      </c>
      <c r="CP383" t="s">
        <v>9197</v>
      </c>
      <c r="CQ383" t="s">
        <v>174</v>
      </c>
      <c r="CR383">
        <v>2</v>
      </c>
      <c r="CS383">
        <v>0</v>
      </c>
      <c r="CT383">
        <v>0</v>
      </c>
      <c r="CU383" t="s">
        <v>9198</v>
      </c>
      <c r="CV383" t="s">
        <v>170</v>
      </c>
      <c r="CZ383" t="s">
        <v>170</v>
      </c>
      <c r="DB383" t="s">
        <v>9199</v>
      </c>
      <c r="DC383" t="s">
        <v>9200</v>
      </c>
      <c r="DD383" t="s">
        <v>174</v>
      </c>
      <c r="DE383" t="s">
        <v>9201</v>
      </c>
      <c r="DF383" t="s">
        <v>170</v>
      </c>
      <c r="DL383" t="s">
        <v>170</v>
      </c>
      <c r="DN383" t="s">
        <v>170</v>
      </c>
      <c r="DP383" t="s">
        <v>9202</v>
      </c>
      <c r="DQ383" t="str">
        <f>HYPERLINK("https://nconnect.nicmar.ac.in/storage/profile/69982f24ae6f8.png","Download")</f>
        <v>0</v>
      </c>
      <c r="DR383" t="str">
        <f>HYPERLINK("https://nconnect.nicmar.ac.in/pdf/431_resume_1771823859.pdf/Y2FyZWVy","View Resume")</f>
        <v>0</v>
      </c>
      <c r="DS383" t="s">
        <v>344</v>
      </c>
      <c r="DT383" t="s">
        <v>9203</v>
      </c>
      <c r="DU383" t="s">
        <v>9204</v>
      </c>
      <c r="DV383" t="s">
        <v>9205</v>
      </c>
      <c r="DW383" t="s">
        <v>207</v>
      </c>
      <c r="DX383" t="s">
        <v>1136</v>
      </c>
      <c r="DY383" t="s">
        <v>428</v>
      </c>
      <c r="DZ383" t="s">
        <v>380</v>
      </c>
      <c r="EA383" t="s">
        <v>9206</v>
      </c>
      <c r="EB383" t="s">
        <v>211</v>
      </c>
      <c r="EC383" t="s">
        <v>9205</v>
      </c>
      <c r="ED383" t="s">
        <v>246</v>
      </c>
      <c r="EE383" t="s">
        <v>208</v>
      </c>
      <c r="EF383" t="s">
        <v>4215</v>
      </c>
      <c r="EG383" t="s">
        <v>990</v>
      </c>
    </row>
    <row r="384" spans="1:158">
      <c r="A384" t="s">
        <v>3909</v>
      </c>
      <c r="B384" t="s">
        <v>211</v>
      </c>
      <c r="C384" t="s">
        <v>472</v>
      </c>
      <c r="D384" t="s">
        <v>3910</v>
      </c>
      <c r="E384" t="s">
        <v>9180</v>
      </c>
      <c r="F384" t="s">
        <v>9181</v>
      </c>
      <c r="G384">
        <v>9020321332</v>
      </c>
      <c r="H384" t="s">
        <v>164</v>
      </c>
      <c r="I384" t="s">
        <v>9182</v>
      </c>
      <c r="J384" t="s">
        <v>166</v>
      </c>
      <c r="K384" t="s">
        <v>9183</v>
      </c>
      <c r="L384" t="s">
        <v>9184</v>
      </c>
      <c r="M384" t="s">
        <v>9185</v>
      </c>
      <c r="N384" t="s">
        <v>170</v>
      </c>
      <c r="AI384" t="s">
        <v>9186</v>
      </c>
      <c r="AJ384" t="s">
        <v>9187</v>
      </c>
      <c r="AK384" t="s">
        <v>9188</v>
      </c>
      <c r="AL384">
        <v>96</v>
      </c>
      <c r="AN384">
        <v>2009</v>
      </c>
      <c r="AO384" t="s">
        <v>174</v>
      </c>
      <c r="AP384" t="s">
        <v>9189</v>
      </c>
      <c r="AQ384" t="s">
        <v>9190</v>
      </c>
      <c r="AR384" t="s">
        <v>9191</v>
      </c>
      <c r="AS384">
        <v>92</v>
      </c>
      <c r="AU384">
        <v>2011</v>
      </c>
      <c r="AV384" t="s">
        <v>170</v>
      </c>
      <c r="BC384" t="s">
        <v>174</v>
      </c>
      <c r="BD384" t="s">
        <v>9192</v>
      </c>
      <c r="BE384" t="s">
        <v>9193</v>
      </c>
      <c r="BF384" t="s">
        <v>486</v>
      </c>
      <c r="BG384">
        <v>78</v>
      </c>
      <c r="BH384">
        <v>7.82</v>
      </c>
      <c r="BI384">
        <v>2015</v>
      </c>
      <c r="BJ384">
        <v>1</v>
      </c>
      <c r="BL384">
        <v>9</v>
      </c>
      <c r="BN384" t="s">
        <v>174</v>
      </c>
      <c r="BO384" t="s">
        <v>9194</v>
      </c>
      <c r="BP384" t="s">
        <v>2181</v>
      </c>
      <c r="BQ384" t="s">
        <v>2102</v>
      </c>
      <c r="BR384">
        <v>78</v>
      </c>
      <c r="BS384">
        <v>7.83</v>
      </c>
      <c r="BT384">
        <v>2019</v>
      </c>
      <c r="BU384">
        <v>12</v>
      </c>
      <c r="BW384">
        <v>15</v>
      </c>
      <c r="BY384" t="s">
        <v>170</v>
      </c>
      <c r="CF384" t="s">
        <v>174</v>
      </c>
      <c r="CG384" t="s">
        <v>8590</v>
      </c>
      <c r="CH384" t="s">
        <v>9195</v>
      </c>
      <c r="CI384" t="s">
        <v>373</v>
      </c>
      <c r="CK384" t="s">
        <v>174</v>
      </c>
      <c r="CL384" t="s">
        <v>174</v>
      </c>
      <c r="CM384" t="s">
        <v>9196</v>
      </c>
      <c r="CN384" t="s">
        <v>170</v>
      </c>
      <c r="CP384" t="s">
        <v>9197</v>
      </c>
      <c r="CQ384" t="s">
        <v>174</v>
      </c>
      <c r="CR384">
        <v>2</v>
      </c>
      <c r="CS384">
        <v>0</v>
      </c>
      <c r="CT384">
        <v>0</v>
      </c>
      <c r="CU384" t="s">
        <v>9198</v>
      </c>
      <c r="CV384" t="s">
        <v>170</v>
      </c>
      <c r="CZ384" t="s">
        <v>170</v>
      </c>
      <c r="DB384" t="s">
        <v>9199</v>
      </c>
      <c r="DC384" t="s">
        <v>9200</v>
      </c>
      <c r="DD384" t="s">
        <v>174</v>
      </c>
      <c r="DE384" t="s">
        <v>9201</v>
      </c>
      <c r="DF384" t="s">
        <v>170</v>
      </c>
      <c r="DL384" t="s">
        <v>170</v>
      </c>
      <c r="DN384" t="s">
        <v>170</v>
      </c>
      <c r="DP384" t="s">
        <v>9202</v>
      </c>
      <c r="DQ384" t="str">
        <f>HYPERLINK("https://nconnect.nicmar.ac.in/storage/profile/69982f24ae6f8.png","Download")</f>
        <v>0</v>
      </c>
      <c r="DR384" t="str">
        <f>HYPERLINK("https://nconnect.nicmar.ac.in/pdf/431_resume_1771823859.pdf/Y2FyZWVy","View Resume")</f>
        <v>0</v>
      </c>
      <c r="DS384" t="s">
        <v>344</v>
      </c>
      <c r="DT384" t="s">
        <v>9203</v>
      </c>
      <c r="DU384" t="s">
        <v>9204</v>
      </c>
      <c r="DV384" t="s">
        <v>9205</v>
      </c>
      <c r="DW384" t="s">
        <v>207</v>
      </c>
      <c r="DX384" t="s">
        <v>1136</v>
      </c>
      <c r="DY384" t="s">
        <v>428</v>
      </c>
      <c r="DZ384" t="s">
        <v>380</v>
      </c>
      <c r="EA384" t="s">
        <v>9206</v>
      </c>
      <c r="EB384" t="s">
        <v>211</v>
      </c>
      <c r="EC384" t="s">
        <v>9205</v>
      </c>
      <c r="ED384" t="s">
        <v>246</v>
      </c>
      <c r="EE384" t="s">
        <v>208</v>
      </c>
      <c r="EF384" t="s">
        <v>4215</v>
      </c>
      <c r="EG384" t="s">
        <v>990</v>
      </c>
    </row>
    <row r="385" spans="1:158">
      <c r="A385" t="s">
        <v>582</v>
      </c>
      <c r="B385" t="s">
        <v>211</v>
      </c>
      <c r="C385" t="s">
        <v>472</v>
      </c>
      <c r="D385" t="s">
        <v>583</v>
      </c>
      <c r="E385" t="s">
        <v>9180</v>
      </c>
      <c r="F385" t="s">
        <v>9181</v>
      </c>
      <c r="G385">
        <v>9020321332</v>
      </c>
      <c r="H385" t="s">
        <v>164</v>
      </c>
      <c r="I385" t="s">
        <v>9182</v>
      </c>
      <c r="J385" t="s">
        <v>166</v>
      </c>
      <c r="K385" t="s">
        <v>9183</v>
      </c>
      <c r="L385" t="s">
        <v>9184</v>
      </c>
      <c r="M385" t="s">
        <v>9185</v>
      </c>
      <c r="N385" t="s">
        <v>170</v>
      </c>
      <c r="AI385" t="s">
        <v>9186</v>
      </c>
      <c r="AJ385" t="s">
        <v>9187</v>
      </c>
      <c r="AK385" t="s">
        <v>9188</v>
      </c>
      <c r="AL385">
        <v>96</v>
      </c>
      <c r="AN385">
        <v>2009</v>
      </c>
      <c r="AO385" t="s">
        <v>174</v>
      </c>
      <c r="AP385" t="s">
        <v>9189</v>
      </c>
      <c r="AQ385" t="s">
        <v>9190</v>
      </c>
      <c r="AR385" t="s">
        <v>9191</v>
      </c>
      <c r="AS385">
        <v>92</v>
      </c>
      <c r="AU385">
        <v>2011</v>
      </c>
      <c r="AV385" t="s">
        <v>170</v>
      </c>
      <c r="BC385" t="s">
        <v>174</v>
      </c>
      <c r="BD385" t="s">
        <v>9192</v>
      </c>
      <c r="BE385" t="s">
        <v>9193</v>
      </c>
      <c r="BF385" t="s">
        <v>486</v>
      </c>
      <c r="BG385">
        <v>78</v>
      </c>
      <c r="BH385">
        <v>7.82</v>
      </c>
      <c r="BI385">
        <v>2015</v>
      </c>
      <c r="BJ385">
        <v>1</v>
      </c>
      <c r="BL385">
        <v>9</v>
      </c>
      <c r="BN385" t="s">
        <v>174</v>
      </c>
      <c r="BO385" t="s">
        <v>9194</v>
      </c>
      <c r="BP385" t="s">
        <v>2181</v>
      </c>
      <c r="BQ385" t="s">
        <v>2102</v>
      </c>
      <c r="BR385">
        <v>78</v>
      </c>
      <c r="BS385">
        <v>7.83</v>
      </c>
      <c r="BT385">
        <v>2019</v>
      </c>
      <c r="BU385">
        <v>12</v>
      </c>
      <c r="BW385">
        <v>15</v>
      </c>
      <c r="BY385" t="s">
        <v>170</v>
      </c>
      <c r="CF385" t="s">
        <v>174</v>
      </c>
      <c r="CG385" t="s">
        <v>8590</v>
      </c>
      <c r="CH385" t="s">
        <v>9195</v>
      </c>
      <c r="CI385" t="s">
        <v>373</v>
      </c>
      <c r="CK385" t="s">
        <v>174</v>
      </c>
      <c r="CL385" t="s">
        <v>174</v>
      </c>
      <c r="CM385" t="s">
        <v>9196</v>
      </c>
      <c r="CN385" t="s">
        <v>170</v>
      </c>
      <c r="CP385" t="s">
        <v>9197</v>
      </c>
      <c r="CQ385" t="s">
        <v>174</v>
      </c>
      <c r="CR385">
        <v>2</v>
      </c>
      <c r="CS385">
        <v>0</v>
      </c>
      <c r="CT385">
        <v>0</v>
      </c>
      <c r="CU385" t="s">
        <v>9198</v>
      </c>
      <c r="CV385" t="s">
        <v>170</v>
      </c>
      <c r="CZ385" t="s">
        <v>170</v>
      </c>
      <c r="DB385" t="s">
        <v>9199</v>
      </c>
      <c r="DC385" t="s">
        <v>9200</v>
      </c>
      <c r="DD385" t="s">
        <v>174</v>
      </c>
      <c r="DE385" t="s">
        <v>9201</v>
      </c>
      <c r="DF385" t="s">
        <v>170</v>
      </c>
      <c r="DL385" t="s">
        <v>170</v>
      </c>
      <c r="DN385" t="s">
        <v>170</v>
      </c>
      <c r="DP385" t="s">
        <v>9207</v>
      </c>
      <c r="DQ385" t="str">
        <f>HYPERLINK("https://nconnect.nicmar.ac.in/storage/profile/69982f24ae6f8.png","Download")</f>
        <v>0</v>
      </c>
      <c r="DR385" t="str">
        <f>HYPERLINK("https://nconnect.nicmar.ac.in/pdf/431_resume_1771823859.pdf/Y2FyZWVy","View Resume")</f>
        <v>0</v>
      </c>
      <c r="DS385" t="s">
        <v>344</v>
      </c>
      <c r="DT385" t="s">
        <v>9203</v>
      </c>
      <c r="DU385" t="s">
        <v>9204</v>
      </c>
      <c r="DV385" t="s">
        <v>9205</v>
      </c>
      <c r="DW385" t="s">
        <v>207</v>
      </c>
      <c r="DX385" t="s">
        <v>1136</v>
      </c>
      <c r="DY385" t="s">
        <v>428</v>
      </c>
      <c r="DZ385" t="s">
        <v>380</v>
      </c>
      <c r="EA385" t="s">
        <v>9206</v>
      </c>
      <c r="EB385" t="s">
        <v>211</v>
      </c>
      <c r="EC385" t="s">
        <v>9205</v>
      </c>
      <c r="ED385" t="s">
        <v>246</v>
      </c>
      <c r="EE385" t="s">
        <v>208</v>
      </c>
      <c r="EF385" t="s">
        <v>4215</v>
      </c>
      <c r="EG385" t="s">
        <v>990</v>
      </c>
    </row>
    <row r="386" spans="1:158">
      <c r="A386" t="s">
        <v>5428</v>
      </c>
      <c r="B386" t="s">
        <v>5429</v>
      </c>
      <c r="C386" t="s">
        <v>472</v>
      </c>
      <c r="D386" t="s">
        <v>473</v>
      </c>
      <c r="E386" t="s">
        <v>9180</v>
      </c>
      <c r="F386" t="s">
        <v>9181</v>
      </c>
      <c r="G386">
        <v>9020321332</v>
      </c>
      <c r="H386" t="s">
        <v>164</v>
      </c>
      <c r="I386" t="s">
        <v>9182</v>
      </c>
      <c r="J386" t="s">
        <v>166</v>
      </c>
      <c r="K386" t="s">
        <v>9183</v>
      </c>
      <c r="L386" t="s">
        <v>9184</v>
      </c>
      <c r="M386" t="s">
        <v>9185</v>
      </c>
      <c r="N386" t="s">
        <v>170</v>
      </c>
      <c r="AI386" t="s">
        <v>9186</v>
      </c>
      <c r="AJ386" t="s">
        <v>9187</v>
      </c>
      <c r="AK386" t="s">
        <v>9188</v>
      </c>
      <c r="AL386">
        <v>96</v>
      </c>
      <c r="AN386">
        <v>2009</v>
      </c>
      <c r="AO386" t="s">
        <v>174</v>
      </c>
      <c r="AP386" t="s">
        <v>9189</v>
      </c>
      <c r="AQ386" t="s">
        <v>9190</v>
      </c>
      <c r="AR386" t="s">
        <v>9191</v>
      </c>
      <c r="AS386">
        <v>92</v>
      </c>
      <c r="AU386">
        <v>2011</v>
      </c>
      <c r="AV386" t="s">
        <v>170</v>
      </c>
      <c r="BC386" t="s">
        <v>174</v>
      </c>
      <c r="BD386" t="s">
        <v>9192</v>
      </c>
      <c r="BE386" t="s">
        <v>9193</v>
      </c>
      <c r="BF386" t="s">
        <v>486</v>
      </c>
      <c r="BG386">
        <v>78</v>
      </c>
      <c r="BH386">
        <v>7.82</v>
      </c>
      <c r="BI386">
        <v>2015</v>
      </c>
      <c r="BJ386">
        <v>1</v>
      </c>
      <c r="BL386">
        <v>9</v>
      </c>
      <c r="BN386" t="s">
        <v>174</v>
      </c>
      <c r="BO386" t="s">
        <v>9194</v>
      </c>
      <c r="BP386" t="s">
        <v>2181</v>
      </c>
      <c r="BQ386" t="s">
        <v>2102</v>
      </c>
      <c r="BR386">
        <v>78</v>
      </c>
      <c r="BS386">
        <v>7.83</v>
      </c>
      <c r="BT386">
        <v>2019</v>
      </c>
      <c r="BU386">
        <v>12</v>
      </c>
      <c r="BW386">
        <v>15</v>
      </c>
      <c r="BY386" t="s">
        <v>170</v>
      </c>
      <c r="CF386" t="s">
        <v>174</v>
      </c>
      <c r="CG386" t="s">
        <v>8590</v>
      </c>
      <c r="CH386" t="s">
        <v>9195</v>
      </c>
      <c r="CI386" t="s">
        <v>373</v>
      </c>
      <c r="CK386" t="s">
        <v>174</v>
      </c>
      <c r="CL386" t="s">
        <v>174</v>
      </c>
      <c r="CM386" t="s">
        <v>9196</v>
      </c>
      <c r="CN386" t="s">
        <v>170</v>
      </c>
      <c r="CP386" t="s">
        <v>9197</v>
      </c>
      <c r="CQ386" t="s">
        <v>174</v>
      </c>
      <c r="CR386">
        <v>2</v>
      </c>
      <c r="CS386">
        <v>0</v>
      </c>
      <c r="CT386">
        <v>0</v>
      </c>
      <c r="CU386" t="s">
        <v>9198</v>
      </c>
      <c r="CV386" t="s">
        <v>170</v>
      </c>
      <c r="CZ386" t="s">
        <v>170</v>
      </c>
      <c r="DB386" t="s">
        <v>9199</v>
      </c>
      <c r="DC386" t="s">
        <v>9200</v>
      </c>
      <c r="DD386" t="s">
        <v>174</v>
      </c>
      <c r="DE386" t="s">
        <v>9201</v>
      </c>
      <c r="DF386" t="s">
        <v>170</v>
      </c>
      <c r="DL386" t="s">
        <v>170</v>
      </c>
      <c r="DN386" t="s">
        <v>170</v>
      </c>
      <c r="DP386" t="s">
        <v>9208</v>
      </c>
      <c r="DQ386" t="str">
        <f>HYPERLINK("https://nconnect.nicmar.ac.in/storage/profile/69982f24ae6f8.png","Download")</f>
        <v>0</v>
      </c>
      <c r="DR386" t="str">
        <f>HYPERLINK("https://nconnect.nicmar.ac.in/pdf/431_resume_1771823859.pdf/Y2FyZWVy","View Resume")</f>
        <v>0</v>
      </c>
      <c r="DS386" t="s">
        <v>344</v>
      </c>
      <c r="DT386" t="s">
        <v>9203</v>
      </c>
      <c r="DU386" t="s">
        <v>9204</v>
      </c>
      <c r="DV386" t="s">
        <v>9205</v>
      </c>
      <c r="DW386" t="s">
        <v>207</v>
      </c>
      <c r="DX386" t="s">
        <v>1136</v>
      </c>
      <c r="DY386" t="s">
        <v>428</v>
      </c>
      <c r="DZ386" t="s">
        <v>380</v>
      </c>
      <c r="EA386" t="s">
        <v>9206</v>
      </c>
      <c r="EB386" t="s">
        <v>211</v>
      </c>
      <c r="EC386" t="s">
        <v>9205</v>
      </c>
      <c r="ED386" t="s">
        <v>246</v>
      </c>
      <c r="EE386" t="s">
        <v>208</v>
      </c>
      <c r="EF386" t="s">
        <v>4215</v>
      </c>
      <c r="EG386" t="s">
        <v>990</v>
      </c>
    </row>
    <row r="387" spans="1:158">
      <c r="A387" t="s">
        <v>1898</v>
      </c>
      <c r="B387" t="s">
        <v>211</v>
      </c>
      <c r="C387" t="s">
        <v>267</v>
      </c>
      <c r="D387" t="s">
        <v>1899</v>
      </c>
      <c r="E387" t="s">
        <v>9209</v>
      </c>
      <c r="F387" t="s">
        <v>9210</v>
      </c>
      <c r="G387">
        <v>9309940987</v>
      </c>
      <c r="H387" t="s">
        <v>164</v>
      </c>
      <c r="I387" t="s">
        <v>9211</v>
      </c>
      <c r="J387" t="s">
        <v>166</v>
      </c>
      <c r="K387" t="s">
        <v>434</v>
      </c>
      <c r="L387" t="s">
        <v>9212</v>
      </c>
      <c r="M387" t="s">
        <v>9213</v>
      </c>
      <c r="N387" t="s">
        <v>170</v>
      </c>
      <c r="AI387" t="s">
        <v>9214</v>
      </c>
      <c r="AJ387" t="s">
        <v>9215</v>
      </c>
      <c r="AK387" t="s">
        <v>9216</v>
      </c>
      <c r="AL387">
        <v>80.18</v>
      </c>
      <c r="AN387">
        <v>2012</v>
      </c>
      <c r="AO387" t="s">
        <v>174</v>
      </c>
      <c r="AP387" t="s">
        <v>9217</v>
      </c>
      <c r="AQ387" t="s">
        <v>9215</v>
      </c>
      <c r="AR387" t="s">
        <v>628</v>
      </c>
      <c r="AS387">
        <v>53.38</v>
      </c>
      <c r="AU387">
        <v>2014</v>
      </c>
      <c r="AV387" t="s">
        <v>170</v>
      </c>
      <c r="BC387" t="s">
        <v>174</v>
      </c>
      <c r="BD387" t="s">
        <v>441</v>
      </c>
      <c r="BE387" t="s">
        <v>9218</v>
      </c>
      <c r="BF387" t="s">
        <v>9219</v>
      </c>
      <c r="BG387">
        <v>61.66</v>
      </c>
      <c r="BI387">
        <v>2018</v>
      </c>
      <c r="BJ387">
        <v>19</v>
      </c>
      <c r="BK387" t="s">
        <v>3766</v>
      </c>
      <c r="BL387">
        <v>53</v>
      </c>
      <c r="BM387" t="s">
        <v>2842</v>
      </c>
      <c r="BN387" t="s">
        <v>174</v>
      </c>
      <c r="BO387" t="s">
        <v>441</v>
      </c>
      <c r="BP387" t="s">
        <v>9220</v>
      </c>
      <c r="BQ387" t="s">
        <v>9221</v>
      </c>
      <c r="BR387">
        <v>68.23</v>
      </c>
      <c r="BT387">
        <v>2020</v>
      </c>
      <c r="BU387">
        <v>31</v>
      </c>
      <c r="BV387" t="s">
        <v>529</v>
      </c>
      <c r="BW387">
        <v>32</v>
      </c>
      <c r="BX387" t="s">
        <v>9173</v>
      </c>
      <c r="BY387" t="s">
        <v>170</v>
      </c>
      <c r="CF387" t="s">
        <v>174</v>
      </c>
      <c r="CG387" t="s">
        <v>9222</v>
      </c>
      <c r="CH387" t="s">
        <v>9223</v>
      </c>
      <c r="CI387" t="s">
        <v>373</v>
      </c>
      <c r="CK387" t="s">
        <v>170</v>
      </c>
      <c r="CL387" t="s">
        <v>174</v>
      </c>
      <c r="CM387" t="s">
        <v>9224</v>
      </c>
      <c r="CN387" t="s">
        <v>174</v>
      </c>
      <c r="CO387" t="s">
        <v>9225</v>
      </c>
      <c r="CP387" t="s">
        <v>9226</v>
      </c>
      <c r="CQ387" t="s">
        <v>170</v>
      </c>
      <c r="CV387" t="s">
        <v>170</v>
      </c>
      <c r="CZ387" t="s">
        <v>170</v>
      </c>
      <c r="DB387" t="s">
        <v>9227</v>
      </c>
      <c r="DC387" t="s">
        <v>9228</v>
      </c>
      <c r="DD387" t="s">
        <v>170</v>
      </c>
      <c r="DF387" t="s">
        <v>170</v>
      </c>
      <c r="DL387" t="s">
        <v>170</v>
      </c>
      <c r="DN387" t="s">
        <v>170</v>
      </c>
      <c r="DP387" t="s">
        <v>9229</v>
      </c>
      <c r="DQ387" t="str">
        <f>HYPERLINK("https://nconnect.nicmar.ac.in/storage/profile/699c25793e9bc.png","Download")</f>
        <v>0</v>
      </c>
      <c r="DR387" t="str">
        <f>HYPERLINK("https://nconnect.nicmar.ac.in/pdf/118_resume_1771840730.pdf/Y2FyZWVy","View Resume")</f>
        <v>0</v>
      </c>
      <c r="DS387" t="s">
        <v>4210</v>
      </c>
      <c r="DT387" t="s">
        <v>9230</v>
      </c>
      <c r="DU387" t="s">
        <v>211</v>
      </c>
      <c r="DV387" t="s">
        <v>9231</v>
      </c>
      <c r="DW387" t="s">
        <v>246</v>
      </c>
      <c r="DX387" t="s">
        <v>905</v>
      </c>
      <c r="DY387" t="s">
        <v>209</v>
      </c>
      <c r="DZ387" t="s">
        <v>4210</v>
      </c>
    </row>
    <row r="388" spans="1:158">
      <c r="A388" t="s">
        <v>5428</v>
      </c>
      <c r="B388" t="s">
        <v>5429</v>
      </c>
      <c r="C388" t="s">
        <v>472</v>
      </c>
      <c r="D388" t="s">
        <v>473</v>
      </c>
      <c r="E388" t="s">
        <v>9232</v>
      </c>
      <c r="F388" t="s">
        <v>9233</v>
      </c>
      <c r="G388">
        <v>7276231975</v>
      </c>
      <c r="H388" t="s">
        <v>164</v>
      </c>
      <c r="I388" t="s">
        <v>9234</v>
      </c>
      <c r="J388" t="s">
        <v>166</v>
      </c>
      <c r="K388" t="s">
        <v>6200</v>
      </c>
      <c r="L388" t="s">
        <v>9235</v>
      </c>
      <c r="M388" t="s">
        <v>9236</v>
      </c>
      <c r="N388" t="s">
        <v>170</v>
      </c>
      <c r="AI388" t="s">
        <v>9237</v>
      </c>
      <c r="AJ388" t="s">
        <v>549</v>
      </c>
      <c r="AK388" t="s">
        <v>8929</v>
      </c>
      <c r="AL388">
        <v>76.76</v>
      </c>
      <c r="AN388">
        <v>2007</v>
      </c>
      <c r="AO388" t="s">
        <v>170</v>
      </c>
      <c r="AV388" t="s">
        <v>174</v>
      </c>
      <c r="AW388" t="s">
        <v>551</v>
      </c>
      <c r="AX388" t="s">
        <v>9238</v>
      </c>
      <c r="AY388" t="s">
        <v>9239</v>
      </c>
      <c r="AZ388">
        <v>77.07</v>
      </c>
      <c r="BB388">
        <v>2010</v>
      </c>
      <c r="BC388" t="s">
        <v>174</v>
      </c>
      <c r="BD388" t="s">
        <v>555</v>
      </c>
      <c r="BE388" t="s">
        <v>9240</v>
      </c>
      <c r="BF388" t="s">
        <v>9241</v>
      </c>
      <c r="BG388">
        <v>74.45</v>
      </c>
      <c r="BI388">
        <v>2013</v>
      </c>
      <c r="BJ388">
        <v>2</v>
      </c>
      <c r="BL388">
        <v>9</v>
      </c>
      <c r="BN388" t="s">
        <v>174</v>
      </c>
      <c r="BO388" t="s">
        <v>9242</v>
      </c>
      <c r="BP388" t="s">
        <v>9243</v>
      </c>
      <c r="BQ388" t="s">
        <v>9244</v>
      </c>
      <c r="BR388">
        <v>67.45</v>
      </c>
      <c r="BT388">
        <v>2018</v>
      </c>
      <c r="BU388">
        <v>20</v>
      </c>
      <c r="BW388">
        <v>5</v>
      </c>
      <c r="BY388" t="s">
        <v>170</v>
      </c>
      <c r="CF388" t="s">
        <v>174</v>
      </c>
      <c r="CG388" t="s">
        <v>9245</v>
      </c>
      <c r="CH388" t="s">
        <v>9246</v>
      </c>
      <c r="CI388" t="s">
        <v>373</v>
      </c>
      <c r="CK388" t="s">
        <v>170</v>
      </c>
      <c r="CL388" t="s">
        <v>174</v>
      </c>
      <c r="CM388" t="s">
        <v>9247</v>
      </c>
      <c r="CN388" t="s">
        <v>174</v>
      </c>
      <c r="CO388" t="s">
        <v>9248</v>
      </c>
      <c r="CP388" t="s">
        <v>9249</v>
      </c>
      <c r="CQ388" t="s">
        <v>170</v>
      </c>
      <c r="CR388">
        <v>0</v>
      </c>
      <c r="CS388">
        <v>0</v>
      </c>
      <c r="CT388">
        <v>1</v>
      </c>
      <c r="CV388" t="s">
        <v>170</v>
      </c>
      <c r="CZ388" t="s">
        <v>170</v>
      </c>
      <c r="DB388" t="s">
        <v>9250</v>
      </c>
      <c r="DC388" t="s">
        <v>9251</v>
      </c>
      <c r="DD388" t="s">
        <v>174</v>
      </c>
      <c r="DE388" t="s">
        <v>9252</v>
      </c>
      <c r="DF388" t="s">
        <v>170</v>
      </c>
      <c r="DL388" t="s">
        <v>170</v>
      </c>
      <c r="DN388" t="s">
        <v>170</v>
      </c>
      <c r="DP388" t="s">
        <v>9253</v>
      </c>
      <c r="DQ388" t="s">
        <v>202</v>
      </c>
      <c r="DR388" t="str">
        <f>HYPERLINK("https://nconnect.nicmar.ac.in/pdf/547_resume_1771840334.pdf/Y2FyZWVy","View Resume")</f>
        <v>0</v>
      </c>
      <c r="DS388" t="s">
        <v>430</v>
      </c>
      <c r="DT388" t="s">
        <v>9254</v>
      </c>
      <c r="DU388" t="s">
        <v>1283</v>
      </c>
      <c r="DV388" t="s">
        <v>819</v>
      </c>
      <c r="DW388" t="s">
        <v>246</v>
      </c>
      <c r="DX388" t="s">
        <v>2434</v>
      </c>
      <c r="DY388" t="s">
        <v>209</v>
      </c>
      <c r="DZ388" t="s">
        <v>430</v>
      </c>
    </row>
    <row r="389" spans="1:158">
      <c r="A389" t="s">
        <v>585</v>
      </c>
      <c r="B389" t="s">
        <v>211</v>
      </c>
      <c r="C389" t="s">
        <v>472</v>
      </c>
      <c r="D389" t="s">
        <v>586</v>
      </c>
      <c r="E389" t="s">
        <v>9232</v>
      </c>
      <c r="F389" t="s">
        <v>9233</v>
      </c>
      <c r="G389">
        <v>7276231975</v>
      </c>
      <c r="H389" t="s">
        <v>164</v>
      </c>
      <c r="I389" t="s">
        <v>9234</v>
      </c>
      <c r="J389" t="s">
        <v>166</v>
      </c>
      <c r="K389" t="s">
        <v>6200</v>
      </c>
      <c r="L389" t="s">
        <v>9235</v>
      </c>
      <c r="M389" t="s">
        <v>9236</v>
      </c>
      <c r="N389" t="s">
        <v>170</v>
      </c>
      <c r="AI389" t="s">
        <v>9237</v>
      </c>
      <c r="AJ389" t="s">
        <v>549</v>
      </c>
      <c r="AK389" t="s">
        <v>8929</v>
      </c>
      <c r="AL389">
        <v>76.76</v>
      </c>
      <c r="AN389">
        <v>2007</v>
      </c>
      <c r="AO389" t="s">
        <v>170</v>
      </c>
      <c r="AV389" t="s">
        <v>174</v>
      </c>
      <c r="AW389" t="s">
        <v>551</v>
      </c>
      <c r="AX389" t="s">
        <v>9238</v>
      </c>
      <c r="AY389" t="s">
        <v>9239</v>
      </c>
      <c r="AZ389">
        <v>77.07</v>
      </c>
      <c r="BB389">
        <v>2010</v>
      </c>
      <c r="BC389" t="s">
        <v>174</v>
      </c>
      <c r="BD389" t="s">
        <v>555</v>
      </c>
      <c r="BE389" t="s">
        <v>9240</v>
      </c>
      <c r="BF389" t="s">
        <v>9241</v>
      </c>
      <c r="BG389">
        <v>74.45</v>
      </c>
      <c r="BI389">
        <v>2013</v>
      </c>
      <c r="BJ389">
        <v>2</v>
      </c>
      <c r="BL389">
        <v>9</v>
      </c>
      <c r="BN389" t="s">
        <v>174</v>
      </c>
      <c r="BO389" t="s">
        <v>9242</v>
      </c>
      <c r="BP389" t="s">
        <v>9243</v>
      </c>
      <c r="BQ389" t="s">
        <v>9244</v>
      </c>
      <c r="BR389">
        <v>67.45</v>
      </c>
      <c r="BT389">
        <v>2018</v>
      </c>
      <c r="BU389">
        <v>20</v>
      </c>
      <c r="BW389">
        <v>5</v>
      </c>
      <c r="BY389" t="s">
        <v>170</v>
      </c>
      <c r="CF389" t="s">
        <v>174</v>
      </c>
      <c r="CG389" t="s">
        <v>9245</v>
      </c>
      <c r="CH389" t="s">
        <v>9246</v>
      </c>
      <c r="CI389" t="s">
        <v>373</v>
      </c>
      <c r="CK389" t="s">
        <v>170</v>
      </c>
      <c r="CL389" t="s">
        <v>174</v>
      </c>
      <c r="CM389" t="s">
        <v>9247</v>
      </c>
      <c r="CN389" t="s">
        <v>174</v>
      </c>
      <c r="CO389" t="s">
        <v>9248</v>
      </c>
      <c r="CP389" t="s">
        <v>9249</v>
      </c>
      <c r="CQ389" t="s">
        <v>170</v>
      </c>
      <c r="CR389">
        <v>0</v>
      </c>
      <c r="CS389">
        <v>0</v>
      </c>
      <c r="CT389">
        <v>1</v>
      </c>
      <c r="CV389" t="s">
        <v>170</v>
      </c>
      <c r="CZ389" t="s">
        <v>170</v>
      </c>
      <c r="DB389" t="s">
        <v>9250</v>
      </c>
      <c r="DC389" t="s">
        <v>9251</v>
      </c>
      <c r="DD389" t="s">
        <v>174</v>
      </c>
      <c r="DE389" t="s">
        <v>9252</v>
      </c>
      <c r="DF389" t="s">
        <v>170</v>
      </c>
      <c r="DL389" t="s">
        <v>170</v>
      </c>
      <c r="DN389" t="s">
        <v>170</v>
      </c>
      <c r="DP389" t="s">
        <v>9255</v>
      </c>
      <c r="DQ389" t="s">
        <v>202</v>
      </c>
      <c r="DR389" t="str">
        <f>HYPERLINK("https://nconnect.nicmar.ac.in/pdf/547_resume_1771840334.pdf/Y2FyZWVy","View Resume")</f>
        <v>0</v>
      </c>
      <c r="DS389" t="s">
        <v>430</v>
      </c>
      <c r="DT389" t="s">
        <v>9254</v>
      </c>
      <c r="DU389" t="s">
        <v>1283</v>
      </c>
      <c r="DV389" t="s">
        <v>819</v>
      </c>
      <c r="DW389" t="s">
        <v>246</v>
      </c>
      <c r="DX389" t="s">
        <v>2434</v>
      </c>
      <c r="DY389" t="s">
        <v>209</v>
      </c>
      <c r="DZ389" t="s">
        <v>430</v>
      </c>
    </row>
    <row r="390" spans="1:158">
      <c r="A390" t="s">
        <v>293</v>
      </c>
      <c r="B390" t="s">
        <v>211</v>
      </c>
      <c r="C390" t="s">
        <v>212</v>
      </c>
      <c r="D390" t="s">
        <v>294</v>
      </c>
      <c r="E390" t="s">
        <v>9256</v>
      </c>
      <c r="F390" t="s">
        <v>9257</v>
      </c>
      <c r="G390">
        <v>9927211192</v>
      </c>
      <c r="H390" t="s">
        <v>164</v>
      </c>
      <c r="I390" t="s">
        <v>9258</v>
      </c>
      <c r="J390" t="s">
        <v>217</v>
      </c>
      <c r="K390" t="s">
        <v>9259</v>
      </c>
      <c r="L390" t="s">
        <v>9260</v>
      </c>
      <c r="M390" t="s">
        <v>9261</v>
      </c>
      <c r="N390" t="s">
        <v>170</v>
      </c>
      <c r="AI390" t="s">
        <v>9262</v>
      </c>
      <c r="AJ390" t="s">
        <v>9263</v>
      </c>
      <c r="AK390" t="s">
        <v>9264</v>
      </c>
      <c r="AL390">
        <v>88</v>
      </c>
      <c r="AN390">
        <v>2006</v>
      </c>
      <c r="AO390" t="s">
        <v>174</v>
      </c>
      <c r="AP390" t="s">
        <v>9262</v>
      </c>
      <c r="AQ390" t="s">
        <v>9263</v>
      </c>
      <c r="AR390" t="s">
        <v>9265</v>
      </c>
      <c r="AS390">
        <v>70.4</v>
      </c>
      <c r="AU390">
        <v>2008</v>
      </c>
      <c r="AV390" t="s">
        <v>170</v>
      </c>
      <c r="BC390" t="s">
        <v>174</v>
      </c>
      <c r="BD390" t="s">
        <v>1298</v>
      </c>
      <c r="BE390" t="s">
        <v>1298</v>
      </c>
      <c r="BF390" t="s">
        <v>9266</v>
      </c>
      <c r="BG390">
        <v>73.8</v>
      </c>
      <c r="BI390">
        <v>2013</v>
      </c>
      <c r="BJ390">
        <v>19</v>
      </c>
      <c r="BK390" t="s">
        <v>9267</v>
      </c>
      <c r="BL390">
        <v>53</v>
      </c>
      <c r="BM390" t="s">
        <v>443</v>
      </c>
      <c r="BN390" t="s">
        <v>174</v>
      </c>
      <c r="BO390" t="s">
        <v>1298</v>
      </c>
      <c r="BP390" t="s">
        <v>1298</v>
      </c>
      <c r="BQ390" t="s">
        <v>443</v>
      </c>
      <c r="BR390">
        <v>74.12</v>
      </c>
      <c r="BT390">
        <v>2015</v>
      </c>
      <c r="BU390">
        <v>31</v>
      </c>
      <c r="BV390" t="s">
        <v>6511</v>
      </c>
      <c r="BW390">
        <v>53</v>
      </c>
      <c r="BX390" t="s">
        <v>443</v>
      </c>
      <c r="BY390" t="s">
        <v>170</v>
      </c>
      <c r="CF390" t="s">
        <v>174</v>
      </c>
      <c r="CG390" t="s">
        <v>9268</v>
      </c>
      <c r="CH390" t="s">
        <v>1298</v>
      </c>
      <c r="CI390" t="s">
        <v>193</v>
      </c>
      <c r="CJ390">
        <v>2022</v>
      </c>
      <c r="CL390" t="s">
        <v>170</v>
      </c>
      <c r="CN390" t="s">
        <v>170</v>
      </c>
      <c r="CP390" t="s">
        <v>9269</v>
      </c>
      <c r="CQ390" t="s">
        <v>174</v>
      </c>
      <c r="CR390">
        <v>0</v>
      </c>
      <c r="CS390">
        <v>1</v>
      </c>
      <c r="CT390">
        <v>1</v>
      </c>
      <c r="CU390" t="s">
        <v>9270</v>
      </c>
      <c r="CV390" t="s">
        <v>170</v>
      </c>
      <c r="CZ390" t="s">
        <v>170</v>
      </c>
      <c r="DB390" t="s">
        <v>9271</v>
      </c>
      <c r="DC390" t="s">
        <v>9272</v>
      </c>
      <c r="DD390" t="s">
        <v>170</v>
      </c>
      <c r="DF390" t="s">
        <v>170</v>
      </c>
      <c r="DL390" t="s">
        <v>170</v>
      </c>
      <c r="DN390" t="s">
        <v>170</v>
      </c>
      <c r="DP390" t="s">
        <v>9273</v>
      </c>
      <c r="DQ390" t="s">
        <v>202</v>
      </c>
      <c r="DR390" t="str">
        <f>HYPERLINK("https://nconnect.nicmar.ac.in/pdf/552_resume_1771843042.pdf/Y2FyZWVy","View Resume")</f>
        <v>0</v>
      </c>
      <c r="DS390" t="s">
        <v>344</v>
      </c>
      <c r="DT390" t="s">
        <v>3405</v>
      </c>
      <c r="DU390" t="s">
        <v>9274</v>
      </c>
      <c r="DV390" t="s">
        <v>9275</v>
      </c>
      <c r="DW390" t="s">
        <v>246</v>
      </c>
      <c r="DX390" t="s">
        <v>419</v>
      </c>
      <c r="DY390" t="s">
        <v>1686</v>
      </c>
      <c r="DZ390" t="s">
        <v>945</v>
      </c>
      <c r="EA390" t="s">
        <v>3405</v>
      </c>
      <c r="EB390" t="s">
        <v>9274</v>
      </c>
      <c r="EC390" t="s">
        <v>9275</v>
      </c>
      <c r="ED390" t="s">
        <v>246</v>
      </c>
      <c r="EE390" t="s">
        <v>905</v>
      </c>
      <c r="EF390" t="s">
        <v>424</v>
      </c>
      <c r="EG390" t="s">
        <v>265</v>
      </c>
      <c r="EH390" t="s">
        <v>3405</v>
      </c>
      <c r="EI390" t="s">
        <v>9274</v>
      </c>
      <c r="EJ390" t="s">
        <v>9275</v>
      </c>
      <c r="EK390" t="s">
        <v>246</v>
      </c>
      <c r="EL390" t="s">
        <v>984</v>
      </c>
      <c r="EM390" t="s">
        <v>1387</v>
      </c>
      <c r="EN390" t="s">
        <v>265</v>
      </c>
    </row>
    <row r="391" spans="1:158">
      <c r="A391" t="s">
        <v>5428</v>
      </c>
      <c r="B391" t="s">
        <v>5429</v>
      </c>
      <c r="C391" t="s">
        <v>472</v>
      </c>
      <c r="D391" t="s">
        <v>473</v>
      </c>
      <c r="E391" t="s">
        <v>9276</v>
      </c>
      <c r="F391" t="s">
        <v>9277</v>
      </c>
      <c r="G391">
        <v>7780600900</v>
      </c>
      <c r="H391" t="s">
        <v>164</v>
      </c>
      <c r="I391" t="s">
        <v>9278</v>
      </c>
      <c r="J391" t="s">
        <v>166</v>
      </c>
      <c r="K391" t="s">
        <v>831</v>
      </c>
      <c r="L391" t="s">
        <v>9279</v>
      </c>
      <c r="M391" t="s">
        <v>9280</v>
      </c>
      <c r="N391" t="s">
        <v>170</v>
      </c>
      <c r="AI391" t="s">
        <v>9281</v>
      </c>
      <c r="AJ391" t="s">
        <v>9282</v>
      </c>
      <c r="AK391" t="s">
        <v>9283</v>
      </c>
      <c r="AL391">
        <v>84</v>
      </c>
      <c r="AN391">
        <v>2009</v>
      </c>
      <c r="AO391" t="s">
        <v>174</v>
      </c>
      <c r="AP391" t="s">
        <v>9284</v>
      </c>
      <c r="AQ391" t="s">
        <v>5289</v>
      </c>
      <c r="AR391" t="s">
        <v>3314</v>
      </c>
      <c r="AS391">
        <v>84</v>
      </c>
      <c r="AU391">
        <v>2011</v>
      </c>
      <c r="AV391" t="s">
        <v>170</v>
      </c>
      <c r="BC391" t="s">
        <v>174</v>
      </c>
      <c r="BD391" t="s">
        <v>2774</v>
      </c>
      <c r="BE391" t="s">
        <v>2315</v>
      </c>
      <c r="BF391" t="s">
        <v>9285</v>
      </c>
      <c r="BG391">
        <v>83</v>
      </c>
      <c r="BI391">
        <v>2015</v>
      </c>
      <c r="BJ391">
        <v>1</v>
      </c>
      <c r="BL391">
        <v>9</v>
      </c>
      <c r="BN391" t="s">
        <v>174</v>
      </c>
      <c r="BO391" t="s">
        <v>181</v>
      </c>
      <c r="BP391" t="s">
        <v>9286</v>
      </c>
      <c r="BQ391" t="s">
        <v>9287</v>
      </c>
      <c r="BR391">
        <v>75.82</v>
      </c>
      <c r="BS391">
        <v>8.19</v>
      </c>
      <c r="BT391">
        <v>2017</v>
      </c>
      <c r="BU391">
        <v>14</v>
      </c>
      <c r="BW391">
        <v>47</v>
      </c>
      <c r="BY391" t="s">
        <v>170</v>
      </c>
      <c r="CF391" t="s">
        <v>174</v>
      </c>
      <c r="CG391" t="s">
        <v>486</v>
      </c>
      <c r="CH391" t="s">
        <v>3931</v>
      </c>
      <c r="CI391" t="s">
        <v>373</v>
      </c>
      <c r="CJ391">
        <v>2025</v>
      </c>
      <c r="CL391" t="s">
        <v>174</v>
      </c>
      <c r="CM391" t="s">
        <v>9288</v>
      </c>
      <c r="CN391" t="s">
        <v>174</v>
      </c>
      <c r="CO391" t="s">
        <v>9289</v>
      </c>
      <c r="CP391" t="s">
        <v>9290</v>
      </c>
      <c r="CQ391" t="s">
        <v>174</v>
      </c>
      <c r="CR391">
        <v>5</v>
      </c>
      <c r="CS391">
        <v>1</v>
      </c>
      <c r="CT391">
        <v>4</v>
      </c>
      <c r="CU391" t="s">
        <v>9291</v>
      </c>
      <c r="CV391" t="s">
        <v>170</v>
      </c>
      <c r="CZ391" t="s">
        <v>170</v>
      </c>
      <c r="DB391" t="s">
        <v>9292</v>
      </c>
      <c r="DC391" t="s">
        <v>9293</v>
      </c>
      <c r="DD391" t="s">
        <v>170</v>
      </c>
      <c r="DF391" t="s">
        <v>170</v>
      </c>
      <c r="DL391" t="s">
        <v>174</v>
      </c>
      <c r="DM391" t="s">
        <v>9289</v>
      </c>
      <c r="DN391" t="s">
        <v>170</v>
      </c>
      <c r="DP391" t="s">
        <v>9294</v>
      </c>
      <c r="DQ391" t="s">
        <v>202</v>
      </c>
      <c r="DR391" t="str">
        <f>HYPERLINK("https://nconnect.nicmar.ac.in/pdf/554_resume_1771843443.pdf/Y2FyZWVy","View Resume")</f>
        <v>0</v>
      </c>
      <c r="DS391" t="s">
        <v>1498</v>
      </c>
      <c r="DT391" t="s">
        <v>462</v>
      </c>
      <c r="DU391" t="s">
        <v>211</v>
      </c>
      <c r="DV391" t="s">
        <v>463</v>
      </c>
      <c r="DW391" t="s">
        <v>246</v>
      </c>
      <c r="DX391" t="s">
        <v>5181</v>
      </c>
      <c r="DY391" t="s">
        <v>3162</v>
      </c>
      <c r="DZ391" t="s">
        <v>1498</v>
      </c>
    </row>
    <row r="392" spans="1:158">
      <c r="A392" t="s">
        <v>293</v>
      </c>
      <c r="B392" t="s">
        <v>211</v>
      </c>
      <c r="C392" t="s">
        <v>212</v>
      </c>
      <c r="D392" t="s">
        <v>294</v>
      </c>
      <c r="E392" t="s">
        <v>9295</v>
      </c>
      <c r="F392" t="s">
        <v>9296</v>
      </c>
      <c r="G392">
        <v>9971674085</v>
      </c>
      <c r="H392" t="s">
        <v>164</v>
      </c>
      <c r="I392" t="s">
        <v>9297</v>
      </c>
      <c r="J392" t="s">
        <v>217</v>
      </c>
      <c r="K392" t="s">
        <v>798</v>
      </c>
      <c r="L392" t="s">
        <v>9298</v>
      </c>
      <c r="M392" t="s">
        <v>9299</v>
      </c>
      <c r="N392" t="s">
        <v>170</v>
      </c>
      <c r="AI392" t="s">
        <v>9300</v>
      </c>
      <c r="AJ392" t="s">
        <v>9301</v>
      </c>
      <c r="AK392" t="s">
        <v>9302</v>
      </c>
      <c r="AL392">
        <v>70</v>
      </c>
      <c r="AN392">
        <v>2010</v>
      </c>
      <c r="AO392" t="s">
        <v>174</v>
      </c>
      <c r="AP392" t="s">
        <v>9300</v>
      </c>
      <c r="AQ392" t="s">
        <v>9301</v>
      </c>
      <c r="AR392" t="s">
        <v>9303</v>
      </c>
      <c r="AS392">
        <v>65</v>
      </c>
      <c r="AU392">
        <v>2012</v>
      </c>
      <c r="AV392" t="s">
        <v>170</v>
      </c>
      <c r="BC392" t="s">
        <v>174</v>
      </c>
      <c r="BD392" t="s">
        <v>9304</v>
      </c>
      <c r="BE392" t="s">
        <v>2037</v>
      </c>
      <c r="BF392" t="s">
        <v>9305</v>
      </c>
      <c r="BG392">
        <v>83</v>
      </c>
      <c r="BI392">
        <v>2016</v>
      </c>
      <c r="BJ392">
        <v>19</v>
      </c>
      <c r="BK392" t="s">
        <v>525</v>
      </c>
      <c r="BL392">
        <v>53</v>
      </c>
      <c r="BM392" t="s">
        <v>1515</v>
      </c>
      <c r="BN392" t="s">
        <v>174</v>
      </c>
      <c r="BO392" t="s">
        <v>9306</v>
      </c>
      <c r="BP392" t="s">
        <v>1630</v>
      </c>
      <c r="BQ392" t="s">
        <v>9307</v>
      </c>
      <c r="BR392">
        <v>73</v>
      </c>
      <c r="BT392">
        <v>2019</v>
      </c>
      <c r="BU392">
        <v>31</v>
      </c>
      <c r="BV392" t="s">
        <v>2999</v>
      </c>
      <c r="BW392">
        <v>53</v>
      </c>
      <c r="BX392" t="s">
        <v>1515</v>
      </c>
      <c r="BY392" t="s">
        <v>170</v>
      </c>
      <c r="CF392" t="s">
        <v>174</v>
      </c>
      <c r="CG392" t="s">
        <v>9308</v>
      </c>
      <c r="CH392" t="s">
        <v>9309</v>
      </c>
      <c r="CI392" t="s">
        <v>193</v>
      </c>
      <c r="CJ392">
        <v>2025</v>
      </c>
      <c r="CL392" t="s">
        <v>170</v>
      </c>
      <c r="CN392" t="s">
        <v>174</v>
      </c>
      <c r="CO392" t="s">
        <v>9310</v>
      </c>
      <c r="CP392" t="s">
        <v>378</v>
      </c>
      <c r="CQ392" t="s">
        <v>174</v>
      </c>
      <c r="CR392">
        <v>0</v>
      </c>
      <c r="CS392">
        <v>5</v>
      </c>
      <c r="CT392">
        <v>0</v>
      </c>
      <c r="CV392" t="s">
        <v>170</v>
      </c>
      <c r="CZ392" t="s">
        <v>170</v>
      </c>
      <c r="DC392" t="s">
        <v>326</v>
      </c>
      <c r="DD392" t="s">
        <v>170</v>
      </c>
      <c r="DF392" t="s">
        <v>170</v>
      </c>
      <c r="DL392" t="s">
        <v>170</v>
      </c>
      <c r="DN392" t="s">
        <v>170</v>
      </c>
      <c r="DP392" t="s">
        <v>9311</v>
      </c>
      <c r="DQ392" t="s">
        <v>202</v>
      </c>
      <c r="DR392" t="str">
        <f>HYPERLINK("https://nconnect.nicmar.ac.in/pdf/559_resume_1771844004.pdf/Y2FyZWVy","View Resume")</f>
        <v>0</v>
      </c>
      <c r="DS392" t="s">
        <v>2691</v>
      </c>
      <c r="DT392" t="s">
        <v>9309</v>
      </c>
      <c r="DU392" t="s">
        <v>9312</v>
      </c>
      <c r="DV392" t="s">
        <v>7793</v>
      </c>
      <c r="DW392" t="s">
        <v>246</v>
      </c>
      <c r="DX392" t="s">
        <v>1983</v>
      </c>
      <c r="DY392" t="s">
        <v>465</v>
      </c>
      <c r="DZ392" t="s">
        <v>2691</v>
      </c>
    </row>
    <row r="393" spans="1:158">
      <c r="A393" t="s">
        <v>5302</v>
      </c>
      <c r="B393" t="s">
        <v>508</v>
      </c>
      <c r="C393" t="s">
        <v>160</v>
      </c>
      <c r="D393" t="s">
        <v>5303</v>
      </c>
      <c r="E393" t="s">
        <v>9313</v>
      </c>
      <c r="F393" t="s">
        <v>9314</v>
      </c>
      <c r="G393">
        <v>7588858555</v>
      </c>
      <c r="H393" t="s">
        <v>164</v>
      </c>
      <c r="I393" t="s">
        <v>9315</v>
      </c>
      <c r="J393" t="s">
        <v>166</v>
      </c>
      <c r="K393" t="s">
        <v>4193</v>
      </c>
      <c r="L393" t="s">
        <v>9316</v>
      </c>
      <c r="M393" t="s">
        <v>9317</v>
      </c>
      <c r="N393" t="s">
        <v>170</v>
      </c>
      <c r="AI393" t="s">
        <v>9318</v>
      </c>
      <c r="AJ393" t="s">
        <v>9319</v>
      </c>
      <c r="AK393" t="s">
        <v>1907</v>
      </c>
      <c r="AL393">
        <v>68.93</v>
      </c>
      <c r="AN393">
        <v>2002</v>
      </c>
      <c r="AO393" t="s">
        <v>174</v>
      </c>
      <c r="AP393" t="s">
        <v>9320</v>
      </c>
      <c r="AQ393" t="s">
        <v>9321</v>
      </c>
      <c r="AR393" t="s">
        <v>9322</v>
      </c>
      <c r="AS393">
        <v>64.5</v>
      </c>
      <c r="AU393">
        <v>2004</v>
      </c>
      <c r="AV393" t="s">
        <v>170</v>
      </c>
      <c r="BC393" t="s">
        <v>174</v>
      </c>
      <c r="BD393" t="s">
        <v>553</v>
      </c>
      <c r="BE393" t="s">
        <v>9323</v>
      </c>
      <c r="BF393" t="s">
        <v>1780</v>
      </c>
      <c r="BG393">
        <v>63.68</v>
      </c>
      <c r="BI393">
        <v>2009</v>
      </c>
      <c r="BJ393">
        <v>8</v>
      </c>
      <c r="BL393">
        <v>2</v>
      </c>
      <c r="BN393" t="s">
        <v>174</v>
      </c>
      <c r="BO393" t="s">
        <v>9324</v>
      </c>
      <c r="BP393" t="s">
        <v>2587</v>
      </c>
      <c r="BQ393" t="s">
        <v>9325</v>
      </c>
      <c r="BR393">
        <v>69</v>
      </c>
      <c r="BS393">
        <v>6.88</v>
      </c>
      <c r="BT393">
        <v>2012</v>
      </c>
      <c r="BU393">
        <v>31</v>
      </c>
      <c r="BV393" t="s">
        <v>9326</v>
      </c>
      <c r="BW393">
        <v>35</v>
      </c>
      <c r="BY393" t="s">
        <v>170</v>
      </c>
      <c r="CF393" t="s">
        <v>174</v>
      </c>
      <c r="CG393" t="s">
        <v>8311</v>
      </c>
      <c r="CH393" t="s">
        <v>9327</v>
      </c>
      <c r="CI393" t="s">
        <v>193</v>
      </c>
      <c r="CJ393">
        <v>2022</v>
      </c>
      <c r="CL393" t="s">
        <v>170</v>
      </c>
      <c r="CN393" t="s">
        <v>174</v>
      </c>
      <c r="CO393" t="s">
        <v>9328</v>
      </c>
      <c r="CP393" t="s">
        <v>9329</v>
      </c>
      <c r="CQ393" t="s">
        <v>174</v>
      </c>
      <c r="CR393">
        <v>2</v>
      </c>
      <c r="CS393">
        <v>2</v>
      </c>
      <c r="CT393">
        <v>10</v>
      </c>
      <c r="CU393" t="s">
        <v>9330</v>
      </c>
      <c r="CV393" t="s">
        <v>170</v>
      </c>
      <c r="CZ393" t="s">
        <v>174</v>
      </c>
      <c r="DA393" t="s">
        <v>9331</v>
      </c>
      <c r="DB393" t="s">
        <v>9332</v>
      </c>
      <c r="DC393" t="s">
        <v>2124</v>
      </c>
      <c r="DD393" t="s">
        <v>174</v>
      </c>
      <c r="DE393" t="s">
        <v>9333</v>
      </c>
      <c r="DF393" t="s">
        <v>174</v>
      </c>
      <c r="DG393">
        <v>1</v>
      </c>
      <c r="DH393">
        <v>0</v>
      </c>
      <c r="DI393">
        <v>0</v>
      </c>
      <c r="DJ393">
        <v>0</v>
      </c>
      <c r="DK393">
        <v>0</v>
      </c>
      <c r="DL393" t="s">
        <v>174</v>
      </c>
      <c r="DM393" t="s">
        <v>9334</v>
      </c>
      <c r="DN393" t="s">
        <v>170</v>
      </c>
      <c r="DP393" t="s">
        <v>9335</v>
      </c>
      <c r="DQ393" t="s">
        <v>202</v>
      </c>
      <c r="DR393" t="str">
        <f>HYPERLINK("https://nconnect.nicmar.ac.in/pdf/297_resume_1771843975.pdf/Y2FyZWVy","View Resume")</f>
        <v>0</v>
      </c>
      <c r="DS393" t="s">
        <v>4008</v>
      </c>
      <c r="DT393" t="s">
        <v>9336</v>
      </c>
      <c r="DU393" t="s">
        <v>508</v>
      </c>
      <c r="DV393" t="s">
        <v>1214</v>
      </c>
      <c r="DW393" t="s">
        <v>246</v>
      </c>
      <c r="DX393" t="s">
        <v>1813</v>
      </c>
      <c r="DY393" t="s">
        <v>209</v>
      </c>
      <c r="DZ393" t="s">
        <v>4013</v>
      </c>
      <c r="EA393" t="s">
        <v>9337</v>
      </c>
      <c r="EB393" t="s">
        <v>211</v>
      </c>
      <c r="EC393" t="s">
        <v>819</v>
      </c>
      <c r="ED393" t="s">
        <v>246</v>
      </c>
      <c r="EE393" t="s">
        <v>4746</v>
      </c>
      <c r="EF393" t="s">
        <v>506</v>
      </c>
      <c r="EG393" t="s">
        <v>9338</v>
      </c>
      <c r="EH393" t="s">
        <v>9339</v>
      </c>
      <c r="EI393" t="s">
        <v>9340</v>
      </c>
      <c r="EJ393" t="s">
        <v>3388</v>
      </c>
      <c r="EK393" t="s">
        <v>246</v>
      </c>
      <c r="EL393" t="s">
        <v>4687</v>
      </c>
      <c r="EM393" t="s">
        <v>4746</v>
      </c>
      <c r="EN393" t="s">
        <v>2927</v>
      </c>
      <c r="EO393" t="s">
        <v>8172</v>
      </c>
      <c r="EP393" t="s">
        <v>211</v>
      </c>
      <c r="EQ393" t="s">
        <v>819</v>
      </c>
      <c r="ER393" t="s">
        <v>246</v>
      </c>
      <c r="ES393" t="s">
        <v>6639</v>
      </c>
      <c r="ET393" t="s">
        <v>4687</v>
      </c>
      <c r="EU393" t="s">
        <v>248</v>
      </c>
      <c r="EV393" t="s">
        <v>9341</v>
      </c>
      <c r="EW393" t="s">
        <v>6240</v>
      </c>
      <c r="EX393" t="s">
        <v>819</v>
      </c>
      <c r="EY393" t="s">
        <v>207</v>
      </c>
      <c r="EZ393" t="s">
        <v>2694</v>
      </c>
      <c r="FA393" t="s">
        <v>2202</v>
      </c>
      <c r="FB393" t="s">
        <v>380</v>
      </c>
    </row>
    <row r="394" spans="1:158">
      <c r="A394" t="s">
        <v>1872</v>
      </c>
      <c r="B394" t="s">
        <v>508</v>
      </c>
      <c r="C394" t="s">
        <v>160</v>
      </c>
      <c r="D394" t="s">
        <v>1873</v>
      </c>
      <c r="E394" t="s">
        <v>9313</v>
      </c>
      <c r="F394" t="s">
        <v>9314</v>
      </c>
      <c r="G394">
        <v>7588858555</v>
      </c>
      <c r="H394" t="s">
        <v>164</v>
      </c>
      <c r="I394" t="s">
        <v>9315</v>
      </c>
      <c r="J394" t="s">
        <v>166</v>
      </c>
      <c r="K394" t="s">
        <v>4193</v>
      </c>
      <c r="L394" t="s">
        <v>9316</v>
      </c>
      <c r="M394" t="s">
        <v>9317</v>
      </c>
      <c r="N394" t="s">
        <v>170</v>
      </c>
      <c r="AI394" t="s">
        <v>9318</v>
      </c>
      <c r="AJ394" t="s">
        <v>9319</v>
      </c>
      <c r="AK394" t="s">
        <v>1907</v>
      </c>
      <c r="AL394">
        <v>68.93</v>
      </c>
      <c r="AN394">
        <v>2002</v>
      </c>
      <c r="AO394" t="s">
        <v>174</v>
      </c>
      <c r="AP394" t="s">
        <v>9320</v>
      </c>
      <c r="AQ394" t="s">
        <v>9321</v>
      </c>
      <c r="AR394" t="s">
        <v>9322</v>
      </c>
      <c r="AS394">
        <v>64.5</v>
      </c>
      <c r="AU394">
        <v>2004</v>
      </c>
      <c r="AV394" t="s">
        <v>170</v>
      </c>
      <c r="BC394" t="s">
        <v>174</v>
      </c>
      <c r="BD394" t="s">
        <v>553</v>
      </c>
      <c r="BE394" t="s">
        <v>9323</v>
      </c>
      <c r="BF394" t="s">
        <v>1780</v>
      </c>
      <c r="BG394">
        <v>63.68</v>
      </c>
      <c r="BI394">
        <v>2009</v>
      </c>
      <c r="BJ394">
        <v>8</v>
      </c>
      <c r="BL394">
        <v>2</v>
      </c>
      <c r="BN394" t="s">
        <v>174</v>
      </c>
      <c r="BO394" t="s">
        <v>9324</v>
      </c>
      <c r="BP394" t="s">
        <v>2587</v>
      </c>
      <c r="BQ394" t="s">
        <v>9325</v>
      </c>
      <c r="BR394">
        <v>69</v>
      </c>
      <c r="BS394">
        <v>6.88</v>
      </c>
      <c r="BT394">
        <v>2012</v>
      </c>
      <c r="BU394">
        <v>31</v>
      </c>
      <c r="BV394" t="s">
        <v>9326</v>
      </c>
      <c r="BW394">
        <v>35</v>
      </c>
      <c r="BY394" t="s">
        <v>170</v>
      </c>
      <c r="CF394" t="s">
        <v>174</v>
      </c>
      <c r="CG394" t="s">
        <v>8311</v>
      </c>
      <c r="CH394" t="s">
        <v>9327</v>
      </c>
      <c r="CI394" t="s">
        <v>193</v>
      </c>
      <c r="CJ394">
        <v>2022</v>
      </c>
      <c r="CL394" t="s">
        <v>170</v>
      </c>
      <c r="CN394" t="s">
        <v>174</v>
      </c>
      <c r="CO394" t="s">
        <v>9328</v>
      </c>
      <c r="CP394" t="s">
        <v>9329</v>
      </c>
      <c r="CQ394" t="s">
        <v>174</v>
      </c>
      <c r="CR394">
        <v>2</v>
      </c>
      <c r="CS394">
        <v>2</v>
      </c>
      <c r="CT394">
        <v>10</v>
      </c>
      <c r="CU394" t="s">
        <v>9330</v>
      </c>
      <c r="CV394" t="s">
        <v>170</v>
      </c>
      <c r="CZ394" t="s">
        <v>174</v>
      </c>
      <c r="DA394" t="s">
        <v>9331</v>
      </c>
      <c r="DB394" t="s">
        <v>9332</v>
      </c>
      <c r="DC394" t="s">
        <v>2124</v>
      </c>
      <c r="DD394" t="s">
        <v>174</v>
      </c>
      <c r="DE394" t="s">
        <v>9333</v>
      </c>
      <c r="DF394" t="s">
        <v>174</v>
      </c>
      <c r="DG394">
        <v>1</v>
      </c>
      <c r="DH394">
        <v>0</v>
      </c>
      <c r="DI394">
        <v>0</v>
      </c>
      <c r="DJ394">
        <v>0</v>
      </c>
      <c r="DK394">
        <v>0</v>
      </c>
      <c r="DL394" t="s">
        <v>174</v>
      </c>
      <c r="DM394" t="s">
        <v>9334</v>
      </c>
      <c r="DN394" t="s">
        <v>170</v>
      </c>
      <c r="DP394" t="s">
        <v>9335</v>
      </c>
      <c r="DQ394" t="s">
        <v>202</v>
      </c>
      <c r="DR394" t="str">
        <f>HYPERLINK("https://nconnect.nicmar.ac.in/pdf/297_resume_1771843975.pdf/Y2FyZWVy","View Resume")</f>
        <v>0</v>
      </c>
      <c r="DS394" t="s">
        <v>4008</v>
      </c>
      <c r="DT394" t="s">
        <v>9336</v>
      </c>
      <c r="DU394" t="s">
        <v>508</v>
      </c>
      <c r="DV394" t="s">
        <v>1214</v>
      </c>
      <c r="DW394" t="s">
        <v>246</v>
      </c>
      <c r="DX394" t="s">
        <v>1813</v>
      </c>
      <c r="DY394" t="s">
        <v>209</v>
      </c>
      <c r="DZ394" t="s">
        <v>4013</v>
      </c>
      <c r="EA394" t="s">
        <v>9337</v>
      </c>
      <c r="EB394" t="s">
        <v>211</v>
      </c>
      <c r="EC394" t="s">
        <v>819</v>
      </c>
      <c r="ED394" t="s">
        <v>246</v>
      </c>
      <c r="EE394" t="s">
        <v>4746</v>
      </c>
      <c r="EF394" t="s">
        <v>506</v>
      </c>
      <c r="EG394" t="s">
        <v>9338</v>
      </c>
      <c r="EH394" t="s">
        <v>9339</v>
      </c>
      <c r="EI394" t="s">
        <v>9340</v>
      </c>
      <c r="EJ394" t="s">
        <v>3388</v>
      </c>
      <c r="EK394" t="s">
        <v>246</v>
      </c>
      <c r="EL394" t="s">
        <v>4687</v>
      </c>
      <c r="EM394" t="s">
        <v>4746</v>
      </c>
      <c r="EN394" t="s">
        <v>2927</v>
      </c>
      <c r="EO394" t="s">
        <v>8172</v>
      </c>
      <c r="EP394" t="s">
        <v>211</v>
      </c>
      <c r="EQ394" t="s">
        <v>819</v>
      </c>
      <c r="ER394" t="s">
        <v>246</v>
      </c>
      <c r="ES394" t="s">
        <v>6639</v>
      </c>
      <c r="ET394" t="s">
        <v>4687</v>
      </c>
      <c r="EU394" t="s">
        <v>248</v>
      </c>
      <c r="EV394" t="s">
        <v>9341</v>
      </c>
      <c r="EW394" t="s">
        <v>6240</v>
      </c>
      <c r="EX394" t="s">
        <v>819</v>
      </c>
      <c r="EY394" t="s">
        <v>207</v>
      </c>
      <c r="EZ394" t="s">
        <v>2694</v>
      </c>
      <c r="FA394" t="s">
        <v>2202</v>
      </c>
      <c r="FB394" t="s">
        <v>380</v>
      </c>
    </row>
    <row r="395" spans="1:158">
      <c r="A395" t="s">
        <v>2494</v>
      </c>
      <c r="B395" t="s">
        <v>508</v>
      </c>
      <c r="C395" t="s">
        <v>160</v>
      </c>
      <c r="D395" t="s">
        <v>2495</v>
      </c>
      <c r="E395" t="s">
        <v>9313</v>
      </c>
      <c r="F395" t="s">
        <v>9314</v>
      </c>
      <c r="G395">
        <v>7588858555</v>
      </c>
      <c r="H395" t="s">
        <v>164</v>
      </c>
      <c r="I395" t="s">
        <v>9315</v>
      </c>
      <c r="J395" t="s">
        <v>166</v>
      </c>
      <c r="K395" t="s">
        <v>4193</v>
      </c>
      <c r="L395" t="s">
        <v>9316</v>
      </c>
      <c r="M395" t="s">
        <v>9317</v>
      </c>
      <c r="N395" t="s">
        <v>170</v>
      </c>
      <c r="AI395" t="s">
        <v>9318</v>
      </c>
      <c r="AJ395" t="s">
        <v>9319</v>
      </c>
      <c r="AK395" t="s">
        <v>1907</v>
      </c>
      <c r="AL395">
        <v>68.93</v>
      </c>
      <c r="AN395">
        <v>2002</v>
      </c>
      <c r="AO395" t="s">
        <v>174</v>
      </c>
      <c r="AP395" t="s">
        <v>9320</v>
      </c>
      <c r="AQ395" t="s">
        <v>9321</v>
      </c>
      <c r="AR395" t="s">
        <v>9322</v>
      </c>
      <c r="AS395">
        <v>64.5</v>
      </c>
      <c r="AU395">
        <v>2004</v>
      </c>
      <c r="AV395" t="s">
        <v>170</v>
      </c>
      <c r="BC395" t="s">
        <v>174</v>
      </c>
      <c r="BD395" t="s">
        <v>553</v>
      </c>
      <c r="BE395" t="s">
        <v>9323</v>
      </c>
      <c r="BF395" t="s">
        <v>1780</v>
      </c>
      <c r="BG395">
        <v>63.68</v>
      </c>
      <c r="BI395">
        <v>2009</v>
      </c>
      <c r="BJ395">
        <v>8</v>
      </c>
      <c r="BL395">
        <v>2</v>
      </c>
      <c r="BN395" t="s">
        <v>174</v>
      </c>
      <c r="BO395" t="s">
        <v>9324</v>
      </c>
      <c r="BP395" t="s">
        <v>2587</v>
      </c>
      <c r="BQ395" t="s">
        <v>9325</v>
      </c>
      <c r="BR395">
        <v>69</v>
      </c>
      <c r="BS395">
        <v>6.88</v>
      </c>
      <c r="BT395">
        <v>2012</v>
      </c>
      <c r="BU395">
        <v>31</v>
      </c>
      <c r="BV395" t="s">
        <v>9326</v>
      </c>
      <c r="BW395">
        <v>35</v>
      </c>
      <c r="BY395" t="s">
        <v>170</v>
      </c>
      <c r="CF395" t="s">
        <v>174</v>
      </c>
      <c r="CG395" t="s">
        <v>8311</v>
      </c>
      <c r="CH395" t="s">
        <v>9327</v>
      </c>
      <c r="CI395" t="s">
        <v>193</v>
      </c>
      <c r="CJ395">
        <v>2022</v>
      </c>
      <c r="CL395" t="s">
        <v>170</v>
      </c>
      <c r="CN395" t="s">
        <v>174</v>
      </c>
      <c r="CO395" t="s">
        <v>9328</v>
      </c>
      <c r="CP395" t="s">
        <v>9329</v>
      </c>
      <c r="CQ395" t="s">
        <v>174</v>
      </c>
      <c r="CR395">
        <v>2</v>
      </c>
      <c r="CS395">
        <v>2</v>
      </c>
      <c r="CT395">
        <v>10</v>
      </c>
      <c r="CU395" t="s">
        <v>9330</v>
      </c>
      <c r="CV395" t="s">
        <v>170</v>
      </c>
      <c r="CZ395" t="s">
        <v>174</v>
      </c>
      <c r="DA395" t="s">
        <v>9331</v>
      </c>
      <c r="DB395" t="s">
        <v>9332</v>
      </c>
      <c r="DC395" t="s">
        <v>2124</v>
      </c>
      <c r="DD395" t="s">
        <v>174</v>
      </c>
      <c r="DE395" t="s">
        <v>9333</v>
      </c>
      <c r="DF395" t="s">
        <v>174</v>
      </c>
      <c r="DG395">
        <v>1</v>
      </c>
      <c r="DH395">
        <v>0</v>
      </c>
      <c r="DI395">
        <v>0</v>
      </c>
      <c r="DJ395">
        <v>0</v>
      </c>
      <c r="DK395">
        <v>0</v>
      </c>
      <c r="DL395" t="s">
        <v>174</v>
      </c>
      <c r="DM395" t="s">
        <v>9334</v>
      </c>
      <c r="DN395" t="s">
        <v>170</v>
      </c>
      <c r="DP395" t="s">
        <v>9342</v>
      </c>
      <c r="DQ395" t="s">
        <v>202</v>
      </c>
      <c r="DR395" t="str">
        <f>HYPERLINK("https://nconnect.nicmar.ac.in/pdf/297_resume_1771843975.pdf/Y2FyZWVy","View Resume")</f>
        <v>0</v>
      </c>
      <c r="DS395" t="s">
        <v>4008</v>
      </c>
      <c r="DT395" t="s">
        <v>9336</v>
      </c>
      <c r="DU395" t="s">
        <v>508</v>
      </c>
      <c r="DV395" t="s">
        <v>1214</v>
      </c>
      <c r="DW395" t="s">
        <v>246</v>
      </c>
      <c r="DX395" t="s">
        <v>1813</v>
      </c>
      <c r="DY395" t="s">
        <v>209</v>
      </c>
      <c r="DZ395" t="s">
        <v>4013</v>
      </c>
      <c r="EA395" t="s">
        <v>9337</v>
      </c>
      <c r="EB395" t="s">
        <v>211</v>
      </c>
      <c r="EC395" t="s">
        <v>819</v>
      </c>
      <c r="ED395" t="s">
        <v>246</v>
      </c>
      <c r="EE395" t="s">
        <v>4746</v>
      </c>
      <c r="EF395" t="s">
        <v>506</v>
      </c>
      <c r="EG395" t="s">
        <v>9338</v>
      </c>
      <c r="EH395" t="s">
        <v>9339</v>
      </c>
      <c r="EI395" t="s">
        <v>9340</v>
      </c>
      <c r="EJ395" t="s">
        <v>3388</v>
      </c>
      <c r="EK395" t="s">
        <v>246</v>
      </c>
      <c r="EL395" t="s">
        <v>4687</v>
      </c>
      <c r="EM395" t="s">
        <v>4746</v>
      </c>
      <c r="EN395" t="s">
        <v>2927</v>
      </c>
      <c r="EO395" t="s">
        <v>8172</v>
      </c>
      <c r="EP395" t="s">
        <v>211</v>
      </c>
      <c r="EQ395" t="s">
        <v>819</v>
      </c>
      <c r="ER395" t="s">
        <v>246</v>
      </c>
      <c r="ES395" t="s">
        <v>6639</v>
      </c>
      <c r="ET395" t="s">
        <v>4687</v>
      </c>
      <c r="EU395" t="s">
        <v>248</v>
      </c>
      <c r="EV395" t="s">
        <v>9341</v>
      </c>
      <c r="EW395" t="s">
        <v>6240</v>
      </c>
      <c r="EX395" t="s">
        <v>819</v>
      </c>
      <c r="EY395" t="s">
        <v>207</v>
      </c>
      <c r="EZ395" t="s">
        <v>2694</v>
      </c>
      <c r="FA395" t="s">
        <v>2202</v>
      </c>
      <c r="FB395" t="s">
        <v>380</v>
      </c>
    </row>
    <row r="396" spans="1:158">
      <c r="A396" t="s">
        <v>3913</v>
      </c>
      <c r="B396" t="s">
        <v>537</v>
      </c>
      <c r="C396" t="s">
        <v>1138</v>
      </c>
      <c r="D396" t="s">
        <v>3914</v>
      </c>
      <c r="E396" t="s">
        <v>9313</v>
      </c>
      <c r="F396" t="s">
        <v>9314</v>
      </c>
      <c r="G396">
        <v>7588858555</v>
      </c>
      <c r="H396" t="s">
        <v>164</v>
      </c>
      <c r="I396" t="s">
        <v>9315</v>
      </c>
      <c r="J396" t="s">
        <v>166</v>
      </c>
      <c r="K396" t="s">
        <v>4193</v>
      </c>
      <c r="L396" t="s">
        <v>9316</v>
      </c>
      <c r="M396" t="s">
        <v>9317</v>
      </c>
      <c r="N396" t="s">
        <v>170</v>
      </c>
      <c r="AI396" t="s">
        <v>9318</v>
      </c>
      <c r="AJ396" t="s">
        <v>9319</v>
      </c>
      <c r="AK396" t="s">
        <v>1907</v>
      </c>
      <c r="AL396">
        <v>68.93</v>
      </c>
      <c r="AN396">
        <v>2002</v>
      </c>
      <c r="AO396" t="s">
        <v>174</v>
      </c>
      <c r="AP396" t="s">
        <v>9320</v>
      </c>
      <c r="AQ396" t="s">
        <v>9321</v>
      </c>
      <c r="AR396" t="s">
        <v>9322</v>
      </c>
      <c r="AS396">
        <v>64.5</v>
      </c>
      <c r="AU396">
        <v>2004</v>
      </c>
      <c r="AV396" t="s">
        <v>170</v>
      </c>
      <c r="BC396" t="s">
        <v>174</v>
      </c>
      <c r="BD396" t="s">
        <v>553</v>
      </c>
      <c r="BE396" t="s">
        <v>9323</v>
      </c>
      <c r="BF396" t="s">
        <v>1780</v>
      </c>
      <c r="BG396">
        <v>63.68</v>
      </c>
      <c r="BI396">
        <v>2009</v>
      </c>
      <c r="BJ396">
        <v>8</v>
      </c>
      <c r="BL396">
        <v>2</v>
      </c>
      <c r="BN396" t="s">
        <v>174</v>
      </c>
      <c r="BO396" t="s">
        <v>9324</v>
      </c>
      <c r="BP396" t="s">
        <v>2587</v>
      </c>
      <c r="BQ396" t="s">
        <v>9325</v>
      </c>
      <c r="BR396">
        <v>69</v>
      </c>
      <c r="BS396">
        <v>6.88</v>
      </c>
      <c r="BT396">
        <v>2012</v>
      </c>
      <c r="BU396">
        <v>31</v>
      </c>
      <c r="BV396" t="s">
        <v>9326</v>
      </c>
      <c r="BW396">
        <v>35</v>
      </c>
      <c r="BY396" t="s">
        <v>170</v>
      </c>
      <c r="CF396" t="s">
        <v>174</v>
      </c>
      <c r="CG396" t="s">
        <v>8311</v>
      </c>
      <c r="CH396" t="s">
        <v>9327</v>
      </c>
      <c r="CI396" t="s">
        <v>193</v>
      </c>
      <c r="CJ396">
        <v>2022</v>
      </c>
      <c r="CL396" t="s">
        <v>170</v>
      </c>
      <c r="CN396" t="s">
        <v>174</v>
      </c>
      <c r="CO396" t="s">
        <v>9328</v>
      </c>
      <c r="CP396" t="s">
        <v>9329</v>
      </c>
      <c r="CQ396" t="s">
        <v>174</v>
      </c>
      <c r="CR396">
        <v>2</v>
      </c>
      <c r="CS396">
        <v>2</v>
      </c>
      <c r="CT396">
        <v>10</v>
      </c>
      <c r="CU396" t="s">
        <v>9330</v>
      </c>
      <c r="CV396" t="s">
        <v>170</v>
      </c>
      <c r="CZ396" t="s">
        <v>174</v>
      </c>
      <c r="DA396" t="s">
        <v>9331</v>
      </c>
      <c r="DB396" t="s">
        <v>9332</v>
      </c>
      <c r="DC396" t="s">
        <v>2124</v>
      </c>
      <c r="DD396" t="s">
        <v>174</v>
      </c>
      <c r="DE396" t="s">
        <v>9333</v>
      </c>
      <c r="DF396" t="s">
        <v>174</v>
      </c>
      <c r="DG396">
        <v>1</v>
      </c>
      <c r="DH396">
        <v>0</v>
      </c>
      <c r="DI396">
        <v>0</v>
      </c>
      <c r="DJ396">
        <v>0</v>
      </c>
      <c r="DK396">
        <v>0</v>
      </c>
      <c r="DL396" t="s">
        <v>174</v>
      </c>
      <c r="DM396" t="s">
        <v>9334</v>
      </c>
      <c r="DN396" t="s">
        <v>170</v>
      </c>
      <c r="DP396" t="s">
        <v>9343</v>
      </c>
      <c r="DQ396" t="s">
        <v>202</v>
      </c>
      <c r="DR396" t="str">
        <f>HYPERLINK("https://nconnect.nicmar.ac.in/pdf/297_resume_1771843975.pdf/Y2FyZWVy","View Resume")</f>
        <v>0</v>
      </c>
      <c r="DS396" t="s">
        <v>4008</v>
      </c>
      <c r="DT396" t="s">
        <v>9336</v>
      </c>
      <c r="DU396" t="s">
        <v>508</v>
      </c>
      <c r="DV396" t="s">
        <v>1214</v>
      </c>
      <c r="DW396" t="s">
        <v>246</v>
      </c>
      <c r="DX396" t="s">
        <v>1813</v>
      </c>
      <c r="DY396" t="s">
        <v>209</v>
      </c>
      <c r="DZ396" t="s">
        <v>4013</v>
      </c>
      <c r="EA396" t="s">
        <v>9337</v>
      </c>
      <c r="EB396" t="s">
        <v>211</v>
      </c>
      <c r="EC396" t="s">
        <v>819</v>
      </c>
      <c r="ED396" t="s">
        <v>246</v>
      </c>
      <c r="EE396" t="s">
        <v>4746</v>
      </c>
      <c r="EF396" t="s">
        <v>506</v>
      </c>
      <c r="EG396" t="s">
        <v>9338</v>
      </c>
      <c r="EH396" t="s">
        <v>9339</v>
      </c>
      <c r="EI396" t="s">
        <v>9340</v>
      </c>
      <c r="EJ396" t="s">
        <v>3388</v>
      </c>
      <c r="EK396" t="s">
        <v>246</v>
      </c>
      <c r="EL396" t="s">
        <v>4687</v>
      </c>
      <c r="EM396" t="s">
        <v>4746</v>
      </c>
      <c r="EN396" t="s">
        <v>2927</v>
      </c>
      <c r="EO396" t="s">
        <v>8172</v>
      </c>
      <c r="EP396" t="s">
        <v>211</v>
      </c>
      <c r="EQ396" t="s">
        <v>819</v>
      </c>
      <c r="ER396" t="s">
        <v>246</v>
      </c>
      <c r="ES396" t="s">
        <v>6639</v>
      </c>
      <c r="ET396" t="s">
        <v>4687</v>
      </c>
      <c r="EU396" t="s">
        <v>248</v>
      </c>
      <c r="EV396" t="s">
        <v>9341</v>
      </c>
      <c r="EW396" t="s">
        <v>6240</v>
      </c>
      <c r="EX396" t="s">
        <v>819</v>
      </c>
      <c r="EY396" t="s">
        <v>207</v>
      </c>
      <c r="EZ396" t="s">
        <v>2694</v>
      </c>
      <c r="FA396" t="s">
        <v>2202</v>
      </c>
      <c r="FB396" t="s">
        <v>380</v>
      </c>
    </row>
    <row r="397" spans="1:158">
      <c r="A397" t="s">
        <v>587</v>
      </c>
      <c r="B397" t="s">
        <v>159</v>
      </c>
      <c r="C397" t="s">
        <v>267</v>
      </c>
      <c r="D397" t="s">
        <v>357</v>
      </c>
      <c r="E397" t="s">
        <v>9344</v>
      </c>
      <c r="F397" t="s">
        <v>9345</v>
      </c>
      <c r="G397">
        <v>9175854174</v>
      </c>
      <c r="H397" t="s">
        <v>164</v>
      </c>
      <c r="I397" t="s">
        <v>9346</v>
      </c>
      <c r="J397" t="s">
        <v>166</v>
      </c>
      <c r="K397" t="s">
        <v>831</v>
      </c>
      <c r="L397" t="s">
        <v>9347</v>
      </c>
      <c r="M397" t="s">
        <v>9348</v>
      </c>
      <c r="N397" t="s">
        <v>170</v>
      </c>
      <c r="AI397" t="s">
        <v>9349</v>
      </c>
      <c r="AJ397" t="s">
        <v>9350</v>
      </c>
      <c r="AK397" t="s">
        <v>6329</v>
      </c>
      <c r="AL397">
        <v>63</v>
      </c>
      <c r="AN397">
        <v>1989</v>
      </c>
      <c r="AO397" t="s">
        <v>174</v>
      </c>
      <c r="AP397" t="s">
        <v>9351</v>
      </c>
      <c r="AQ397" t="s">
        <v>9350</v>
      </c>
      <c r="AR397" t="s">
        <v>9352</v>
      </c>
      <c r="AS397">
        <v>62</v>
      </c>
      <c r="AU397">
        <v>1991</v>
      </c>
      <c r="AV397" t="s">
        <v>174</v>
      </c>
      <c r="AW397" t="s">
        <v>9353</v>
      </c>
      <c r="AX397" t="s">
        <v>5503</v>
      </c>
      <c r="AY397" t="s">
        <v>9354</v>
      </c>
      <c r="AZ397">
        <v>67</v>
      </c>
      <c r="BB397">
        <v>1999</v>
      </c>
      <c r="BC397" t="s">
        <v>174</v>
      </c>
      <c r="BD397" t="s">
        <v>9355</v>
      </c>
      <c r="BE397" t="s">
        <v>9351</v>
      </c>
      <c r="BF397" t="s">
        <v>9356</v>
      </c>
      <c r="BG397">
        <v>52</v>
      </c>
      <c r="BI397">
        <v>1994</v>
      </c>
      <c r="BJ397">
        <v>19</v>
      </c>
      <c r="BK397" t="s">
        <v>9357</v>
      </c>
      <c r="BL397">
        <v>17</v>
      </c>
      <c r="BN397" t="s">
        <v>174</v>
      </c>
      <c r="BO397" t="s">
        <v>9355</v>
      </c>
      <c r="BP397" t="s">
        <v>9358</v>
      </c>
      <c r="BQ397" t="s">
        <v>1704</v>
      </c>
      <c r="BR397">
        <v>64</v>
      </c>
      <c r="BT397">
        <v>1996</v>
      </c>
      <c r="BU397">
        <v>31</v>
      </c>
      <c r="BV397" t="s">
        <v>3022</v>
      </c>
      <c r="BW397">
        <v>17</v>
      </c>
      <c r="BY397" t="s">
        <v>174</v>
      </c>
      <c r="BZ397" t="s">
        <v>185</v>
      </c>
      <c r="CA397" t="s">
        <v>9359</v>
      </c>
      <c r="CB397" t="s">
        <v>9360</v>
      </c>
      <c r="CC397">
        <v>63</v>
      </c>
      <c r="CE397">
        <v>2008</v>
      </c>
      <c r="CF397" t="s">
        <v>174</v>
      </c>
      <c r="CG397" t="s">
        <v>9361</v>
      </c>
      <c r="CH397" t="s">
        <v>9355</v>
      </c>
      <c r="CI397" t="s">
        <v>193</v>
      </c>
      <c r="CJ397">
        <v>2017</v>
      </c>
      <c r="CL397" t="s">
        <v>174</v>
      </c>
      <c r="CM397" t="s">
        <v>9362</v>
      </c>
      <c r="CN397" t="s">
        <v>174</v>
      </c>
      <c r="CO397" t="s">
        <v>9363</v>
      </c>
      <c r="CP397" t="s">
        <v>9364</v>
      </c>
      <c r="CQ397" t="s">
        <v>170</v>
      </c>
      <c r="CV397" t="s">
        <v>170</v>
      </c>
      <c r="CZ397" t="s">
        <v>170</v>
      </c>
      <c r="DB397" t="s">
        <v>9365</v>
      </c>
      <c r="DC397" t="s">
        <v>2124</v>
      </c>
      <c r="DD397" t="s">
        <v>174</v>
      </c>
      <c r="DE397" t="s">
        <v>9366</v>
      </c>
      <c r="DF397" t="s">
        <v>170</v>
      </c>
      <c r="DL397" t="s">
        <v>174</v>
      </c>
      <c r="DM397" t="s">
        <v>9367</v>
      </c>
      <c r="DN397" t="s">
        <v>170</v>
      </c>
      <c r="DP397" t="s">
        <v>9368</v>
      </c>
      <c r="DQ397" t="s">
        <v>202</v>
      </c>
      <c r="DR397" t="str">
        <f>HYPERLINK("https://nconnect.nicmar.ac.in/pdf/562_resume_1771847571.pdf/Y2FyZWVy","View Resume")</f>
        <v>0</v>
      </c>
      <c r="DS397" t="s">
        <v>380</v>
      </c>
      <c r="DT397" t="s">
        <v>9369</v>
      </c>
      <c r="DU397" t="s">
        <v>5426</v>
      </c>
      <c r="DV397" t="s">
        <v>9370</v>
      </c>
      <c r="DW397" t="s">
        <v>246</v>
      </c>
      <c r="DX397" t="s">
        <v>3625</v>
      </c>
      <c r="DY397" t="s">
        <v>209</v>
      </c>
      <c r="DZ397" t="s">
        <v>380</v>
      </c>
    </row>
    <row r="398" spans="1:158">
      <c r="A398" t="s">
        <v>210</v>
      </c>
      <c r="B398" t="s">
        <v>211</v>
      </c>
      <c r="C398" t="s">
        <v>212</v>
      </c>
      <c r="D398" t="s">
        <v>213</v>
      </c>
      <c r="E398" t="s">
        <v>9371</v>
      </c>
      <c r="F398" t="s">
        <v>9372</v>
      </c>
      <c r="G398">
        <v>9099311592</v>
      </c>
      <c r="H398" t="s">
        <v>164</v>
      </c>
      <c r="I398" t="s">
        <v>9373</v>
      </c>
      <c r="J398" t="s">
        <v>166</v>
      </c>
      <c r="K398" t="s">
        <v>9374</v>
      </c>
      <c r="L398" t="s">
        <v>9375</v>
      </c>
      <c r="M398" t="s">
        <v>9376</v>
      </c>
      <c r="N398" t="s">
        <v>170</v>
      </c>
      <c r="AI398" t="s">
        <v>9377</v>
      </c>
      <c r="AJ398" t="s">
        <v>9378</v>
      </c>
      <c r="AK398" t="s">
        <v>9379</v>
      </c>
      <c r="AL398">
        <v>78.92</v>
      </c>
      <c r="AN398">
        <v>2007</v>
      </c>
      <c r="AO398" t="s">
        <v>174</v>
      </c>
      <c r="AP398" t="s">
        <v>9377</v>
      </c>
      <c r="AQ398" t="s">
        <v>9380</v>
      </c>
      <c r="AR398" t="s">
        <v>9381</v>
      </c>
      <c r="AS398">
        <v>46</v>
      </c>
      <c r="AU398">
        <v>2009</v>
      </c>
      <c r="AV398" t="s">
        <v>170</v>
      </c>
      <c r="BC398" t="s">
        <v>174</v>
      </c>
      <c r="BD398" t="s">
        <v>9382</v>
      </c>
      <c r="BE398" t="s">
        <v>9383</v>
      </c>
      <c r="BF398" t="s">
        <v>9384</v>
      </c>
      <c r="BG398">
        <v>63.1</v>
      </c>
      <c r="BH398">
        <v>6.81</v>
      </c>
      <c r="BI398">
        <v>2013</v>
      </c>
      <c r="BJ398">
        <v>2</v>
      </c>
      <c r="BL398">
        <v>9</v>
      </c>
      <c r="BN398" t="s">
        <v>174</v>
      </c>
      <c r="BO398" t="s">
        <v>9385</v>
      </c>
      <c r="BP398" t="s">
        <v>9386</v>
      </c>
      <c r="BQ398" t="s">
        <v>9387</v>
      </c>
      <c r="BR398">
        <v>80</v>
      </c>
      <c r="BS398">
        <v>8</v>
      </c>
      <c r="BT398">
        <v>2016</v>
      </c>
      <c r="BU398">
        <v>14</v>
      </c>
      <c r="BW398">
        <v>47</v>
      </c>
      <c r="BY398" t="s">
        <v>170</v>
      </c>
      <c r="BZ398" t="s">
        <v>9388</v>
      </c>
      <c r="CA398" t="s">
        <v>9388</v>
      </c>
      <c r="CB398" t="s">
        <v>229</v>
      </c>
      <c r="CC398" t="s">
        <v>4996</v>
      </c>
      <c r="CD398" t="s">
        <v>4996</v>
      </c>
      <c r="CE398">
        <v>2024</v>
      </c>
      <c r="CF398" t="s">
        <v>174</v>
      </c>
      <c r="CG398" t="s">
        <v>9389</v>
      </c>
      <c r="CH398" t="s">
        <v>9388</v>
      </c>
      <c r="CI398" t="s">
        <v>193</v>
      </c>
      <c r="CJ398">
        <v>2024</v>
      </c>
      <c r="CL398" t="s">
        <v>174</v>
      </c>
      <c r="CM398" t="s">
        <v>9390</v>
      </c>
      <c r="CN398" t="s">
        <v>174</v>
      </c>
      <c r="CO398" t="s">
        <v>9391</v>
      </c>
      <c r="CP398" t="s">
        <v>9392</v>
      </c>
      <c r="CQ398" t="s">
        <v>174</v>
      </c>
      <c r="CR398">
        <v>2</v>
      </c>
      <c r="CS398">
        <v>5</v>
      </c>
      <c r="CT398">
        <v>3</v>
      </c>
      <c r="CU398" t="s">
        <v>9393</v>
      </c>
      <c r="CV398" t="s">
        <v>174</v>
      </c>
      <c r="CW398" t="s">
        <v>9394</v>
      </c>
      <c r="CX398" t="s">
        <v>193</v>
      </c>
      <c r="CY398">
        <v>2024</v>
      </c>
      <c r="CZ398" t="s">
        <v>170</v>
      </c>
      <c r="DB398" t="s">
        <v>9395</v>
      </c>
      <c r="DC398" t="s">
        <v>9396</v>
      </c>
      <c r="DD398" t="s">
        <v>174</v>
      </c>
      <c r="DE398" t="s">
        <v>9397</v>
      </c>
      <c r="DF398" t="s">
        <v>174</v>
      </c>
      <c r="DG398">
        <v>6</v>
      </c>
      <c r="DH398">
        <v>1</v>
      </c>
      <c r="DI398" t="s">
        <v>8982</v>
      </c>
      <c r="DJ398">
        <v>13</v>
      </c>
      <c r="DK398">
        <v>9</v>
      </c>
      <c r="DL398" t="s">
        <v>174</v>
      </c>
      <c r="DM398" t="s">
        <v>9391</v>
      </c>
      <c r="DN398" t="s">
        <v>170</v>
      </c>
      <c r="DP398" t="s">
        <v>9398</v>
      </c>
      <c r="DQ398" t="s">
        <v>202</v>
      </c>
      <c r="DR398" t="str">
        <f>HYPERLINK("https://nconnect.nicmar.ac.in/pdf/566_resume_1771848968.pdf/Y2FyZWVy","View Resume")</f>
        <v>0</v>
      </c>
      <c r="DS398" t="s">
        <v>4595</v>
      </c>
      <c r="DT398" t="s">
        <v>9399</v>
      </c>
      <c r="DU398" t="s">
        <v>9400</v>
      </c>
      <c r="DV398" t="s">
        <v>9401</v>
      </c>
      <c r="DW398" t="s">
        <v>207</v>
      </c>
      <c r="DX398" t="s">
        <v>251</v>
      </c>
      <c r="DY398" t="s">
        <v>209</v>
      </c>
      <c r="DZ398" t="s">
        <v>9402</v>
      </c>
      <c r="EA398" t="s">
        <v>9388</v>
      </c>
      <c r="EB398" t="s">
        <v>255</v>
      </c>
      <c r="EC398" t="s">
        <v>9401</v>
      </c>
      <c r="ED398" t="s">
        <v>246</v>
      </c>
      <c r="EE398" t="s">
        <v>579</v>
      </c>
      <c r="EF398" t="s">
        <v>251</v>
      </c>
      <c r="EG398" t="s">
        <v>9403</v>
      </c>
    </row>
    <row r="399" spans="1:158">
      <c r="A399" t="s">
        <v>356</v>
      </c>
      <c r="B399" t="s">
        <v>211</v>
      </c>
      <c r="C399" t="s">
        <v>267</v>
      </c>
      <c r="D399" t="s">
        <v>357</v>
      </c>
      <c r="E399" t="s">
        <v>9404</v>
      </c>
      <c r="F399" t="s">
        <v>9405</v>
      </c>
      <c r="G399">
        <v>8092183485</v>
      </c>
      <c r="H399" t="s">
        <v>164</v>
      </c>
      <c r="I399" t="s">
        <v>9406</v>
      </c>
      <c r="J399" t="s">
        <v>217</v>
      </c>
      <c r="K399" t="s">
        <v>9407</v>
      </c>
      <c r="L399" t="s">
        <v>9408</v>
      </c>
      <c r="M399" t="s">
        <v>9409</v>
      </c>
      <c r="N399" t="s">
        <v>170</v>
      </c>
      <c r="AI399" t="s">
        <v>9410</v>
      </c>
      <c r="AJ399" t="s">
        <v>9411</v>
      </c>
      <c r="AK399" t="s">
        <v>9412</v>
      </c>
      <c r="AL399">
        <v>77.2</v>
      </c>
      <c r="AN399">
        <v>2011</v>
      </c>
      <c r="AO399" t="s">
        <v>174</v>
      </c>
      <c r="AP399" t="s">
        <v>9410</v>
      </c>
      <c r="AQ399" t="s">
        <v>9411</v>
      </c>
      <c r="AR399" t="s">
        <v>9413</v>
      </c>
      <c r="AS399">
        <v>72.6</v>
      </c>
      <c r="AU399">
        <v>2013</v>
      </c>
      <c r="AV399" t="s">
        <v>170</v>
      </c>
      <c r="BC399" t="s">
        <v>174</v>
      </c>
      <c r="BD399" t="s">
        <v>9414</v>
      </c>
      <c r="BE399" t="s">
        <v>9415</v>
      </c>
      <c r="BF399" t="s">
        <v>1337</v>
      </c>
      <c r="BG399">
        <v>83.6</v>
      </c>
      <c r="BH399">
        <v>8.86</v>
      </c>
      <c r="BI399">
        <v>2018</v>
      </c>
      <c r="BJ399">
        <v>19</v>
      </c>
      <c r="BK399" t="s">
        <v>3766</v>
      </c>
      <c r="BL399">
        <v>52</v>
      </c>
      <c r="BN399" t="s">
        <v>174</v>
      </c>
      <c r="BO399" t="s">
        <v>9414</v>
      </c>
      <c r="BP399" t="s">
        <v>9415</v>
      </c>
      <c r="BQ399" t="s">
        <v>2571</v>
      </c>
      <c r="BR399">
        <v>84.9</v>
      </c>
      <c r="BS399">
        <v>8.99</v>
      </c>
      <c r="BT399">
        <v>2020</v>
      </c>
      <c r="BU399">
        <v>31</v>
      </c>
      <c r="BV399" t="s">
        <v>9416</v>
      </c>
      <c r="BW399">
        <v>53</v>
      </c>
      <c r="BX399" t="s">
        <v>2571</v>
      </c>
      <c r="BY399" t="s">
        <v>170</v>
      </c>
      <c r="CF399" t="s">
        <v>174</v>
      </c>
      <c r="CG399" t="s">
        <v>9417</v>
      </c>
      <c r="CH399" t="s">
        <v>9418</v>
      </c>
      <c r="CI399" t="s">
        <v>373</v>
      </c>
      <c r="CK399" t="s">
        <v>174</v>
      </c>
      <c r="CL399" t="s">
        <v>174</v>
      </c>
      <c r="CM399" t="s">
        <v>9419</v>
      </c>
      <c r="CN399" t="s">
        <v>174</v>
      </c>
      <c r="CO399" t="s">
        <v>9420</v>
      </c>
      <c r="CP399" t="s">
        <v>9421</v>
      </c>
      <c r="CQ399" t="s">
        <v>174</v>
      </c>
      <c r="CR399" t="s">
        <v>9422</v>
      </c>
      <c r="CS399" t="s">
        <v>9423</v>
      </c>
      <c r="CT399" t="s">
        <v>679</v>
      </c>
      <c r="CU399" t="s">
        <v>9424</v>
      </c>
      <c r="CV399" t="s">
        <v>170</v>
      </c>
      <c r="CZ399" t="s">
        <v>170</v>
      </c>
      <c r="DB399" t="s">
        <v>378</v>
      </c>
      <c r="DC399" t="s">
        <v>326</v>
      </c>
      <c r="DD399" t="s">
        <v>170</v>
      </c>
      <c r="DF399" t="s">
        <v>170</v>
      </c>
      <c r="DL399" t="s">
        <v>174</v>
      </c>
      <c r="DM399" t="s">
        <v>9425</v>
      </c>
      <c r="DN399" t="s">
        <v>170</v>
      </c>
      <c r="DP399" t="s">
        <v>9426</v>
      </c>
      <c r="DQ399" t="str">
        <f>HYPERLINK("https://nconnect.nicmar.ac.in/storage/profile/699c3eae2e909.png","Download")</f>
        <v>0</v>
      </c>
      <c r="DR399" t="str">
        <f>HYPERLINK("https://nconnect.nicmar.ac.in/pdf/116_resume_1771849824.pdf/Y2FyZWVy","View Resume")</f>
        <v>0</v>
      </c>
      <c r="DS399" t="s">
        <v>292</v>
      </c>
    </row>
    <row r="400" spans="1:158">
      <c r="A400" t="s">
        <v>1284</v>
      </c>
      <c r="B400" t="s">
        <v>211</v>
      </c>
      <c r="C400" t="s">
        <v>267</v>
      </c>
      <c r="D400" t="s">
        <v>1285</v>
      </c>
      <c r="E400" t="s">
        <v>9404</v>
      </c>
      <c r="F400" t="s">
        <v>9405</v>
      </c>
      <c r="G400">
        <v>8092183485</v>
      </c>
      <c r="H400" t="s">
        <v>164</v>
      </c>
      <c r="I400" t="s">
        <v>9406</v>
      </c>
      <c r="J400" t="s">
        <v>217</v>
      </c>
      <c r="K400" t="s">
        <v>9407</v>
      </c>
      <c r="L400" t="s">
        <v>9408</v>
      </c>
      <c r="M400" t="s">
        <v>9409</v>
      </c>
      <c r="N400" t="s">
        <v>170</v>
      </c>
      <c r="AI400" t="s">
        <v>9410</v>
      </c>
      <c r="AJ400" t="s">
        <v>9411</v>
      </c>
      <c r="AK400" t="s">
        <v>9412</v>
      </c>
      <c r="AL400">
        <v>77.2</v>
      </c>
      <c r="AN400">
        <v>2011</v>
      </c>
      <c r="AO400" t="s">
        <v>174</v>
      </c>
      <c r="AP400" t="s">
        <v>9410</v>
      </c>
      <c r="AQ400" t="s">
        <v>9411</v>
      </c>
      <c r="AR400" t="s">
        <v>9413</v>
      </c>
      <c r="AS400">
        <v>72.6</v>
      </c>
      <c r="AU400">
        <v>2013</v>
      </c>
      <c r="AV400" t="s">
        <v>170</v>
      </c>
      <c r="BC400" t="s">
        <v>174</v>
      </c>
      <c r="BD400" t="s">
        <v>9414</v>
      </c>
      <c r="BE400" t="s">
        <v>9415</v>
      </c>
      <c r="BF400" t="s">
        <v>1337</v>
      </c>
      <c r="BG400">
        <v>83.6</v>
      </c>
      <c r="BH400">
        <v>8.86</v>
      </c>
      <c r="BI400">
        <v>2018</v>
      </c>
      <c r="BJ400">
        <v>19</v>
      </c>
      <c r="BK400" t="s">
        <v>3766</v>
      </c>
      <c r="BL400">
        <v>52</v>
      </c>
      <c r="BN400" t="s">
        <v>174</v>
      </c>
      <c r="BO400" t="s">
        <v>9414</v>
      </c>
      <c r="BP400" t="s">
        <v>9415</v>
      </c>
      <c r="BQ400" t="s">
        <v>2571</v>
      </c>
      <c r="BR400">
        <v>84.9</v>
      </c>
      <c r="BS400">
        <v>8.99</v>
      </c>
      <c r="BT400">
        <v>2020</v>
      </c>
      <c r="BU400">
        <v>31</v>
      </c>
      <c r="BV400" t="s">
        <v>9416</v>
      </c>
      <c r="BW400">
        <v>53</v>
      </c>
      <c r="BX400" t="s">
        <v>2571</v>
      </c>
      <c r="BY400" t="s">
        <v>170</v>
      </c>
      <c r="CF400" t="s">
        <v>174</v>
      </c>
      <c r="CG400" t="s">
        <v>9417</v>
      </c>
      <c r="CH400" t="s">
        <v>9418</v>
      </c>
      <c r="CI400" t="s">
        <v>373</v>
      </c>
      <c r="CK400" t="s">
        <v>174</v>
      </c>
      <c r="CL400" t="s">
        <v>174</v>
      </c>
      <c r="CM400" t="s">
        <v>9419</v>
      </c>
      <c r="CN400" t="s">
        <v>174</v>
      </c>
      <c r="CO400" t="s">
        <v>9420</v>
      </c>
      <c r="CP400" t="s">
        <v>9421</v>
      </c>
      <c r="CQ400" t="s">
        <v>174</v>
      </c>
      <c r="CR400" t="s">
        <v>9422</v>
      </c>
      <c r="CS400" t="s">
        <v>9423</v>
      </c>
      <c r="CT400" t="s">
        <v>679</v>
      </c>
      <c r="CU400" t="s">
        <v>9424</v>
      </c>
      <c r="CV400" t="s">
        <v>170</v>
      </c>
      <c r="CZ400" t="s">
        <v>170</v>
      </c>
      <c r="DB400" t="s">
        <v>378</v>
      </c>
      <c r="DC400" t="s">
        <v>326</v>
      </c>
      <c r="DD400" t="s">
        <v>170</v>
      </c>
      <c r="DF400" t="s">
        <v>170</v>
      </c>
      <c r="DL400" t="s">
        <v>174</v>
      </c>
      <c r="DM400" t="s">
        <v>9425</v>
      </c>
      <c r="DN400" t="s">
        <v>170</v>
      </c>
      <c r="DP400" t="s">
        <v>9427</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9404</v>
      </c>
      <c r="F401" t="s">
        <v>9405</v>
      </c>
      <c r="G401">
        <v>8092183485</v>
      </c>
      <c r="H401" t="s">
        <v>164</v>
      </c>
      <c r="I401" t="s">
        <v>9406</v>
      </c>
      <c r="J401" t="s">
        <v>217</v>
      </c>
      <c r="K401" t="s">
        <v>9407</v>
      </c>
      <c r="L401" t="s">
        <v>9408</v>
      </c>
      <c r="M401" t="s">
        <v>9409</v>
      </c>
      <c r="N401" t="s">
        <v>170</v>
      </c>
      <c r="AI401" t="s">
        <v>9410</v>
      </c>
      <c r="AJ401" t="s">
        <v>9411</v>
      </c>
      <c r="AK401" t="s">
        <v>9412</v>
      </c>
      <c r="AL401">
        <v>77.2</v>
      </c>
      <c r="AN401">
        <v>2011</v>
      </c>
      <c r="AO401" t="s">
        <v>174</v>
      </c>
      <c r="AP401" t="s">
        <v>9410</v>
      </c>
      <c r="AQ401" t="s">
        <v>9411</v>
      </c>
      <c r="AR401" t="s">
        <v>9413</v>
      </c>
      <c r="AS401">
        <v>72.6</v>
      </c>
      <c r="AU401">
        <v>2013</v>
      </c>
      <c r="AV401" t="s">
        <v>170</v>
      </c>
      <c r="BC401" t="s">
        <v>174</v>
      </c>
      <c r="BD401" t="s">
        <v>9414</v>
      </c>
      <c r="BE401" t="s">
        <v>9415</v>
      </c>
      <c r="BF401" t="s">
        <v>1337</v>
      </c>
      <c r="BG401">
        <v>83.6</v>
      </c>
      <c r="BH401">
        <v>8.86</v>
      </c>
      <c r="BI401">
        <v>2018</v>
      </c>
      <c r="BJ401">
        <v>19</v>
      </c>
      <c r="BK401" t="s">
        <v>3766</v>
      </c>
      <c r="BL401">
        <v>52</v>
      </c>
      <c r="BN401" t="s">
        <v>174</v>
      </c>
      <c r="BO401" t="s">
        <v>9414</v>
      </c>
      <c r="BP401" t="s">
        <v>9415</v>
      </c>
      <c r="BQ401" t="s">
        <v>2571</v>
      </c>
      <c r="BR401">
        <v>84.9</v>
      </c>
      <c r="BS401">
        <v>8.99</v>
      </c>
      <c r="BT401">
        <v>2020</v>
      </c>
      <c r="BU401">
        <v>31</v>
      </c>
      <c r="BV401" t="s">
        <v>9416</v>
      </c>
      <c r="BW401">
        <v>53</v>
      </c>
      <c r="BX401" t="s">
        <v>2571</v>
      </c>
      <c r="BY401" t="s">
        <v>170</v>
      </c>
      <c r="CF401" t="s">
        <v>174</v>
      </c>
      <c r="CG401" t="s">
        <v>9417</v>
      </c>
      <c r="CH401" t="s">
        <v>9418</v>
      </c>
      <c r="CI401" t="s">
        <v>373</v>
      </c>
      <c r="CK401" t="s">
        <v>174</v>
      </c>
      <c r="CL401" t="s">
        <v>174</v>
      </c>
      <c r="CM401" t="s">
        <v>9419</v>
      </c>
      <c r="CN401" t="s">
        <v>174</v>
      </c>
      <c r="CO401" t="s">
        <v>9420</v>
      </c>
      <c r="CP401" t="s">
        <v>9421</v>
      </c>
      <c r="CQ401" t="s">
        <v>174</v>
      </c>
      <c r="CR401" t="s">
        <v>9422</v>
      </c>
      <c r="CS401" t="s">
        <v>9423</v>
      </c>
      <c r="CT401" t="s">
        <v>679</v>
      </c>
      <c r="CU401" t="s">
        <v>9424</v>
      </c>
      <c r="CV401" t="s">
        <v>170</v>
      </c>
      <c r="CZ401" t="s">
        <v>170</v>
      </c>
      <c r="DB401" t="s">
        <v>378</v>
      </c>
      <c r="DC401" t="s">
        <v>326</v>
      </c>
      <c r="DD401" t="s">
        <v>170</v>
      </c>
      <c r="DF401" t="s">
        <v>170</v>
      </c>
      <c r="DL401" t="s">
        <v>174</v>
      </c>
      <c r="DM401" t="s">
        <v>9425</v>
      </c>
      <c r="DN401" t="s">
        <v>170</v>
      </c>
      <c r="DP401" t="s">
        <v>9428</v>
      </c>
      <c r="DQ401" t="str">
        <f>HYPERLINK("https://nconnect.nicmar.ac.in/storage/profile/699c3eae2e909.png","Download")</f>
        <v>0</v>
      </c>
      <c r="DR401" t="str">
        <f>HYPERLINK("https://nconnect.nicmar.ac.in/pdf/116_resume_1771849824.pdf/Y2FyZWVy","View Resume")</f>
        <v>0</v>
      </c>
      <c r="DS401" t="s">
        <v>292</v>
      </c>
    </row>
    <row r="402" spans="1:158">
      <c r="A402" t="s">
        <v>471</v>
      </c>
      <c r="B402" t="s">
        <v>211</v>
      </c>
      <c r="C402" t="s">
        <v>472</v>
      </c>
      <c r="D402" t="s">
        <v>473</v>
      </c>
      <c r="E402" t="s">
        <v>9429</v>
      </c>
      <c r="F402" t="s">
        <v>9430</v>
      </c>
      <c r="G402">
        <v>9806677314</v>
      </c>
      <c r="H402" t="s">
        <v>164</v>
      </c>
      <c r="I402" t="s">
        <v>9431</v>
      </c>
      <c r="J402" t="s">
        <v>217</v>
      </c>
      <c r="K402" t="s">
        <v>218</v>
      </c>
      <c r="L402" t="s">
        <v>9432</v>
      </c>
      <c r="M402" t="s">
        <v>9433</v>
      </c>
      <c r="N402" t="s">
        <v>170</v>
      </c>
      <c r="AI402" t="s">
        <v>9434</v>
      </c>
      <c r="AJ402" t="s">
        <v>6149</v>
      </c>
      <c r="AK402" t="s">
        <v>9435</v>
      </c>
      <c r="AL402">
        <v>66.8</v>
      </c>
      <c r="AN402">
        <v>2008</v>
      </c>
      <c r="AO402" t="s">
        <v>174</v>
      </c>
      <c r="AP402" t="s">
        <v>9436</v>
      </c>
      <c r="AQ402" t="s">
        <v>6149</v>
      </c>
      <c r="AR402" t="s">
        <v>9437</v>
      </c>
      <c r="AS402">
        <v>70.4</v>
      </c>
      <c r="AU402">
        <v>2010</v>
      </c>
      <c r="AV402" t="s">
        <v>170</v>
      </c>
      <c r="BC402" t="s">
        <v>174</v>
      </c>
      <c r="BD402" t="s">
        <v>9438</v>
      </c>
      <c r="BE402" t="s">
        <v>9439</v>
      </c>
      <c r="BF402" t="s">
        <v>486</v>
      </c>
      <c r="BG402">
        <v>72.5</v>
      </c>
      <c r="BH402">
        <v>7.25</v>
      </c>
      <c r="BI402">
        <v>2015</v>
      </c>
      <c r="BJ402">
        <v>2</v>
      </c>
      <c r="BL402">
        <v>9</v>
      </c>
      <c r="BN402" t="s">
        <v>174</v>
      </c>
      <c r="BO402" t="s">
        <v>9438</v>
      </c>
      <c r="BP402" t="s">
        <v>9440</v>
      </c>
      <c r="BQ402" t="s">
        <v>473</v>
      </c>
      <c r="BR402">
        <v>82.3</v>
      </c>
      <c r="BS402">
        <v>8.23</v>
      </c>
      <c r="BT402">
        <v>2020</v>
      </c>
      <c r="BU402">
        <v>12</v>
      </c>
      <c r="BW402">
        <v>15</v>
      </c>
      <c r="BY402" t="s">
        <v>170</v>
      </c>
      <c r="CF402" t="s">
        <v>174</v>
      </c>
      <c r="CG402" t="s">
        <v>9441</v>
      </c>
      <c r="CH402" t="s">
        <v>2180</v>
      </c>
      <c r="CI402" t="s">
        <v>373</v>
      </c>
      <c r="CK402" t="s">
        <v>170</v>
      </c>
      <c r="CL402" t="s">
        <v>174</v>
      </c>
      <c r="CN402" t="s">
        <v>174</v>
      </c>
      <c r="CO402" t="s">
        <v>9442</v>
      </c>
      <c r="CP402" t="s">
        <v>9443</v>
      </c>
      <c r="CQ402" t="s">
        <v>174</v>
      </c>
      <c r="CR402">
        <v>4</v>
      </c>
      <c r="CS402">
        <v>0</v>
      </c>
      <c r="CT402">
        <v>6</v>
      </c>
      <c r="CU402" t="s">
        <v>9444</v>
      </c>
      <c r="CV402" t="s">
        <v>170</v>
      </c>
      <c r="CZ402" t="s">
        <v>170</v>
      </c>
      <c r="DB402" t="s">
        <v>9445</v>
      </c>
      <c r="DC402" t="s">
        <v>326</v>
      </c>
      <c r="DD402" t="s">
        <v>174</v>
      </c>
      <c r="DE402" t="s">
        <v>9446</v>
      </c>
      <c r="DF402" t="s">
        <v>174</v>
      </c>
      <c r="DG402" t="s">
        <v>9447</v>
      </c>
      <c r="DH402" t="s">
        <v>378</v>
      </c>
      <c r="DI402" t="s">
        <v>9448</v>
      </c>
      <c r="DJ402" t="s">
        <v>378</v>
      </c>
      <c r="DK402">
        <v>9</v>
      </c>
      <c r="DL402" t="s">
        <v>174</v>
      </c>
      <c r="DM402" t="s">
        <v>9449</v>
      </c>
      <c r="DN402" t="s">
        <v>174</v>
      </c>
      <c r="DO402" t="s">
        <v>9450</v>
      </c>
      <c r="DP402" t="s">
        <v>9451</v>
      </c>
      <c r="DQ402" t="str">
        <f>HYPERLINK("https://nconnect.nicmar.ac.in/storage/profile/699bd4c324893.png","Download")</f>
        <v>0</v>
      </c>
      <c r="DR402" t="str">
        <f>HYPERLINK("https://nconnect.nicmar.ac.in/pdf/141_resume_1771829121.pdf/Y2FyZWVy","View Resume")</f>
        <v>0</v>
      </c>
      <c r="DS402" t="s">
        <v>4013</v>
      </c>
      <c r="DT402" t="s">
        <v>9452</v>
      </c>
      <c r="DU402" t="s">
        <v>9453</v>
      </c>
      <c r="DV402" t="s">
        <v>5247</v>
      </c>
      <c r="DW402" t="s">
        <v>246</v>
      </c>
      <c r="DX402" t="s">
        <v>2026</v>
      </c>
      <c r="DY402" t="s">
        <v>1722</v>
      </c>
      <c r="DZ402" t="s">
        <v>990</v>
      </c>
      <c r="EA402" t="s">
        <v>9454</v>
      </c>
      <c r="EB402" t="s">
        <v>9455</v>
      </c>
      <c r="EC402" t="s">
        <v>9456</v>
      </c>
      <c r="ED402" t="s">
        <v>246</v>
      </c>
      <c r="EE402" t="s">
        <v>2108</v>
      </c>
      <c r="EF402" t="s">
        <v>1718</v>
      </c>
      <c r="EG402" t="s">
        <v>420</v>
      </c>
    </row>
    <row r="403" spans="1:158">
      <c r="A403" t="s">
        <v>356</v>
      </c>
      <c r="B403" t="s">
        <v>211</v>
      </c>
      <c r="C403" t="s">
        <v>267</v>
      </c>
      <c r="D403" t="s">
        <v>357</v>
      </c>
      <c r="E403" t="s">
        <v>9457</v>
      </c>
      <c r="F403" t="s">
        <v>9458</v>
      </c>
      <c r="G403">
        <v>7043459734</v>
      </c>
      <c r="H403" t="s">
        <v>271</v>
      </c>
      <c r="I403" t="s">
        <v>9459</v>
      </c>
      <c r="J403" t="s">
        <v>166</v>
      </c>
      <c r="K403" t="s">
        <v>798</v>
      </c>
      <c r="L403" t="s">
        <v>9460</v>
      </c>
      <c r="M403" t="s">
        <v>9461</v>
      </c>
      <c r="N403" t="s">
        <v>170</v>
      </c>
      <c r="AI403" t="s">
        <v>9462</v>
      </c>
      <c r="AJ403" t="s">
        <v>1930</v>
      </c>
      <c r="AK403" t="s">
        <v>9463</v>
      </c>
      <c r="AL403">
        <v>72.8</v>
      </c>
      <c r="AN403">
        <v>2005</v>
      </c>
      <c r="AO403" t="s">
        <v>174</v>
      </c>
      <c r="AP403" t="s">
        <v>9464</v>
      </c>
      <c r="AQ403" t="s">
        <v>1930</v>
      </c>
      <c r="AR403" t="s">
        <v>9465</v>
      </c>
      <c r="AS403">
        <v>71.1</v>
      </c>
      <c r="AU403">
        <v>2007</v>
      </c>
      <c r="AV403" t="s">
        <v>170</v>
      </c>
      <c r="BC403" t="s">
        <v>174</v>
      </c>
      <c r="BD403" t="s">
        <v>9466</v>
      </c>
      <c r="BE403" t="s">
        <v>9467</v>
      </c>
      <c r="BF403" t="s">
        <v>9468</v>
      </c>
      <c r="BG403">
        <v>70</v>
      </c>
      <c r="BI403">
        <v>2010</v>
      </c>
      <c r="BJ403">
        <v>19</v>
      </c>
      <c r="BK403" t="s">
        <v>9469</v>
      </c>
      <c r="BL403">
        <v>53</v>
      </c>
      <c r="BM403" t="s">
        <v>9468</v>
      </c>
      <c r="BN403" t="s">
        <v>174</v>
      </c>
      <c r="BO403" t="s">
        <v>9470</v>
      </c>
      <c r="BP403" t="s">
        <v>9471</v>
      </c>
      <c r="BQ403" t="s">
        <v>9468</v>
      </c>
      <c r="BR403">
        <v>71.1</v>
      </c>
      <c r="BT403">
        <v>2012</v>
      </c>
      <c r="BU403">
        <v>31</v>
      </c>
      <c r="BV403" t="s">
        <v>9472</v>
      </c>
      <c r="BW403">
        <v>53</v>
      </c>
      <c r="BX403" t="s">
        <v>9468</v>
      </c>
      <c r="BY403" t="s">
        <v>170</v>
      </c>
      <c r="CF403" t="s">
        <v>174</v>
      </c>
      <c r="CG403" t="s">
        <v>9473</v>
      </c>
      <c r="CH403" t="s">
        <v>9474</v>
      </c>
      <c r="CI403" t="s">
        <v>373</v>
      </c>
      <c r="CK403" t="s">
        <v>170</v>
      </c>
      <c r="CL403" t="s">
        <v>170</v>
      </c>
      <c r="CN403" t="s">
        <v>174</v>
      </c>
      <c r="CO403" t="s">
        <v>9475</v>
      </c>
      <c r="CP403" t="s">
        <v>9476</v>
      </c>
      <c r="CQ403" t="s">
        <v>174</v>
      </c>
      <c r="CR403">
        <v>0</v>
      </c>
      <c r="CS403">
        <v>0</v>
      </c>
      <c r="CT403">
        <v>2</v>
      </c>
      <c r="CU403" t="s">
        <v>9477</v>
      </c>
      <c r="CV403" t="s">
        <v>170</v>
      </c>
      <c r="CZ403" t="s">
        <v>170</v>
      </c>
      <c r="DB403" t="s">
        <v>9478</v>
      </c>
      <c r="DC403" t="s">
        <v>2124</v>
      </c>
      <c r="DD403" t="s">
        <v>174</v>
      </c>
      <c r="DE403" t="s">
        <v>9479</v>
      </c>
      <c r="DF403" t="s">
        <v>174</v>
      </c>
      <c r="DG403">
        <v>2</v>
      </c>
      <c r="DH403">
        <v>0</v>
      </c>
      <c r="DI403">
        <v>4</v>
      </c>
      <c r="DJ403">
        <v>5</v>
      </c>
      <c r="DK403">
        <v>7</v>
      </c>
      <c r="DL403" t="s">
        <v>170</v>
      </c>
      <c r="DN403" t="s">
        <v>170</v>
      </c>
      <c r="DP403" t="s">
        <v>9480</v>
      </c>
      <c r="DQ403" t="str">
        <f>HYPERLINK("https://nconnect.nicmar.ac.in/storage/profile/699c3da93083e.png","Download")</f>
        <v>0</v>
      </c>
      <c r="DR403" t="str">
        <f>HYPERLINK("https://nconnect.nicmar.ac.in/pdf/565_resume_1771850906.pdf/Y2FyZWVy","View Resume")</f>
        <v>0</v>
      </c>
      <c r="DS403" t="s">
        <v>855</v>
      </c>
      <c r="DT403" t="s">
        <v>9481</v>
      </c>
      <c r="DU403" t="s">
        <v>211</v>
      </c>
      <c r="DV403" t="s">
        <v>819</v>
      </c>
      <c r="DW403" t="s">
        <v>246</v>
      </c>
      <c r="DX403" t="s">
        <v>904</v>
      </c>
      <c r="DY403" t="s">
        <v>209</v>
      </c>
      <c r="DZ403" t="s">
        <v>1592</v>
      </c>
      <c r="EA403" t="s">
        <v>9482</v>
      </c>
      <c r="EB403" t="s">
        <v>9483</v>
      </c>
      <c r="EC403" t="s">
        <v>647</v>
      </c>
      <c r="ED403" t="s">
        <v>207</v>
      </c>
      <c r="EE403" t="s">
        <v>1022</v>
      </c>
      <c r="EF403" t="s">
        <v>904</v>
      </c>
      <c r="EG403" t="s">
        <v>9484</v>
      </c>
    </row>
    <row r="404" spans="1:158">
      <c r="A404" t="s">
        <v>210</v>
      </c>
      <c r="B404" t="s">
        <v>211</v>
      </c>
      <c r="C404" t="s">
        <v>212</v>
      </c>
      <c r="D404" t="s">
        <v>213</v>
      </c>
      <c r="E404" t="s">
        <v>9485</v>
      </c>
      <c r="F404" t="s">
        <v>9486</v>
      </c>
      <c r="G404">
        <v>9582298835</v>
      </c>
      <c r="H404" t="s">
        <v>164</v>
      </c>
      <c r="I404" t="s">
        <v>9487</v>
      </c>
      <c r="J404" t="s">
        <v>217</v>
      </c>
      <c r="K404" t="s">
        <v>545</v>
      </c>
      <c r="L404" t="s">
        <v>9488</v>
      </c>
      <c r="M404" t="s">
        <v>9489</v>
      </c>
      <c r="N404" t="s">
        <v>170</v>
      </c>
      <c r="AI404" t="s">
        <v>9490</v>
      </c>
      <c r="AJ404" t="s">
        <v>9491</v>
      </c>
      <c r="AK404" t="s">
        <v>9492</v>
      </c>
      <c r="AL404">
        <v>62</v>
      </c>
      <c r="AN404">
        <v>2008</v>
      </c>
      <c r="AO404" t="s">
        <v>174</v>
      </c>
      <c r="AP404" t="s">
        <v>9493</v>
      </c>
      <c r="AQ404" t="s">
        <v>9494</v>
      </c>
      <c r="AR404" t="s">
        <v>439</v>
      </c>
      <c r="AS404">
        <v>66.5</v>
      </c>
      <c r="AU404">
        <v>2010</v>
      </c>
      <c r="AV404" t="s">
        <v>170</v>
      </c>
      <c r="AX404" t="s">
        <v>9495</v>
      </c>
      <c r="AZ404">
        <v>71.8</v>
      </c>
      <c r="BC404" t="s">
        <v>174</v>
      </c>
      <c r="BD404" t="s">
        <v>9496</v>
      </c>
      <c r="BE404" t="s">
        <v>9497</v>
      </c>
      <c r="BF404" t="s">
        <v>486</v>
      </c>
      <c r="BG404">
        <v>71.8</v>
      </c>
      <c r="BI404">
        <v>2014</v>
      </c>
      <c r="BJ404">
        <v>2</v>
      </c>
      <c r="BL404">
        <v>9</v>
      </c>
      <c r="BN404" t="s">
        <v>174</v>
      </c>
      <c r="BO404" t="s">
        <v>2668</v>
      </c>
      <c r="BP404" t="s">
        <v>9498</v>
      </c>
      <c r="BQ404" t="s">
        <v>9499</v>
      </c>
      <c r="BR404">
        <v>70</v>
      </c>
      <c r="BT404">
        <v>2016</v>
      </c>
      <c r="BU404">
        <v>31</v>
      </c>
      <c r="BV404" t="s">
        <v>9500</v>
      </c>
      <c r="BW404">
        <v>7</v>
      </c>
      <c r="BY404" t="s">
        <v>170</v>
      </c>
      <c r="BZ404" t="s">
        <v>9501</v>
      </c>
      <c r="CA404" t="s">
        <v>9502</v>
      </c>
      <c r="CC404">
        <v>70</v>
      </c>
      <c r="CF404" t="s">
        <v>174</v>
      </c>
      <c r="CG404" t="s">
        <v>9503</v>
      </c>
      <c r="CH404" t="s">
        <v>9504</v>
      </c>
      <c r="CI404" t="s">
        <v>193</v>
      </c>
      <c r="CJ404">
        <v>2024</v>
      </c>
      <c r="CL404" t="s">
        <v>170</v>
      </c>
      <c r="CN404" t="s">
        <v>174</v>
      </c>
      <c r="CO404" t="s">
        <v>9505</v>
      </c>
      <c r="CP404" t="s">
        <v>9506</v>
      </c>
      <c r="CQ404" t="s">
        <v>174</v>
      </c>
      <c r="CR404" t="s">
        <v>9507</v>
      </c>
      <c r="CS404">
        <v>0</v>
      </c>
      <c r="CT404">
        <v>1</v>
      </c>
      <c r="CU404" t="s">
        <v>9508</v>
      </c>
      <c r="CV404" t="s">
        <v>174</v>
      </c>
      <c r="CW404" t="s">
        <v>9509</v>
      </c>
      <c r="CX404" t="s">
        <v>193</v>
      </c>
      <c r="CY404">
        <v>2022</v>
      </c>
      <c r="CZ404" t="s">
        <v>170</v>
      </c>
      <c r="DB404" t="s">
        <v>9510</v>
      </c>
      <c r="DC404" t="s">
        <v>9511</v>
      </c>
      <c r="DD404" t="s">
        <v>174</v>
      </c>
      <c r="DE404" t="s">
        <v>9512</v>
      </c>
      <c r="DF404" t="s">
        <v>170</v>
      </c>
      <c r="DL404" t="s">
        <v>174</v>
      </c>
      <c r="DM404" t="s">
        <v>9513</v>
      </c>
      <c r="DN404" t="s">
        <v>174</v>
      </c>
      <c r="DO404" t="s">
        <v>9514</v>
      </c>
      <c r="DP404" t="s">
        <v>9515</v>
      </c>
      <c r="DQ404" t="str">
        <f>HYPERLINK("https://nconnect.nicmar.ac.in/storage/profile/6996fea994c13.png","Download")</f>
        <v>0</v>
      </c>
      <c r="DR404" t="str">
        <f>HYPERLINK("https://nconnect.nicmar.ac.in/pdf/235_resume_1771782628.pdf/Y2FyZWVy","View Resume")</f>
        <v>0</v>
      </c>
      <c r="DS404" t="s">
        <v>6880</v>
      </c>
      <c r="DT404" t="s">
        <v>9516</v>
      </c>
      <c r="DU404" t="s">
        <v>211</v>
      </c>
      <c r="DV404" t="s">
        <v>9517</v>
      </c>
      <c r="DW404" t="s">
        <v>246</v>
      </c>
      <c r="DX404" t="s">
        <v>429</v>
      </c>
      <c r="DY404" t="s">
        <v>208</v>
      </c>
      <c r="DZ404" t="s">
        <v>4013</v>
      </c>
      <c r="EA404" t="s">
        <v>9518</v>
      </c>
      <c r="EB404" t="s">
        <v>947</v>
      </c>
      <c r="EC404" t="s">
        <v>333</v>
      </c>
      <c r="ED404" t="s">
        <v>246</v>
      </c>
      <c r="EE404" t="s">
        <v>1813</v>
      </c>
      <c r="EF404" t="s">
        <v>901</v>
      </c>
      <c r="EG404" t="s">
        <v>2927</v>
      </c>
      <c r="EH404" t="s">
        <v>9519</v>
      </c>
      <c r="EI404" t="s">
        <v>9520</v>
      </c>
      <c r="EJ404" t="s">
        <v>9521</v>
      </c>
      <c r="EK404" t="s">
        <v>246</v>
      </c>
      <c r="EL404" t="s">
        <v>464</v>
      </c>
      <c r="EM404" t="s">
        <v>209</v>
      </c>
      <c r="EN404" t="s">
        <v>265</v>
      </c>
    </row>
    <row r="405" spans="1:158">
      <c r="A405" t="s">
        <v>1779</v>
      </c>
      <c r="B405" t="s">
        <v>159</v>
      </c>
      <c r="C405" t="s">
        <v>160</v>
      </c>
      <c r="D405" t="s">
        <v>1780</v>
      </c>
      <c r="E405" t="s">
        <v>5841</v>
      </c>
      <c r="F405" t="s">
        <v>5842</v>
      </c>
      <c r="G405">
        <v>9075908710</v>
      </c>
      <c r="H405" t="s">
        <v>271</v>
      </c>
      <c r="I405" t="s">
        <v>5843</v>
      </c>
      <c r="J405" t="s">
        <v>217</v>
      </c>
      <c r="K405" t="s">
        <v>5844</v>
      </c>
      <c r="L405" t="s">
        <v>5845</v>
      </c>
      <c r="M405" t="s">
        <v>5846</v>
      </c>
      <c r="N405" t="s">
        <v>170</v>
      </c>
      <c r="AI405" t="s">
        <v>5847</v>
      </c>
      <c r="AJ405" t="s">
        <v>5848</v>
      </c>
      <c r="AK405" t="s">
        <v>5849</v>
      </c>
      <c r="AL405">
        <v>87.09</v>
      </c>
      <c r="AN405">
        <v>2011</v>
      </c>
      <c r="AO405" t="s">
        <v>174</v>
      </c>
      <c r="AP405" t="s">
        <v>5850</v>
      </c>
      <c r="AQ405" t="s">
        <v>4843</v>
      </c>
      <c r="AR405" t="s">
        <v>5851</v>
      </c>
      <c r="AS405">
        <v>67.17</v>
      </c>
      <c r="AU405">
        <v>2013</v>
      </c>
      <c r="AV405" t="s">
        <v>170</v>
      </c>
      <c r="BC405" t="s">
        <v>174</v>
      </c>
      <c r="BD405" t="s">
        <v>555</v>
      </c>
      <c r="BE405" t="s">
        <v>5852</v>
      </c>
      <c r="BF405" t="s">
        <v>5804</v>
      </c>
      <c r="BG405">
        <v>70.6</v>
      </c>
      <c r="BI405">
        <v>2017</v>
      </c>
      <c r="BJ405">
        <v>2</v>
      </c>
      <c r="BL405">
        <v>9</v>
      </c>
      <c r="BN405" t="s">
        <v>174</v>
      </c>
      <c r="BO405" t="s">
        <v>555</v>
      </c>
      <c r="BP405" t="s">
        <v>5853</v>
      </c>
      <c r="BQ405" t="s">
        <v>5854</v>
      </c>
      <c r="BR405">
        <v>92</v>
      </c>
      <c r="BS405">
        <v>9.21</v>
      </c>
      <c r="BT405">
        <v>2021</v>
      </c>
      <c r="BU405">
        <v>14</v>
      </c>
      <c r="BW405">
        <v>7</v>
      </c>
      <c r="BY405" t="s">
        <v>170</v>
      </c>
      <c r="BZ405" t="s">
        <v>555</v>
      </c>
      <c r="CA405" t="s">
        <v>5855</v>
      </c>
      <c r="CF405" t="s">
        <v>174</v>
      </c>
      <c r="CG405" t="s">
        <v>5856</v>
      </c>
      <c r="CH405" t="s">
        <v>5857</v>
      </c>
      <c r="CI405" t="s">
        <v>373</v>
      </c>
      <c r="CK405" t="s">
        <v>170</v>
      </c>
      <c r="CL405" t="s">
        <v>174</v>
      </c>
      <c r="CM405" t="s">
        <v>5858</v>
      </c>
      <c r="CN405" t="s">
        <v>174</v>
      </c>
      <c r="CO405" t="s">
        <v>5859</v>
      </c>
      <c r="CP405" t="s">
        <v>5860</v>
      </c>
      <c r="CQ405" t="s">
        <v>174</v>
      </c>
      <c r="CR405">
        <v>0</v>
      </c>
      <c r="CS405">
        <v>1</v>
      </c>
      <c r="CT405">
        <v>1</v>
      </c>
      <c r="CU405" t="s">
        <v>5861</v>
      </c>
      <c r="CV405" t="s">
        <v>170</v>
      </c>
      <c r="CZ405" t="s">
        <v>170</v>
      </c>
      <c r="DC405" t="s">
        <v>5862</v>
      </c>
      <c r="DD405" t="s">
        <v>174</v>
      </c>
      <c r="DE405" t="s">
        <v>5863</v>
      </c>
      <c r="DF405" t="s">
        <v>174</v>
      </c>
      <c r="DG405">
        <v>6</v>
      </c>
      <c r="DH405">
        <v>1</v>
      </c>
      <c r="DI405">
        <v>1</v>
      </c>
      <c r="DJ405">
        <v>1</v>
      </c>
      <c r="DK405">
        <v>8</v>
      </c>
      <c r="DL405" t="s">
        <v>170</v>
      </c>
      <c r="DN405" t="s">
        <v>170</v>
      </c>
      <c r="DP405" t="s">
        <v>9522</v>
      </c>
      <c r="DQ405" t="s">
        <v>202</v>
      </c>
      <c r="DR405" t="str">
        <f>HYPERLINK("https://nconnect.nicmar.ac.in/pdf/370_resume_1771855626.jpg/Y2FyZWVy","View Resume")</f>
        <v>0</v>
      </c>
      <c r="DS405" t="s">
        <v>1505</v>
      </c>
      <c r="DT405" t="s">
        <v>5865</v>
      </c>
      <c r="DU405" t="s">
        <v>1283</v>
      </c>
      <c r="DV405" t="s">
        <v>5866</v>
      </c>
      <c r="DW405" t="s">
        <v>246</v>
      </c>
      <c r="DX405" t="s">
        <v>824</v>
      </c>
      <c r="DY405" t="s">
        <v>209</v>
      </c>
      <c r="DZ405" t="s">
        <v>1505</v>
      </c>
    </row>
    <row r="406" spans="1:158">
      <c r="A406" t="s">
        <v>266</v>
      </c>
      <c r="B406" t="s">
        <v>211</v>
      </c>
      <c r="C406" t="s">
        <v>267</v>
      </c>
      <c r="D406" t="s">
        <v>268</v>
      </c>
      <c r="E406" t="s">
        <v>9523</v>
      </c>
      <c r="F406" t="s">
        <v>9524</v>
      </c>
      <c r="G406">
        <v>9867178441</v>
      </c>
      <c r="H406" t="s">
        <v>164</v>
      </c>
      <c r="I406" t="s">
        <v>9525</v>
      </c>
      <c r="J406" t="s">
        <v>217</v>
      </c>
      <c r="K406" t="s">
        <v>831</v>
      </c>
      <c r="L406" t="s">
        <v>9526</v>
      </c>
      <c r="M406" t="s">
        <v>9527</v>
      </c>
      <c r="N406" t="s">
        <v>170</v>
      </c>
      <c r="AI406" t="s">
        <v>9528</v>
      </c>
      <c r="AJ406" t="s">
        <v>9529</v>
      </c>
      <c r="AK406" t="s">
        <v>378</v>
      </c>
      <c r="AL406">
        <v>70</v>
      </c>
      <c r="AN406">
        <v>2008</v>
      </c>
      <c r="AO406" t="s">
        <v>174</v>
      </c>
      <c r="AP406" t="s">
        <v>9530</v>
      </c>
      <c r="AQ406" t="s">
        <v>9531</v>
      </c>
      <c r="AR406" t="s">
        <v>439</v>
      </c>
      <c r="AS406">
        <v>52</v>
      </c>
      <c r="AU406">
        <v>2012</v>
      </c>
      <c r="AV406" t="s">
        <v>170</v>
      </c>
      <c r="BC406" t="s">
        <v>174</v>
      </c>
      <c r="BD406" t="s">
        <v>9532</v>
      </c>
      <c r="BE406" t="s">
        <v>9533</v>
      </c>
      <c r="BF406" t="s">
        <v>9534</v>
      </c>
      <c r="BG406">
        <v>64</v>
      </c>
      <c r="BI406">
        <v>2015</v>
      </c>
      <c r="BJ406">
        <v>19</v>
      </c>
      <c r="BK406" t="s">
        <v>3020</v>
      </c>
      <c r="BL406">
        <v>53</v>
      </c>
      <c r="BM406" t="s">
        <v>9535</v>
      </c>
      <c r="BN406" t="s">
        <v>174</v>
      </c>
      <c r="BO406" t="s">
        <v>9536</v>
      </c>
      <c r="BP406" t="s">
        <v>9537</v>
      </c>
      <c r="BQ406" t="s">
        <v>9538</v>
      </c>
      <c r="BR406">
        <v>68.53</v>
      </c>
      <c r="BS406">
        <v>8.2</v>
      </c>
      <c r="BT406">
        <v>2018</v>
      </c>
      <c r="BU406">
        <v>31</v>
      </c>
      <c r="BV406" t="s">
        <v>529</v>
      </c>
      <c r="BW406">
        <v>53</v>
      </c>
      <c r="BX406" t="s">
        <v>9539</v>
      </c>
      <c r="BY406" t="s">
        <v>170</v>
      </c>
      <c r="CF406" t="s">
        <v>174</v>
      </c>
      <c r="CG406" t="s">
        <v>8855</v>
      </c>
      <c r="CH406" t="s">
        <v>9540</v>
      </c>
      <c r="CI406" t="s">
        <v>373</v>
      </c>
      <c r="CK406" t="s">
        <v>170</v>
      </c>
      <c r="CL406" t="s">
        <v>174</v>
      </c>
      <c r="CM406" t="s">
        <v>9541</v>
      </c>
      <c r="CN406" t="s">
        <v>174</v>
      </c>
      <c r="CO406" t="s">
        <v>9542</v>
      </c>
      <c r="CP406" t="s">
        <v>9543</v>
      </c>
      <c r="CQ406" t="s">
        <v>170</v>
      </c>
      <c r="CV406" t="s">
        <v>170</v>
      </c>
      <c r="CZ406" t="s">
        <v>170</v>
      </c>
      <c r="DB406" t="s">
        <v>9544</v>
      </c>
      <c r="DC406" t="s">
        <v>9545</v>
      </c>
      <c r="DD406" t="s">
        <v>174</v>
      </c>
      <c r="DE406" t="s">
        <v>9546</v>
      </c>
      <c r="DF406" t="s">
        <v>170</v>
      </c>
      <c r="DL406" t="s">
        <v>170</v>
      </c>
      <c r="DN406" t="s">
        <v>170</v>
      </c>
      <c r="DP406" t="s">
        <v>9547</v>
      </c>
      <c r="DQ406" t="s">
        <v>202</v>
      </c>
      <c r="DR406" t="str">
        <f>HYPERLINK("https://nconnect.nicmar.ac.in/pdf/571_resume_1771856311.pdf/Y2FyZWVy","View Resume")</f>
        <v>0</v>
      </c>
      <c r="DS406" t="s">
        <v>4127</v>
      </c>
      <c r="DT406" t="s">
        <v>9548</v>
      </c>
      <c r="DU406" t="s">
        <v>9549</v>
      </c>
      <c r="DV406" t="s">
        <v>819</v>
      </c>
      <c r="DW406" t="s">
        <v>246</v>
      </c>
      <c r="DX406" t="s">
        <v>2374</v>
      </c>
      <c r="DY406" t="s">
        <v>209</v>
      </c>
      <c r="DZ406" t="s">
        <v>2132</v>
      </c>
      <c r="EA406" t="s">
        <v>9550</v>
      </c>
      <c r="EB406" t="s">
        <v>9551</v>
      </c>
      <c r="EC406" t="s">
        <v>4064</v>
      </c>
      <c r="ED406" t="s">
        <v>246</v>
      </c>
      <c r="EE406" t="s">
        <v>1502</v>
      </c>
      <c r="EF406" t="s">
        <v>825</v>
      </c>
      <c r="EG406" t="s">
        <v>865</v>
      </c>
    </row>
    <row r="407" spans="1:158">
      <c r="A407" t="s">
        <v>1137</v>
      </c>
      <c r="B407" t="s">
        <v>211</v>
      </c>
      <c r="C407" t="s">
        <v>1138</v>
      </c>
      <c r="D407" t="s">
        <v>1139</v>
      </c>
      <c r="E407" t="s">
        <v>9552</v>
      </c>
      <c r="F407" t="s">
        <v>9553</v>
      </c>
      <c r="G407">
        <v>8273798144</v>
      </c>
      <c r="H407" t="s">
        <v>271</v>
      </c>
      <c r="I407" t="s">
        <v>9554</v>
      </c>
      <c r="J407" t="s">
        <v>217</v>
      </c>
      <c r="K407" t="s">
        <v>9555</v>
      </c>
      <c r="L407" t="s">
        <v>9556</v>
      </c>
      <c r="M407" t="s">
        <v>9557</v>
      </c>
      <c r="N407" t="s">
        <v>170</v>
      </c>
      <c r="AI407" t="s">
        <v>9558</v>
      </c>
      <c r="AJ407" t="s">
        <v>1930</v>
      </c>
      <c r="AK407" t="s">
        <v>9559</v>
      </c>
      <c r="AL407">
        <v>86</v>
      </c>
      <c r="AN407">
        <v>2017</v>
      </c>
      <c r="AO407" t="s">
        <v>174</v>
      </c>
      <c r="AP407" t="s">
        <v>9558</v>
      </c>
      <c r="AQ407" t="s">
        <v>1482</v>
      </c>
      <c r="AR407" t="s">
        <v>9560</v>
      </c>
      <c r="AS407">
        <v>80.6</v>
      </c>
      <c r="AU407">
        <v>2019</v>
      </c>
      <c r="AV407" t="s">
        <v>170</v>
      </c>
      <c r="BB407">
        <v>2019</v>
      </c>
      <c r="BC407" t="s">
        <v>174</v>
      </c>
      <c r="BD407" t="s">
        <v>9561</v>
      </c>
      <c r="BE407" t="s">
        <v>9561</v>
      </c>
      <c r="BF407" t="s">
        <v>4818</v>
      </c>
      <c r="BG407">
        <v>81.2</v>
      </c>
      <c r="BI407">
        <v>2024</v>
      </c>
      <c r="BJ407">
        <v>8</v>
      </c>
      <c r="BL407">
        <v>2</v>
      </c>
      <c r="BN407" t="s">
        <v>174</v>
      </c>
      <c r="BO407" t="s">
        <v>9562</v>
      </c>
      <c r="BP407" t="s">
        <v>9563</v>
      </c>
      <c r="BQ407" t="s">
        <v>5303</v>
      </c>
      <c r="BR407">
        <v>80</v>
      </c>
      <c r="BT407">
        <v>2026</v>
      </c>
      <c r="BU407">
        <v>24</v>
      </c>
      <c r="BW407">
        <v>50</v>
      </c>
      <c r="BY407" t="s">
        <v>170</v>
      </c>
      <c r="CF407" t="s">
        <v>170</v>
      </c>
      <c r="CJ407">
        <v>2026</v>
      </c>
      <c r="CL407" t="s">
        <v>174</v>
      </c>
      <c r="CM407" t="s">
        <v>9564</v>
      </c>
      <c r="CN407" t="s">
        <v>174</v>
      </c>
      <c r="CO407" t="s">
        <v>9565</v>
      </c>
      <c r="CP407" t="s">
        <v>9566</v>
      </c>
      <c r="CQ407" t="s">
        <v>170</v>
      </c>
      <c r="CV407" t="s">
        <v>170</v>
      </c>
      <c r="CZ407" t="s">
        <v>170</v>
      </c>
      <c r="DB407" t="s">
        <v>378</v>
      </c>
      <c r="DC407" t="s">
        <v>326</v>
      </c>
      <c r="DD407" t="s">
        <v>170</v>
      </c>
      <c r="DF407" t="s">
        <v>170</v>
      </c>
      <c r="DL407" t="s">
        <v>170</v>
      </c>
      <c r="DN407" t="s">
        <v>170</v>
      </c>
      <c r="DP407" t="s">
        <v>9567</v>
      </c>
      <c r="DQ407" t="str">
        <f>HYPERLINK("https://nconnect.nicmar.ac.in/storage/profile/699732104c933.png","Download")</f>
        <v>0</v>
      </c>
      <c r="DR407" t="str">
        <f>HYPERLINK("https://nconnect.nicmar.ac.in/pdf/574_resume_1771856597.pdf/Y2FyZWVy","View Resume")</f>
        <v>0</v>
      </c>
      <c r="DS407" t="s">
        <v>292</v>
      </c>
    </row>
    <row r="408" spans="1:158">
      <c r="A408" t="s">
        <v>794</v>
      </c>
      <c r="B408" t="s">
        <v>211</v>
      </c>
      <c r="C408" t="s">
        <v>267</v>
      </c>
      <c r="D408" t="s">
        <v>509</v>
      </c>
      <c r="E408" t="s">
        <v>9568</v>
      </c>
      <c r="F408" t="s">
        <v>9569</v>
      </c>
      <c r="G408">
        <v>8171517526</v>
      </c>
      <c r="H408" t="s">
        <v>271</v>
      </c>
      <c r="I408" t="s">
        <v>9570</v>
      </c>
      <c r="J408" t="s">
        <v>166</v>
      </c>
      <c r="K408" t="s">
        <v>763</v>
      </c>
      <c r="L408" t="s">
        <v>9571</v>
      </c>
      <c r="M408" t="s">
        <v>9572</v>
      </c>
      <c r="N408" t="s">
        <v>170</v>
      </c>
      <c r="AI408" t="s">
        <v>9573</v>
      </c>
      <c r="AJ408" t="s">
        <v>1930</v>
      </c>
      <c r="AK408" t="s">
        <v>2034</v>
      </c>
      <c r="AL408">
        <v>83</v>
      </c>
      <c r="AN408">
        <v>2011</v>
      </c>
      <c r="AO408" t="s">
        <v>174</v>
      </c>
      <c r="AP408" t="s">
        <v>9574</v>
      </c>
      <c r="AQ408" t="s">
        <v>1177</v>
      </c>
      <c r="AR408" t="s">
        <v>9575</v>
      </c>
      <c r="AS408">
        <v>88</v>
      </c>
      <c r="AU408">
        <v>2013</v>
      </c>
      <c r="AV408" t="s">
        <v>170</v>
      </c>
      <c r="BC408" t="s">
        <v>174</v>
      </c>
      <c r="BD408" t="s">
        <v>9576</v>
      </c>
      <c r="BE408" t="s">
        <v>9577</v>
      </c>
      <c r="BF408" t="s">
        <v>9578</v>
      </c>
      <c r="BG408">
        <v>59</v>
      </c>
      <c r="BI408">
        <v>2013</v>
      </c>
      <c r="BJ408">
        <v>19</v>
      </c>
      <c r="BK408" t="s">
        <v>808</v>
      </c>
      <c r="BL408">
        <v>23</v>
      </c>
      <c r="BN408" t="s">
        <v>174</v>
      </c>
      <c r="BO408" t="s">
        <v>9576</v>
      </c>
      <c r="BP408" t="s">
        <v>9577</v>
      </c>
      <c r="BQ408" t="s">
        <v>9579</v>
      </c>
      <c r="BR408">
        <v>63</v>
      </c>
      <c r="BT408">
        <v>2018</v>
      </c>
      <c r="BU408">
        <v>31</v>
      </c>
      <c r="BV408" t="s">
        <v>811</v>
      </c>
      <c r="BW408">
        <v>23</v>
      </c>
      <c r="BY408" t="s">
        <v>170</v>
      </c>
      <c r="CF408" t="s">
        <v>174</v>
      </c>
      <c r="CG408" t="s">
        <v>9580</v>
      </c>
      <c r="CH408" t="s">
        <v>9581</v>
      </c>
      <c r="CI408" t="s">
        <v>193</v>
      </c>
      <c r="CJ408">
        <v>2023</v>
      </c>
      <c r="CL408" t="s">
        <v>174</v>
      </c>
      <c r="CM408" t="s">
        <v>9582</v>
      </c>
      <c r="CN408" t="s">
        <v>174</v>
      </c>
      <c r="CO408" t="s">
        <v>9583</v>
      </c>
      <c r="CP408" t="s">
        <v>9584</v>
      </c>
      <c r="CQ408" t="s">
        <v>174</v>
      </c>
      <c r="CR408">
        <v>1</v>
      </c>
      <c r="CS408">
        <v>1</v>
      </c>
      <c r="CT408">
        <v>2</v>
      </c>
      <c r="CU408" t="s">
        <v>9585</v>
      </c>
      <c r="CV408" t="s">
        <v>170</v>
      </c>
      <c r="CZ408" t="s">
        <v>170</v>
      </c>
      <c r="DB408" t="s">
        <v>378</v>
      </c>
      <c r="DC408" t="s">
        <v>9586</v>
      </c>
      <c r="DD408" t="s">
        <v>174</v>
      </c>
      <c r="DE408" t="s">
        <v>9587</v>
      </c>
      <c r="DF408" t="s">
        <v>174</v>
      </c>
      <c r="DG408" t="s">
        <v>9588</v>
      </c>
      <c r="DH408" t="s">
        <v>378</v>
      </c>
      <c r="DI408" t="s">
        <v>9589</v>
      </c>
      <c r="DJ408" t="s">
        <v>378</v>
      </c>
      <c r="DK408">
        <v>8</v>
      </c>
      <c r="DL408" t="s">
        <v>170</v>
      </c>
      <c r="DN408" t="s">
        <v>170</v>
      </c>
      <c r="DP408" t="s">
        <v>9590</v>
      </c>
      <c r="DQ408" t="s">
        <v>202</v>
      </c>
      <c r="DR408" t="str">
        <f>HYPERLINK("https://nconnect.nicmar.ac.in/pdf/148_resume_1771859307.pdf/Y2FyZWVy","View Resume")</f>
        <v>0</v>
      </c>
      <c r="DS408" t="s">
        <v>4013</v>
      </c>
      <c r="DT408" t="s">
        <v>9591</v>
      </c>
      <c r="DU408" t="s">
        <v>1283</v>
      </c>
      <c r="DV408" t="s">
        <v>689</v>
      </c>
      <c r="DW408" t="s">
        <v>246</v>
      </c>
      <c r="DX408" t="s">
        <v>1386</v>
      </c>
      <c r="DY408" t="s">
        <v>905</v>
      </c>
      <c r="DZ408" t="s">
        <v>945</v>
      </c>
      <c r="EA408" t="s">
        <v>9592</v>
      </c>
      <c r="EB408" t="s">
        <v>1283</v>
      </c>
      <c r="EC408" t="s">
        <v>819</v>
      </c>
      <c r="ED408" t="s">
        <v>246</v>
      </c>
      <c r="EE408" t="s">
        <v>821</v>
      </c>
      <c r="EF408" t="s">
        <v>4269</v>
      </c>
      <c r="EG408" t="s">
        <v>248</v>
      </c>
      <c r="EH408" t="s">
        <v>9593</v>
      </c>
      <c r="EI408" t="s">
        <v>1283</v>
      </c>
      <c r="EJ408" t="s">
        <v>819</v>
      </c>
      <c r="EK408" t="s">
        <v>246</v>
      </c>
      <c r="EL408" t="s">
        <v>981</v>
      </c>
      <c r="EM408" t="s">
        <v>209</v>
      </c>
      <c r="EN408" t="s">
        <v>990</v>
      </c>
    </row>
    <row r="409" spans="1:158">
      <c r="A409" t="s">
        <v>471</v>
      </c>
      <c r="B409" t="s">
        <v>211</v>
      </c>
      <c r="C409" t="s">
        <v>472</v>
      </c>
      <c r="D409" t="s">
        <v>473</v>
      </c>
      <c r="E409" t="s">
        <v>9594</v>
      </c>
      <c r="F409" t="s">
        <v>9595</v>
      </c>
      <c r="G409">
        <v>9686350249</v>
      </c>
      <c r="H409" t="s">
        <v>164</v>
      </c>
      <c r="I409" t="s">
        <v>4508</v>
      </c>
      <c r="J409" t="s">
        <v>217</v>
      </c>
      <c r="K409" t="s">
        <v>9596</v>
      </c>
      <c r="L409" t="s">
        <v>9597</v>
      </c>
      <c r="M409" t="s">
        <v>9598</v>
      </c>
      <c r="N409" t="s">
        <v>174</v>
      </c>
      <c r="O409" t="s">
        <v>9599</v>
      </c>
      <c r="P409" t="s">
        <v>557</v>
      </c>
      <c r="AI409" t="s">
        <v>9600</v>
      </c>
      <c r="AJ409" t="s">
        <v>1175</v>
      </c>
      <c r="AK409" t="s">
        <v>9601</v>
      </c>
      <c r="AL409">
        <v>80.2</v>
      </c>
      <c r="AM409">
        <v>8.2</v>
      </c>
      <c r="AN409">
        <v>2012</v>
      </c>
      <c r="AO409" t="s">
        <v>174</v>
      </c>
      <c r="AP409" t="s">
        <v>9602</v>
      </c>
      <c r="AQ409" t="s">
        <v>9603</v>
      </c>
      <c r="AR409" t="s">
        <v>9604</v>
      </c>
      <c r="AS409">
        <v>68</v>
      </c>
      <c r="AT409">
        <v>6.8</v>
      </c>
      <c r="AU409">
        <v>2014</v>
      </c>
      <c r="AV409" t="s">
        <v>170</v>
      </c>
      <c r="BC409" t="s">
        <v>174</v>
      </c>
      <c r="BD409" t="s">
        <v>9605</v>
      </c>
      <c r="BE409" t="s">
        <v>9606</v>
      </c>
      <c r="BF409" t="s">
        <v>9607</v>
      </c>
      <c r="BG409">
        <v>70.8</v>
      </c>
      <c r="BH409">
        <v>7.8</v>
      </c>
      <c r="BI409">
        <v>2018</v>
      </c>
      <c r="BJ409">
        <v>1</v>
      </c>
      <c r="BL409">
        <v>9</v>
      </c>
      <c r="BN409" t="s">
        <v>174</v>
      </c>
      <c r="BO409" t="s">
        <v>9608</v>
      </c>
      <c r="BP409" t="s">
        <v>9609</v>
      </c>
      <c r="BQ409" t="s">
        <v>9610</v>
      </c>
      <c r="BR409">
        <v>98</v>
      </c>
      <c r="BS409">
        <v>9.8</v>
      </c>
      <c r="BT409">
        <v>2020</v>
      </c>
      <c r="BU409">
        <v>12</v>
      </c>
      <c r="BW409">
        <v>13</v>
      </c>
      <c r="BY409" t="s">
        <v>170</v>
      </c>
      <c r="CF409" t="s">
        <v>174</v>
      </c>
      <c r="CG409" t="s">
        <v>557</v>
      </c>
      <c r="CH409" t="s">
        <v>9609</v>
      </c>
      <c r="CI409" t="s">
        <v>193</v>
      </c>
      <c r="CJ409">
        <v>2023</v>
      </c>
      <c r="CL409" t="s">
        <v>170</v>
      </c>
      <c r="CN409" t="s">
        <v>174</v>
      </c>
      <c r="CO409" t="s">
        <v>9611</v>
      </c>
      <c r="CP409" t="s">
        <v>9612</v>
      </c>
      <c r="CQ409" t="s">
        <v>174</v>
      </c>
      <c r="CR409">
        <v>32</v>
      </c>
      <c r="CS409">
        <v>8</v>
      </c>
      <c r="CT409">
        <v>5</v>
      </c>
      <c r="CU409" t="s">
        <v>9613</v>
      </c>
      <c r="CV409" t="s">
        <v>174</v>
      </c>
      <c r="CW409" t="s">
        <v>9614</v>
      </c>
      <c r="CX409" t="s">
        <v>373</v>
      </c>
      <c r="CZ409" t="s">
        <v>170</v>
      </c>
      <c r="DB409" t="s">
        <v>9615</v>
      </c>
      <c r="DC409" t="s">
        <v>9616</v>
      </c>
      <c r="DD409" t="s">
        <v>174</v>
      </c>
      <c r="DE409">
        <v>4</v>
      </c>
      <c r="DF409" t="s">
        <v>174</v>
      </c>
      <c r="DG409">
        <v>7</v>
      </c>
      <c r="DH409">
        <v>5</v>
      </c>
      <c r="DI409">
        <v>2</v>
      </c>
      <c r="DJ409" t="s">
        <v>378</v>
      </c>
      <c r="DK409">
        <v>9</v>
      </c>
      <c r="DL409" t="s">
        <v>174</v>
      </c>
      <c r="DM409" t="s">
        <v>9611</v>
      </c>
      <c r="DN409" t="s">
        <v>174</v>
      </c>
      <c r="DO409" t="s">
        <v>9617</v>
      </c>
      <c r="DP409" t="s">
        <v>9618</v>
      </c>
      <c r="DQ409" t="str">
        <f>HYPERLINK("https://nconnect.nicmar.ac.in/storage/profile/6999c86b278d4.png","Download")</f>
        <v>0</v>
      </c>
      <c r="DR409" t="str">
        <f>HYPERLINK("https://nconnect.nicmar.ac.in/pdf/463_resume_1771861215.pdf/Y2FyZWVy","View Resume")</f>
        <v>0</v>
      </c>
      <c r="DS409" t="s">
        <v>355</v>
      </c>
      <c r="DT409" t="s">
        <v>9619</v>
      </c>
      <c r="DU409" t="s">
        <v>1283</v>
      </c>
      <c r="DV409" t="s">
        <v>8247</v>
      </c>
      <c r="DW409" t="s">
        <v>246</v>
      </c>
      <c r="DX409" t="s">
        <v>758</v>
      </c>
      <c r="DY409" t="s">
        <v>209</v>
      </c>
      <c r="DZ409" t="s">
        <v>355</v>
      </c>
    </row>
    <row r="410" spans="1:158">
      <c r="A410" t="s">
        <v>794</v>
      </c>
      <c r="B410" t="s">
        <v>211</v>
      </c>
      <c r="C410" t="s">
        <v>267</v>
      </c>
      <c r="D410" t="s">
        <v>509</v>
      </c>
      <c r="E410" t="s">
        <v>9620</v>
      </c>
      <c r="F410" t="s">
        <v>9621</v>
      </c>
      <c r="G410">
        <v>9764750479</v>
      </c>
      <c r="H410" t="s">
        <v>164</v>
      </c>
      <c r="I410" t="s">
        <v>9622</v>
      </c>
      <c r="J410" t="s">
        <v>166</v>
      </c>
      <c r="K410" t="s">
        <v>658</v>
      </c>
      <c r="L410" t="s">
        <v>9623</v>
      </c>
      <c r="M410" t="s">
        <v>9624</v>
      </c>
      <c r="N410" t="s">
        <v>174</v>
      </c>
      <c r="O410" t="s">
        <v>9625</v>
      </c>
      <c r="P410" t="s">
        <v>9626</v>
      </c>
      <c r="AI410" t="s">
        <v>9627</v>
      </c>
      <c r="AJ410" t="s">
        <v>9628</v>
      </c>
      <c r="AK410" t="s">
        <v>1255</v>
      </c>
      <c r="AL410">
        <v>64.76</v>
      </c>
      <c r="AN410">
        <v>2008</v>
      </c>
      <c r="AO410" t="s">
        <v>174</v>
      </c>
      <c r="AP410" t="s">
        <v>9629</v>
      </c>
      <c r="AQ410" t="s">
        <v>9630</v>
      </c>
      <c r="AR410" t="s">
        <v>1335</v>
      </c>
      <c r="AS410">
        <v>67</v>
      </c>
      <c r="AU410">
        <v>2010</v>
      </c>
      <c r="AV410" t="s">
        <v>174</v>
      </c>
      <c r="AW410" t="s">
        <v>9631</v>
      </c>
      <c r="AX410" t="s">
        <v>9632</v>
      </c>
      <c r="AY410" t="s">
        <v>9633</v>
      </c>
      <c r="AZ410">
        <v>56.16</v>
      </c>
      <c r="BB410">
        <v>2016</v>
      </c>
      <c r="BC410" t="s">
        <v>174</v>
      </c>
      <c r="BD410" t="s">
        <v>4362</v>
      </c>
      <c r="BE410" t="s">
        <v>9634</v>
      </c>
      <c r="BF410" t="s">
        <v>9635</v>
      </c>
      <c r="BG410">
        <v>75.08</v>
      </c>
      <c r="BI410">
        <v>2013</v>
      </c>
      <c r="BJ410">
        <v>19</v>
      </c>
      <c r="BK410" t="s">
        <v>808</v>
      </c>
      <c r="BL410">
        <v>53</v>
      </c>
      <c r="BM410" t="s">
        <v>9636</v>
      </c>
      <c r="BN410" t="s">
        <v>174</v>
      </c>
      <c r="BO410" t="s">
        <v>4362</v>
      </c>
      <c r="BP410" t="s">
        <v>9634</v>
      </c>
      <c r="BQ410" t="s">
        <v>9637</v>
      </c>
      <c r="BR410">
        <v>80.06</v>
      </c>
      <c r="BT410">
        <v>2016</v>
      </c>
      <c r="BU410">
        <v>31</v>
      </c>
      <c r="BV410" t="s">
        <v>5318</v>
      </c>
      <c r="BW410">
        <v>53</v>
      </c>
      <c r="BX410" t="s">
        <v>9637</v>
      </c>
      <c r="BY410" t="s">
        <v>170</v>
      </c>
      <c r="CF410" t="s">
        <v>174</v>
      </c>
      <c r="CG410" t="s">
        <v>9638</v>
      </c>
      <c r="CH410" t="s">
        <v>4362</v>
      </c>
      <c r="CI410" t="s">
        <v>193</v>
      </c>
      <c r="CJ410">
        <v>2023</v>
      </c>
      <c r="CL410" t="s">
        <v>174</v>
      </c>
      <c r="CM410" t="s">
        <v>9639</v>
      </c>
      <c r="CN410" t="s">
        <v>174</v>
      </c>
      <c r="CO410" t="s">
        <v>9640</v>
      </c>
      <c r="CP410" t="s">
        <v>9641</v>
      </c>
      <c r="CQ410" t="s">
        <v>174</v>
      </c>
      <c r="CR410">
        <v>0</v>
      </c>
      <c r="CS410">
        <v>0</v>
      </c>
      <c r="CT410">
        <v>15</v>
      </c>
      <c r="CU410" t="s">
        <v>9642</v>
      </c>
      <c r="CV410" t="s">
        <v>170</v>
      </c>
      <c r="CZ410" t="s">
        <v>170</v>
      </c>
      <c r="DB410" t="s">
        <v>9643</v>
      </c>
      <c r="DC410" t="s">
        <v>9644</v>
      </c>
      <c r="DD410" t="s">
        <v>174</v>
      </c>
      <c r="DE410" t="s">
        <v>9645</v>
      </c>
      <c r="DF410" t="s">
        <v>170</v>
      </c>
      <c r="DL410" t="s">
        <v>170</v>
      </c>
      <c r="DN410" t="s">
        <v>170</v>
      </c>
      <c r="DP410" t="s">
        <v>9646</v>
      </c>
      <c r="DQ410" t="s">
        <v>202</v>
      </c>
      <c r="DR410" t="str">
        <f>HYPERLINK("https://nconnect.nicmar.ac.in/pdf/579_resume_1771861646.pdf/Y2FyZWVy","View Resume")</f>
        <v>0</v>
      </c>
      <c r="DS410" t="s">
        <v>5501</v>
      </c>
      <c r="DT410" t="s">
        <v>9647</v>
      </c>
      <c r="DU410" t="s">
        <v>211</v>
      </c>
      <c r="DV410" t="s">
        <v>9648</v>
      </c>
      <c r="DW410" t="s">
        <v>246</v>
      </c>
      <c r="DX410" t="s">
        <v>2523</v>
      </c>
      <c r="DY410" t="s">
        <v>1585</v>
      </c>
      <c r="DZ410" t="s">
        <v>698</v>
      </c>
      <c r="EA410" t="s">
        <v>9629</v>
      </c>
      <c r="EB410" t="s">
        <v>211</v>
      </c>
      <c r="EC410" t="s">
        <v>9649</v>
      </c>
      <c r="ED410" t="s">
        <v>246</v>
      </c>
      <c r="EE410" t="s">
        <v>2319</v>
      </c>
      <c r="EF410" t="s">
        <v>3107</v>
      </c>
      <c r="EG410" t="s">
        <v>2132</v>
      </c>
      <c r="EH410" t="s">
        <v>2246</v>
      </c>
      <c r="EI410" t="s">
        <v>211</v>
      </c>
      <c r="EJ410" t="s">
        <v>819</v>
      </c>
      <c r="EK410" t="s">
        <v>246</v>
      </c>
      <c r="EL410" t="s">
        <v>2854</v>
      </c>
      <c r="EM410" t="s">
        <v>209</v>
      </c>
      <c r="EN410" t="s">
        <v>1206</v>
      </c>
    </row>
    <row r="411" spans="1:158">
      <c r="A411" t="s">
        <v>295</v>
      </c>
      <c r="B411" t="s">
        <v>211</v>
      </c>
      <c r="C411" t="s">
        <v>267</v>
      </c>
      <c r="D411" t="s">
        <v>296</v>
      </c>
      <c r="E411" t="s">
        <v>9620</v>
      </c>
      <c r="F411" t="s">
        <v>9621</v>
      </c>
      <c r="G411">
        <v>9764750479</v>
      </c>
      <c r="H411" t="s">
        <v>164</v>
      </c>
      <c r="I411" t="s">
        <v>9622</v>
      </c>
      <c r="J411" t="s">
        <v>166</v>
      </c>
      <c r="K411" t="s">
        <v>658</v>
      </c>
      <c r="L411" t="s">
        <v>9623</v>
      </c>
      <c r="M411" t="s">
        <v>9624</v>
      </c>
      <c r="N411" t="s">
        <v>174</v>
      </c>
      <c r="O411" t="s">
        <v>9625</v>
      </c>
      <c r="P411" t="s">
        <v>9626</v>
      </c>
      <c r="AI411" t="s">
        <v>9627</v>
      </c>
      <c r="AJ411" t="s">
        <v>9628</v>
      </c>
      <c r="AK411" t="s">
        <v>1255</v>
      </c>
      <c r="AL411">
        <v>64.76</v>
      </c>
      <c r="AN411">
        <v>2008</v>
      </c>
      <c r="AO411" t="s">
        <v>174</v>
      </c>
      <c r="AP411" t="s">
        <v>9629</v>
      </c>
      <c r="AQ411" t="s">
        <v>9630</v>
      </c>
      <c r="AR411" t="s">
        <v>1335</v>
      </c>
      <c r="AS411">
        <v>67</v>
      </c>
      <c r="AU411">
        <v>2010</v>
      </c>
      <c r="AV411" t="s">
        <v>174</v>
      </c>
      <c r="AW411" t="s">
        <v>9631</v>
      </c>
      <c r="AX411" t="s">
        <v>9632</v>
      </c>
      <c r="AY411" t="s">
        <v>9633</v>
      </c>
      <c r="AZ411">
        <v>56.16</v>
      </c>
      <c r="BB411">
        <v>2016</v>
      </c>
      <c r="BC411" t="s">
        <v>174</v>
      </c>
      <c r="BD411" t="s">
        <v>4362</v>
      </c>
      <c r="BE411" t="s">
        <v>9634</v>
      </c>
      <c r="BF411" t="s">
        <v>9635</v>
      </c>
      <c r="BG411">
        <v>75.08</v>
      </c>
      <c r="BI411">
        <v>2013</v>
      </c>
      <c r="BJ411">
        <v>19</v>
      </c>
      <c r="BK411" t="s">
        <v>808</v>
      </c>
      <c r="BL411">
        <v>53</v>
      </c>
      <c r="BM411" t="s">
        <v>9636</v>
      </c>
      <c r="BN411" t="s">
        <v>174</v>
      </c>
      <c r="BO411" t="s">
        <v>4362</v>
      </c>
      <c r="BP411" t="s">
        <v>9634</v>
      </c>
      <c r="BQ411" t="s">
        <v>9637</v>
      </c>
      <c r="BR411">
        <v>80.06</v>
      </c>
      <c r="BT411">
        <v>2016</v>
      </c>
      <c r="BU411">
        <v>31</v>
      </c>
      <c r="BV411" t="s">
        <v>5318</v>
      </c>
      <c r="BW411">
        <v>53</v>
      </c>
      <c r="BX411" t="s">
        <v>9637</v>
      </c>
      <c r="BY411" t="s">
        <v>170</v>
      </c>
      <c r="CF411" t="s">
        <v>174</v>
      </c>
      <c r="CG411" t="s">
        <v>9638</v>
      </c>
      <c r="CH411" t="s">
        <v>4362</v>
      </c>
      <c r="CI411" t="s">
        <v>193</v>
      </c>
      <c r="CJ411">
        <v>2023</v>
      </c>
      <c r="CL411" t="s">
        <v>174</v>
      </c>
      <c r="CM411" t="s">
        <v>9639</v>
      </c>
      <c r="CN411" t="s">
        <v>174</v>
      </c>
      <c r="CO411" t="s">
        <v>9640</v>
      </c>
      <c r="CP411" t="s">
        <v>9641</v>
      </c>
      <c r="CQ411" t="s">
        <v>174</v>
      </c>
      <c r="CR411">
        <v>0</v>
      </c>
      <c r="CS411">
        <v>0</v>
      </c>
      <c r="CT411">
        <v>15</v>
      </c>
      <c r="CU411" t="s">
        <v>9642</v>
      </c>
      <c r="CV411" t="s">
        <v>170</v>
      </c>
      <c r="CZ411" t="s">
        <v>170</v>
      </c>
      <c r="DB411" t="s">
        <v>9643</v>
      </c>
      <c r="DC411" t="s">
        <v>9644</v>
      </c>
      <c r="DD411" t="s">
        <v>174</v>
      </c>
      <c r="DE411" t="s">
        <v>9645</v>
      </c>
      <c r="DF411" t="s">
        <v>170</v>
      </c>
      <c r="DL411" t="s">
        <v>170</v>
      </c>
      <c r="DN411" t="s">
        <v>170</v>
      </c>
      <c r="DP411" t="s">
        <v>9650</v>
      </c>
      <c r="DQ411" t="s">
        <v>202</v>
      </c>
      <c r="DR411" t="str">
        <f>HYPERLINK("https://nconnect.nicmar.ac.in/pdf/579_resume_1771861646.pdf/Y2FyZWVy","View Resume")</f>
        <v>0</v>
      </c>
      <c r="DS411" t="s">
        <v>5501</v>
      </c>
      <c r="DT411" t="s">
        <v>9647</v>
      </c>
      <c r="DU411" t="s">
        <v>211</v>
      </c>
      <c r="DV411" t="s">
        <v>9648</v>
      </c>
      <c r="DW411" t="s">
        <v>246</v>
      </c>
      <c r="DX411" t="s">
        <v>2523</v>
      </c>
      <c r="DY411" t="s">
        <v>1585</v>
      </c>
      <c r="DZ411" t="s">
        <v>698</v>
      </c>
      <c r="EA411" t="s">
        <v>9629</v>
      </c>
      <c r="EB411" t="s">
        <v>211</v>
      </c>
      <c r="EC411" t="s">
        <v>9649</v>
      </c>
      <c r="ED411" t="s">
        <v>246</v>
      </c>
      <c r="EE411" t="s">
        <v>2319</v>
      </c>
      <c r="EF411" t="s">
        <v>3107</v>
      </c>
      <c r="EG411" t="s">
        <v>2132</v>
      </c>
      <c r="EH411" t="s">
        <v>2246</v>
      </c>
      <c r="EI411" t="s">
        <v>211</v>
      </c>
      <c r="EJ411" t="s">
        <v>819</v>
      </c>
      <c r="EK411" t="s">
        <v>246</v>
      </c>
      <c r="EL411" t="s">
        <v>2854</v>
      </c>
      <c r="EM411" t="s">
        <v>209</v>
      </c>
      <c r="EN411" t="s">
        <v>1206</v>
      </c>
    </row>
    <row r="412" spans="1:158">
      <c r="A412" t="s">
        <v>1284</v>
      </c>
      <c r="B412" t="s">
        <v>211</v>
      </c>
      <c r="C412" t="s">
        <v>267</v>
      </c>
      <c r="D412" t="s">
        <v>1285</v>
      </c>
      <c r="E412" t="s">
        <v>9620</v>
      </c>
      <c r="F412" t="s">
        <v>9621</v>
      </c>
      <c r="G412">
        <v>9764750479</v>
      </c>
      <c r="H412" t="s">
        <v>164</v>
      </c>
      <c r="I412" t="s">
        <v>9622</v>
      </c>
      <c r="J412" t="s">
        <v>166</v>
      </c>
      <c r="K412" t="s">
        <v>658</v>
      </c>
      <c r="L412" t="s">
        <v>9623</v>
      </c>
      <c r="M412" t="s">
        <v>9624</v>
      </c>
      <c r="N412" t="s">
        <v>174</v>
      </c>
      <c r="O412" t="s">
        <v>9625</v>
      </c>
      <c r="P412" t="s">
        <v>9626</v>
      </c>
      <c r="AI412" t="s">
        <v>9627</v>
      </c>
      <c r="AJ412" t="s">
        <v>9628</v>
      </c>
      <c r="AK412" t="s">
        <v>1255</v>
      </c>
      <c r="AL412">
        <v>64.76</v>
      </c>
      <c r="AN412">
        <v>2008</v>
      </c>
      <c r="AO412" t="s">
        <v>174</v>
      </c>
      <c r="AP412" t="s">
        <v>9629</v>
      </c>
      <c r="AQ412" t="s">
        <v>9630</v>
      </c>
      <c r="AR412" t="s">
        <v>1335</v>
      </c>
      <c r="AS412">
        <v>67</v>
      </c>
      <c r="AU412">
        <v>2010</v>
      </c>
      <c r="AV412" t="s">
        <v>174</v>
      </c>
      <c r="AW412" t="s">
        <v>9631</v>
      </c>
      <c r="AX412" t="s">
        <v>9632</v>
      </c>
      <c r="AY412" t="s">
        <v>9633</v>
      </c>
      <c r="AZ412">
        <v>56.16</v>
      </c>
      <c r="BB412">
        <v>2016</v>
      </c>
      <c r="BC412" t="s">
        <v>174</v>
      </c>
      <c r="BD412" t="s">
        <v>4362</v>
      </c>
      <c r="BE412" t="s">
        <v>9634</v>
      </c>
      <c r="BF412" t="s">
        <v>9635</v>
      </c>
      <c r="BG412">
        <v>75.08</v>
      </c>
      <c r="BI412">
        <v>2013</v>
      </c>
      <c r="BJ412">
        <v>19</v>
      </c>
      <c r="BK412" t="s">
        <v>808</v>
      </c>
      <c r="BL412">
        <v>53</v>
      </c>
      <c r="BM412" t="s">
        <v>9636</v>
      </c>
      <c r="BN412" t="s">
        <v>174</v>
      </c>
      <c r="BO412" t="s">
        <v>4362</v>
      </c>
      <c r="BP412" t="s">
        <v>9634</v>
      </c>
      <c r="BQ412" t="s">
        <v>9637</v>
      </c>
      <c r="BR412">
        <v>80.06</v>
      </c>
      <c r="BT412">
        <v>2016</v>
      </c>
      <c r="BU412">
        <v>31</v>
      </c>
      <c r="BV412" t="s">
        <v>5318</v>
      </c>
      <c r="BW412">
        <v>53</v>
      </c>
      <c r="BX412" t="s">
        <v>9637</v>
      </c>
      <c r="BY412" t="s">
        <v>170</v>
      </c>
      <c r="CF412" t="s">
        <v>174</v>
      </c>
      <c r="CG412" t="s">
        <v>9638</v>
      </c>
      <c r="CH412" t="s">
        <v>4362</v>
      </c>
      <c r="CI412" t="s">
        <v>193</v>
      </c>
      <c r="CJ412">
        <v>2023</v>
      </c>
      <c r="CL412" t="s">
        <v>174</v>
      </c>
      <c r="CM412" t="s">
        <v>9639</v>
      </c>
      <c r="CN412" t="s">
        <v>174</v>
      </c>
      <c r="CO412" t="s">
        <v>9640</v>
      </c>
      <c r="CP412" t="s">
        <v>9641</v>
      </c>
      <c r="CQ412" t="s">
        <v>174</v>
      </c>
      <c r="CR412">
        <v>0</v>
      </c>
      <c r="CS412">
        <v>0</v>
      </c>
      <c r="CT412">
        <v>15</v>
      </c>
      <c r="CU412" t="s">
        <v>9642</v>
      </c>
      <c r="CV412" t="s">
        <v>170</v>
      </c>
      <c r="CZ412" t="s">
        <v>170</v>
      </c>
      <c r="DB412" t="s">
        <v>9643</v>
      </c>
      <c r="DC412" t="s">
        <v>9644</v>
      </c>
      <c r="DD412" t="s">
        <v>174</v>
      </c>
      <c r="DE412" t="s">
        <v>9645</v>
      </c>
      <c r="DF412" t="s">
        <v>170</v>
      </c>
      <c r="DL412" t="s">
        <v>170</v>
      </c>
      <c r="DN412" t="s">
        <v>170</v>
      </c>
      <c r="DP412" t="s">
        <v>9651</v>
      </c>
      <c r="DQ412" t="s">
        <v>202</v>
      </c>
      <c r="DR412" t="str">
        <f>HYPERLINK("https://nconnect.nicmar.ac.in/pdf/579_resume_1771861646.pdf/Y2FyZWVy","View Resume")</f>
        <v>0</v>
      </c>
      <c r="DS412" t="s">
        <v>5501</v>
      </c>
      <c r="DT412" t="s">
        <v>9647</v>
      </c>
      <c r="DU412" t="s">
        <v>211</v>
      </c>
      <c r="DV412" t="s">
        <v>9648</v>
      </c>
      <c r="DW412" t="s">
        <v>246</v>
      </c>
      <c r="DX412" t="s">
        <v>2523</v>
      </c>
      <c r="DY412" t="s">
        <v>1585</v>
      </c>
      <c r="DZ412" t="s">
        <v>698</v>
      </c>
      <c r="EA412" t="s">
        <v>9629</v>
      </c>
      <c r="EB412" t="s">
        <v>211</v>
      </c>
      <c r="EC412" t="s">
        <v>9649</v>
      </c>
      <c r="ED412" t="s">
        <v>246</v>
      </c>
      <c r="EE412" t="s">
        <v>2319</v>
      </c>
      <c r="EF412" t="s">
        <v>3107</v>
      </c>
      <c r="EG412" t="s">
        <v>2132</v>
      </c>
      <c r="EH412" t="s">
        <v>2246</v>
      </c>
      <c r="EI412" t="s">
        <v>211</v>
      </c>
      <c r="EJ412" t="s">
        <v>819</v>
      </c>
      <c r="EK412" t="s">
        <v>246</v>
      </c>
      <c r="EL412" t="s">
        <v>2854</v>
      </c>
      <c r="EM412" t="s">
        <v>209</v>
      </c>
      <c r="EN412" t="s">
        <v>1206</v>
      </c>
    </row>
    <row r="413" spans="1:158">
      <c r="A413" t="s">
        <v>266</v>
      </c>
      <c r="B413" t="s">
        <v>211</v>
      </c>
      <c r="C413" t="s">
        <v>267</v>
      </c>
      <c r="D413" t="s">
        <v>268</v>
      </c>
      <c r="E413" t="s">
        <v>9652</v>
      </c>
      <c r="F413" t="s">
        <v>9653</v>
      </c>
      <c r="G413">
        <v>6376414548</v>
      </c>
      <c r="H413" t="s">
        <v>164</v>
      </c>
      <c r="I413" t="s">
        <v>9654</v>
      </c>
      <c r="J413" t="s">
        <v>166</v>
      </c>
      <c r="K413" t="s">
        <v>798</v>
      </c>
      <c r="L413" t="s">
        <v>9655</v>
      </c>
      <c r="M413" t="s">
        <v>9656</v>
      </c>
      <c r="N413" t="s">
        <v>170</v>
      </c>
      <c r="AI413" t="s">
        <v>9657</v>
      </c>
      <c r="AJ413" t="s">
        <v>9658</v>
      </c>
      <c r="AK413" t="s">
        <v>9659</v>
      </c>
      <c r="AL413">
        <v>83</v>
      </c>
      <c r="AN413">
        <v>2007</v>
      </c>
      <c r="AO413" t="s">
        <v>174</v>
      </c>
      <c r="AP413" t="s">
        <v>1328</v>
      </c>
      <c r="AQ413" t="s">
        <v>9660</v>
      </c>
      <c r="AR413" t="s">
        <v>628</v>
      </c>
      <c r="AS413">
        <v>83.6</v>
      </c>
      <c r="AU413">
        <v>2009</v>
      </c>
      <c r="AV413" t="s">
        <v>170</v>
      </c>
      <c r="AX413" t="s">
        <v>9661</v>
      </c>
      <c r="AY413" t="s">
        <v>9662</v>
      </c>
      <c r="AZ413">
        <v>84.8</v>
      </c>
      <c r="BB413">
        <v>2025</v>
      </c>
      <c r="BC413" t="s">
        <v>174</v>
      </c>
      <c r="BD413" t="s">
        <v>9663</v>
      </c>
      <c r="BE413" t="s">
        <v>9664</v>
      </c>
      <c r="BF413" t="s">
        <v>1668</v>
      </c>
      <c r="BG413">
        <v>65.3</v>
      </c>
      <c r="BI413">
        <v>2014</v>
      </c>
      <c r="BJ413">
        <v>19</v>
      </c>
      <c r="BK413" t="s">
        <v>3672</v>
      </c>
      <c r="BL413">
        <v>34</v>
      </c>
      <c r="BN413" t="s">
        <v>174</v>
      </c>
      <c r="BO413" t="s">
        <v>9665</v>
      </c>
      <c r="BP413" t="s">
        <v>9665</v>
      </c>
      <c r="BQ413" t="s">
        <v>1668</v>
      </c>
      <c r="BR413">
        <v>76.2</v>
      </c>
      <c r="BT413">
        <v>2018</v>
      </c>
      <c r="BU413">
        <v>31</v>
      </c>
      <c r="BV413" t="s">
        <v>1672</v>
      </c>
      <c r="BW413">
        <v>34</v>
      </c>
      <c r="BY413" t="s">
        <v>174</v>
      </c>
      <c r="BZ413" t="s">
        <v>9661</v>
      </c>
      <c r="CA413" t="s">
        <v>9661</v>
      </c>
      <c r="CB413" t="s">
        <v>9666</v>
      </c>
      <c r="CC413">
        <v>84.8</v>
      </c>
      <c r="CE413">
        <v>2025</v>
      </c>
      <c r="CF413" t="s">
        <v>174</v>
      </c>
      <c r="CG413" t="s">
        <v>9667</v>
      </c>
      <c r="CH413" t="s">
        <v>9668</v>
      </c>
      <c r="CI413" t="s">
        <v>373</v>
      </c>
      <c r="CK413" t="s">
        <v>170</v>
      </c>
      <c r="CL413" t="s">
        <v>170</v>
      </c>
      <c r="CN413" t="s">
        <v>170</v>
      </c>
      <c r="CP413" t="s">
        <v>9669</v>
      </c>
      <c r="CQ413" t="s">
        <v>170</v>
      </c>
      <c r="CV413" t="s">
        <v>170</v>
      </c>
      <c r="CZ413" t="s">
        <v>170</v>
      </c>
      <c r="DB413" t="s">
        <v>378</v>
      </c>
      <c r="DC413" t="s">
        <v>326</v>
      </c>
      <c r="DD413" t="s">
        <v>170</v>
      </c>
      <c r="DF413" t="s">
        <v>170</v>
      </c>
      <c r="DL413" t="s">
        <v>170</v>
      </c>
      <c r="DN413" t="s">
        <v>170</v>
      </c>
      <c r="DP413" t="s">
        <v>9670</v>
      </c>
      <c r="DQ413" t="str">
        <f>HYPERLINK("https://nconnect.nicmar.ac.in/storage/profile/699c6a05f38a2.png","Download")</f>
        <v>0</v>
      </c>
      <c r="DR413" t="str">
        <f>HYPERLINK("https://nconnect.nicmar.ac.in/pdf/578_resume_1771862449.pdf/Y2FyZWVy","View Resume")</f>
        <v>0</v>
      </c>
      <c r="DS413" t="s">
        <v>870</v>
      </c>
      <c r="DT413" t="s">
        <v>9671</v>
      </c>
      <c r="DU413" t="s">
        <v>211</v>
      </c>
      <c r="DV413" t="s">
        <v>538</v>
      </c>
      <c r="DW413" t="s">
        <v>246</v>
      </c>
      <c r="DX413" t="s">
        <v>1726</v>
      </c>
      <c r="DY413" t="s">
        <v>1634</v>
      </c>
      <c r="DZ413" t="s">
        <v>870</v>
      </c>
    </row>
    <row r="414" spans="1:158">
      <c r="A414" t="s">
        <v>210</v>
      </c>
      <c r="B414" t="s">
        <v>211</v>
      </c>
      <c r="C414" t="s">
        <v>212</v>
      </c>
      <c r="D414" t="s">
        <v>213</v>
      </c>
      <c r="E414" t="s">
        <v>9672</v>
      </c>
      <c r="F414" t="s">
        <v>9673</v>
      </c>
      <c r="G414">
        <v>9008312904</v>
      </c>
      <c r="H414" t="s">
        <v>164</v>
      </c>
      <c r="I414" t="s">
        <v>9674</v>
      </c>
      <c r="J414" t="s">
        <v>217</v>
      </c>
      <c r="K414" t="s">
        <v>218</v>
      </c>
      <c r="L414" t="s">
        <v>9675</v>
      </c>
      <c r="M414" t="s">
        <v>9676</v>
      </c>
      <c r="N414" t="s">
        <v>170</v>
      </c>
      <c r="AI414" t="s">
        <v>9677</v>
      </c>
      <c r="AJ414" t="s">
        <v>9678</v>
      </c>
      <c r="AK414" t="s">
        <v>9679</v>
      </c>
      <c r="AL414">
        <v>89.16</v>
      </c>
      <c r="AN414">
        <v>2013</v>
      </c>
      <c r="AO414" t="s">
        <v>174</v>
      </c>
      <c r="AP414" t="s">
        <v>9680</v>
      </c>
      <c r="AQ414" t="s">
        <v>9678</v>
      </c>
      <c r="AR414" t="s">
        <v>9681</v>
      </c>
      <c r="AS414">
        <v>87.4</v>
      </c>
      <c r="AU414">
        <v>2015</v>
      </c>
      <c r="AV414" t="s">
        <v>170</v>
      </c>
      <c r="BC414" t="s">
        <v>174</v>
      </c>
      <c r="BD414" t="s">
        <v>9682</v>
      </c>
      <c r="BE414" t="s">
        <v>9683</v>
      </c>
      <c r="BF414" t="s">
        <v>229</v>
      </c>
      <c r="BG414">
        <v>89.2</v>
      </c>
      <c r="BI414">
        <v>2019</v>
      </c>
      <c r="BJ414">
        <v>1</v>
      </c>
      <c r="BL414">
        <v>47</v>
      </c>
      <c r="BN414" t="s">
        <v>174</v>
      </c>
      <c r="BO414" t="s">
        <v>9684</v>
      </c>
      <c r="BP414" t="s">
        <v>9678</v>
      </c>
      <c r="BQ414" t="s">
        <v>231</v>
      </c>
      <c r="BR414">
        <v>91.3</v>
      </c>
      <c r="BT414">
        <v>2021</v>
      </c>
      <c r="BU414">
        <v>14</v>
      </c>
      <c r="BW414">
        <v>47</v>
      </c>
      <c r="BY414" t="s">
        <v>170</v>
      </c>
      <c r="CF414" t="s">
        <v>174</v>
      </c>
      <c r="CG414" t="s">
        <v>231</v>
      </c>
      <c r="CH414" t="s">
        <v>9684</v>
      </c>
      <c r="CI414" t="s">
        <v>193</v>
      </c>
      <c r="CJ414">
        <v>2024</v>
      </c>
      <c r="CL414" t="s">
        <v>170</v>
      </c>
      <c r="CN414" t="s">
        <v>174</v>
      </c>
      <c r="CO414" t="s">
        <v>9685</v>
      </c>
      <c r="CP414" t="s">
        <v>9686</v>
      </c>
      <c r="CQ414" t="s">
        <v>174</v>
      </c>
      <c r="CR414">
        <v>12</v>
      </c>
      <c r="CS414">
        <v>16</v>
      </c>
      <c r="CT414">
        <v>3</v>
      </c>
      <c r="CU414" t="s">
        <v>9687</v>
      </c>
      <c r="CV414" t="s">
        <v>170</v>
      </c>
      <c r="CZ414" t="s">
        <v>170</v>
      </c>
      <c r="DB414" t="s">
        <v>9688</v>
      </c>
      <c r="DC414" t="s">
        <v>9689</v>
      </c>
      <c r="DD414" t="s">
        <v>170</v>
      </c>
      <c r="DF414" t="s">
        <v>170</v>
      </c>
      <c r="DL414" t="s">
        <v>170</v>
      </c>
      <c r="DN414" t="s">
        <v>174</v>
      </c>
      <c r="DO414" t="s">
        <v>9690</v>
      </c>
      <c r="DP414" t="s">
        <v>9691</v>
      </c>
      <c r="DQ414" t="str">
        <f>HYPERLINK("https://nconnect.nicmar.ac.in/storage/profile/69992c4e8ccea.png","Download")</f>
        <v>0</v>
      </c>
      <c r="DR414" t="str">
        <f>HYPERLINK("https://nconnect.nicmar.ac.in/pdf/582_resume_1771865043.pdf/Y2FyZWVy","View Resume")</f>
        <v>0</v>
      </c>
      <c r="DS414" t="s">
        <v>344</v>
      </c>
      <c r="DT414" t="s">
        <v>9692</v>
      </c>
      <c r="DU414" t="s">
        <v>211</v>
      </c>
      <c r="DV414" t="s">
        <v>2284</v>
      </c>
      <c r="DW414" t="s">
        <v>246</v>
      </c>
      <c r="DX414" t="s">
        <v>4269</v>
      </c>
      <c r="DY414" t="s">
        <v>209</v>
      </c>
      <c r="DZ414" t="s">
        <v>945</v>
      </c>
      <c r="EA414" t="s">
        <v>9693</v>
      </c>
      <c r="EB414" t="s">
        <v>211</v>
      </c>
      <c r="EC414" t="s">
        <v>9694</v>
      </c>
      <c r="ED414" t="s">
        <v>246</v>
      </c>
      <c r="EE414" t="s">
        <v>821</v>
      </c>
      <c r="EF414" t="s">
        <v>4269</v>
      </c>
      <c r="EG414" t="s">
        <v>945</v>
      </c>
    </row>
    <row r="415" spans="1:158">
      <c r="A415" t="s">
        <v>507</v>
      </c>
      <c r="B415" t="s">
        <v>508</v>
      </c>
      <c r="C415" t="s">
        <v>267</v>
      </c>
      <c r="D415" t="s">
        <v>509</v>
      </c>
      <c r="E415" t="s">
        <v>9695</v>
      </c>
      <c r="F415" t="s">
        <v>9696</v>
      </c>
      <c r="G415">
        <v>8550991101</v>
      </c>
      <c r="H415" t="s">
        <v>271</v>
      </c>
      <c r="I415" t="s">
        <v>9697</v>
      </c>
      <c r="J415" t="s">
        <v>166</v>
      </c>
      <c r="K415" t="s">
        <v>7437</v>
      </c>
      <c r="L415" t="s">
        <v>9698</v>
      </c>
      <c r="M415" t="s">
        <v>9699</v>
      </c>
      <c r="N415" t="s">
        <v>174</v>
      </c>
      <c r="O415" t="s">
        <v>9700</v>
      </c>
      <c r="P415" t="s">
        <v>9701</v>
      </c>
      <c r="AI415" t="s">
        <v>9695</v>
      </c>
      <c r="AJ415" t="s">
        <v>9702</v>
      </c>
      <c r="AK415" t="s">
        <v>9703</v>
      </c>
      <c r="AL415">
        <v>85.33</v>
      </c>
      <c r="AN415">
        <v>2000</v>
      </c>
      <c r="AO415" t="s">
        <v>174</v>
      </c>
      <c r="AP415" t="s">
        <v>9695</v>
      </c>
      <c r="AQ415" t="s">
        <v>9704</v>
      </c>
      <c r="AR415" t="s">
        <v>9705</v>
      </c>
      <c r="AS415">
        <v>76.83</v>
      </c>
      <c r="AU415">
        <v>2002</v>
      </c>
      <c r="AV415" t="s">
        <v>170</v>
      </c>
      <c r="BC415" t="s">
        <v>174</v>
      </c>
      <c r="BD415" t="s">
        <v>555</v>
      </c>
      <c r="BE415" t="s">
        <v>9706</v>
      </c>
      <c r="BF415" t="s">
        <v>9707</v>
      </c>
      <c r="BG415">
        <v>77.08</v>
      </c>
      <c r="BI415">
        <v>2006</v>
      </c>
      <c r="BJ415">
        <v>19</v>
      </c>
      <c r="BK415" t="s">
        <v>808</v>
      </c>
      <c r="BL415">
        <v>23</v>
      </c>
      <c r="BN415" t="s">
        <v>174</v>
      </c>
      <c r="BO415" t="s">
        <v>1909</v>
      </c>
      <c r="BP415" t="s">
        <v>9708</v>
      </c>
      <c r="BQ415" t="s">
        <v>9709</v>
      </c>
      <c r="BR415">
        <v>61.82</v>
      </c>
      <c r="BT415">
        <v>2008</v>
      </c>
      <c r="BU415">
        <v>31</v>
      </c>
      <c r="BV415" t="s">
        <v>9710</v>
      </c>
      <c r="BW415">
        <v>53</v>
      </c>
      <c r="BX415" t="s">
        <v>9711</v>
      </c>
      <c r="BY415" t="s">
        <v>174</v>
      </c>
      <c r="BZ415" t="s">
        <v>5320</v>
      </c>
      <c r="CA415" t="s">
        <v>9712</v>
      </c>
      <c r="CB415" t="s">
        <v>9713</v>
      </c>
      <c r="CC415">
        <v>60.38</v>
      </c>
      <c r="CE415">
        <v>2008</v>
      </c>
      <c r="CF415" t="s">
        <v>174</v>
      </c>
      <c r="CG415" t="s">
        <v>5588</v>
      </c>
      <c r="CH415" t="s">
        <v>9714</v>
      </c>
      <c r="CI415" t="s">
        <v>193</v>
      </c>
      <c r="CJ415">
        <v>2016</v>
      </c>
      <c r="CL415" t="s">
        <v>174</v>
      </c>
      <c r="CM415" t="s">
        <v>9715</v>
      </c>
      <c r="CN415" t="s">
        <v>174</v>
      </c>
      <c r="CO415" t="s">
        <v>9716</v>
      </c>
      <c r="CP415" t="s">
        <v>670</v>
      </c>
      <c r="CQ415" t="s">
        <v>174</v>
      </c>
      <c r="CR415">
        <v>0</v>
      </c>
      <c r="CS415">
        <v>0</v>
      </c>
      <c r="CT415">
        <v>9</v>
      </c>
      <c r="CU415" t="s">
        <v>9717</v>
      </c>
      <c r="CV415" t="s">
        <v>170</v>
      </c>
      <c r="CZ415" t="s">
        <v>170</v>
      </c>
      <c r="DC415" t="s">
        <v>9718</v>
      </c>
      <c r="DD415" t="s">
        <v>174</v>
      </c>
      <c r="DE415" t="s">
        <v>9719</v>
      </c>
      <c r="DF415" t="s">
        <v>170</v>
      </c>
      <c r="DL415" t="s">
        <v>174</v>
      </c>
      <c r="DM415" t="s">
        <v>9720</v>
      </c>
      <c r="DN415" t="s">
        <v>170</v>
      </c>
      <c r="DP415" t="s">
        <v>9721</v>
      </c>
      <c r="DQ415" t="s">
        <v>202</v>
      </c>
      <c r="DR415" t="str">
        <f>HYPERLINK("https://nconnect.nicmar.ac.in/pdf/537_resume_1771866773.pdf/Y2FyZWVy","View Resume")</f>
        <v>0</v>
      </c>
      <c r="DS415" t="s">
        <v>1097</v>
      </c>
      <c r="DT415" t="s">
        <v>9722</v>
      </c>
      <c r="DU415" t="s">
        <v>9723</v>
      </c>
      <c r="DV415" t="s">
        <v>569</v>
      </c>
      <c r="DW415" t="s">
        <v>207</v>
      </c>
      <c r="DX415" t="s">
        <v>869</v>
      </c>
      <c r="DY415" t="s">
        <v>338</v>
      </c>
      <c r="DZ415" t="s">
        <v>1317</v>
      </c>
      <c r="EA415" t="s">
        <v>9724</v>
      </c>
      <c r="EB415" t="s">
        <v>9725</v>
      </c>
      <c r="EC415" t="s">
        <v>569</v>
      </c>
      <c r="ED415" t="s">
        <v>207</v>
      </c>
      <c r="EE415" t="s">
        <v>864</v>
      </c>
      <c r="EF415" t="s">
        <v>2857</v>
      </c>
      <c r="EG415" t="s">
        <v>265</v>
      </c>
      <c r="EH415" t="s">
        <v>9726</v>
      </c>
      <c r="EI415" t="s">
        <v>9727</v>
      </c>
      <c r="EJ415" t="s">
        <v>569</v>
      </c>
      <c r="EK415" t="s">
        <v>207</v>
      </c>
      <c r="EL415" t="s">
        <v>6672</v>
      </c>
      <c r="EM415" t="s">
        <v>2694</v>
      </c>
      <c r="EN415" t="s">
        <v>461</v>
      </c>
      <c r="EO415" t="s">
        <v>9728</v>
      </c>
      <c r="EP415" t="s">
        <v>9729</v>
      </c>
      <c r="EQ415" t="s">
        <v>2820</v>
      </c>
      <c r="ER415" t="s">
        <v>207</v>
      </c>
      <c r="ES415" t="s">
        <v>2694</v>
      </c>
      <c r="ET415" t="s">
        <v>6668</v>
      </c>
      <c r="EU415" t="s">
        <v>942</v>
      </c>
      <c r="EV415" t="s">
        <v>9730</v>
      </c>
      <c r="EW415" t="s">
        <v>1283</v>
      </c>
      <c r="EX415" t="s">
        <v>2820</v>
      </c>
      <c r="EY415" t="s">
        <v>246</v>
      </c>
      <c r="EZ415" t="s">
        <v>5509</v>
      </c>
      <c r="FA415" t="s">
        <v>264</v>
      </c>
      <c r="FB415" t="s">
        <v>1027</v>
      </c>
    </row>
    <row r="416" spans="1:158">
      <c r="A416" t="s">
        <v>587</v>
      </c>
      <c r="B416" t="s">
        <v>159</v>
      </c>
      <c r="C416" t="s">
        <v>267</v>
      </c>
      <c r="D416" t="s">
        <v>357</v>
      </c>
      <c r="E416" t="s">
        <v>9731</v>
      </c>
      <c r="F416" t="s">
        <v>9732</v>
      </c>
      <c r="G416">
        <v>9439638483</v>
      </c>
      <c r="H416" t="s">
        <v>164</v>
      </c>
      <c r="I416" t="s">
        <v>9733</v>
      </c>
      <c r="J416" t="s">
        <v>166</v>
      </c>
      <c r="K416" t="s">
        <v>9734</v>
      </c>
      <c r="L416" t="s">
        <v>9735</v>
      </c>
      <c r="M416" t="s">
        <v>9736</v>
      </c>
      <c r="N416" t="s">
        <v>170</v>
      </c>
      <c r="AI416" t="s">
        <v>9737</v>
      </c>
      <c r="AJ416" t="s">
        <v>9738</v>
      </c>
      <c r="AK416" t="s">
        <v>9739</v>
      </c>
      <c r="AL416">
        <v>75</v>
      </c>
      <c r="AN416">
        <v>1992</v>
      </c>
      <c r="AO416" t="s">
        <v>174</v>
      </c>
      <c r="AP416" t="s">
        <v>9740</v>
      </c>
      <c r="AQ416" t="s">
        <v>9741</v>
      </c>
      <c r="AR416" t="s">
        <v>1258</v>
      </c>
      <c r="AS416">
        <v>60</v>
      </c>
      <c r="AU416">
        <v>1994</v>
      </c>
      <c r="AV416" t="s">
        <v>170</v>
      </c>
      <c r="BC416" t="s">
        <v>174</v>
      </c>
      <c r="BD416" t="s">
        <v>9742</v>
      </c>
      <c r="BE416" t="s">
        <v>9743</v>
      </c>
      <c r="BF416" t="s">
        <v>842</v>
      </c>
      <c r="BG416">
        <v>69</v>
      </c>
      <c r="BI416">
        <v>2000</v>
      </c>
      <c r="BJ416">
        <v>19</v>
      </c>
      <c r="BK416" t="s">
        <v>9744</v>
      </c>
      <c r="BL416">
        <v>53</v>
      </c>
      <c r="BM416" t="s">
        <v>842</v>
      </c>
      <c r="BN416" t="s">
        <v>174</v>
      </c>
      <c r="BO416" t="s">
        <v>185</v>
      </c>
      <c r="BP416" t="s">
        <v>9745</v>
      </c>
      <c r="BQ416" t="s">
        <v>9746</v>
      </c>
      <c r="BR416">
        <v>61</v>
      </c>
      <c r="BT416">
        <v>2009</v>
      </c>
      <c r="BU416">
        <v>31</v>
      </c>
      <c r="BV416" t="s">
        <v>529</v>
      </c>
      <c r="BW416">
        <v>53</v>
      </c>
      <c r="BX416" t="s">
        <v>3675</v>
      </c>
      <c r="BY416" t="s">
        <v>174</v>
      </c>
      <c r="BZ416" t="s">
        <v>185</v>
      </c>
      <c r="CA416" t="s">
        <v>9747</v>
      </c>
      <c r="CB416" t="s">
        <v>405</v>
      </c>
      <c r="CC416">
        <v>61</v>
      </c>
      <c r="CE416">
        <v>2008</v>
      </c>
      <c r="CF416" t="s">
        <v>170</v>
      </c>
      <c r="CL416" t="s">
        <v>174</v>
      </c>
      <c r="CM416" t="s">
        <v>9748</v>
      </c>
      <c r="CN416" t="s">
        <v>174</v>
      </c>
      <c r="CO416" t="s">
        <v>9749</v>
      </c>
      <c r="CP416" t="s">
        <v>6657</v>
      </c>
      <c r="CQ416" t="s">
        <v>170</v>
      </c>
      <c r="CV416" t="s">
        <v>170</v>
      </c>
      <c r="CZ416" t="s">
        <v>170</v>
      </c>
      <c r="DB416" t="s">
        <v>9750</v>
      </c>
      <c r="DC416" t="s">
        <v>2124</v>
      </c>
      <c r="DD416" t="s">
        <v>174</v>
      </c>
      <c r="DE416" t="s">
        <v>9751</v>
      </c>
      <c r="DF416" t="s">
        <v>170</v>
      </c>
      <c r="DL416" t="s">
        <v>170</v>
      </c>
      <c r="DN416" t="s">
        <v>170</v>
      </c>
      <c r="DP416" t="s">
        <v>9752</v>
      </c>
      <c r="DQ416" t="s">
        <v>202</v>
      </c>
      <c r="DR416" t="str">
        <f>HYPERLINK("https://nconnect.nicmar.ac.in/pdf/584_resume_1771867451.pdf/Y2FyZWVy","View Resume")</f>
        <v>0</v>
      </c>
      <c r="DS416" t="s">
        <v>9753</v>
      </c>
      <c r="DT416" t="s">
        <v>9754</v>
      </c>
      <c r="DU416" t="s">
        <v>4597</v>
      </c>
      <c r="DV416" t="s">
        <v>9755</v>
      </c>
      <c r="DW416" t="s">
        <v>207</v>
      </c>
      <c r="DX416" t="s">
        <v>9756</v>
      </c>
      <c r="DY416" t="s">
        <v>464</v>
      </c>
      <c r="DZ416" t="s">
        <v>9753</v>
      </c>
    </row>
    <row r="417" spans="1:158">
      <c r="A417" t="s">
        <v>210</v>
      </c>
      <c r="B417" t="s">
        <v>211</v>
      </c>
      <c r="C417" t="s">
        <v>212</v>
      </c>
      <c r="D417" t="s">
        <v>213</v>
      </c>
      <c r="E417" t="s">
        <v>9757</v>
      </c>
      <c r="F417" t="s">
        <v>9758</v>
      </c>
      <c r="G417">
        <v>9597231180</v>
      </c>
      <c r="H417" t="s">
        <v>271</v>
      </c>
      <c r="I417" t="s">
        <v>9759</v>
      </c>
      <c r="J417" t="s">
        <v>217</v>
      </c>
      <c r="K417" t="s">
        <v>9760</v>
      </c>
      <c r="L417" t="s">
        <v>9761</v>
      </c>
      <c r="M417" t="s">
        <v>9762</v>
      </c>
      <c r="N417" t="s">
        <v>170</v>
      </c>
      <c r="AI417" t="s">
        <v>9763</v>
      </c>
      <c r="AJ417" t="s">
        <v>9764</v>
      </c>
      <c r="AK417" t="s">
        <v>9765</v>
      </c>
      <c r="AL417">
        <v>98.4</v>
      </c>
      <c r="AN417">
        <v>2013</v>
      </c>
      <c r="AO417" t="s">
        <v>174</v>
      </c>
      <c r="AP417" t="s">
        <v>9763</v>
      </c>
      <c r="AQ417" t="s">
        <v>9766</v>
      </c>
      <c r="AR417" t="s">
        <v>9767</v>
      </c>
      <c r="AS417">
        <v>98</v>
      </c>
      <c r="AU417">
        <v>2015</v>
      </c>
      <c r="AV417" t="s">
        <v>170</v>
      </c>
      <c r="BC417" t="s">
        <v>174</v>
      </c>
      <c r="BD417" t="s">
        <v>9768</v>
      </c>
      <c r="BE417" t="s">
        <v>9768</v>
      </c>
      <c r="BF417" t="s">
        <v>486</v>
      </c>
      <c r="BG417">
        <v>84.6</v>
      </c>
      <c r="BH417">
        <v>8.46</v>
      </c>
      <c r="BI417">
        <v>2019</v>
      </c>
      <c r="BJ417">
        <v>1</v>
      </c>
      <c r="BL417">
        <v>9</v>
      </c>
      <c r="BN417" t="s">
        <v>174</v>
      </c>
      <c r="BO417" t="s">
        <v>1519</v>
      </c>
      <c r="BP417" t="s">
        <v>9769</v>
      </c>
      <c r="BQ417" t="s">
        <v>213</v>
      </c>
      <c r="BR417">
        <v>98.7</v>
      </c>
      <c r="BS417">
        <v>9.87</v>
      </c>
      <c r="BT417">
        <v>2021</v>
      </c>
      <c r="BU417">
        <v>14</v>
      </c>
      <c r="BW417">
        <v>47</v>
      </c>
      <c r="BY417" t="s">
        <v>170</v>
      </c>
      <c r="CF417" t="s">
        <v>174</v>
      </c>
      <c r="CG417" t="s">
        <v>9770</v>
      </c>
      <c r="CH417" t="s">
        <v>6309</v>
      </c>
      <c r="CI417" t="s">
        <v>193</v>
      </c>
      <c r="CJ417">
        <v>2025</v>
      </c>
      <c r="CL417" t="s">
        <v>174</v>
      </c>
      <c r="CM417" t="s">
        <v>9771</v>
      </c>
      <c r="CN417" t="s">
        <v>170</v>
      </c>
      <c r="CP417" t="s">
        <v>9772</v>
      </c>
      <c r="CQ417" t="s">
        <v>174</v>
      </c>
      <c r="CR417">
        <v>7</v>
      </c>
      <c r="CS417">
        <v>0</v>
      </c>
      <c r="CT417">
        <v>0</v>
      </c>
      <c r="CU417" t="s">
        <v>9773</v>
      </c>
      <c r="CV417" t="s">
        <v>170</v>
      </c>
      <c r="CZ417" t="s">
        <v>170</v>
      </c>
      <c r="DB417" t="s">
        <v>9774</v>
      </c>
      <c r="DC417" t="s">
        <v>326</v>
      </c>
      <c r="DD417" t="s">
        <v>170</v>
      </c>
      <c r="DF417" t="s">
        <v>170</v>
      </c>
      <c r="DL417" t="s">
        <v>170</v>
      </c>
      <c r="DN417" t="s">
        <v>170</v>
      </c>
      <c r="DP417" t="s">
        <v>9775</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1199</v>
      </c>
      <c r="DY417" t="s">
        <v>1199</v>
      </c>
      <c r="DZ417" t="s">
        <v>292</v>
      </c>
    </row>
    <row r="418" spans="1:158">
      <c r="A418" t="s">
        <v>266</v>
      </c>
      <c r="B418" t="s">
        <v>211</v>
      </c>
      <c r="C418" t="s">
        <v>267</v>
      </c>
      <c r="D418" t="s">
        <v>268</v>
      </c>
      <c r="E418" t="s">
        <v>9776</v>
      </c>
      <c r="F418" t="s">
        <v>9777</v>
      </c>
      <c r="G418">
        <v>8318429437</v>
      </c>
      <c r="H418" t="s">
        <v>164</v>
      </c>
      <c r="I418" t="s">
        <v>9778</v>
      </c>
      <c r="J418" t="s">
        <v>166</v>
      </c>
      <c r="K418" t="s">
        <v>798</v>
      </c>
      <c r="L418" t="s">
        <v>9779</v>
      </c>
      <c r="M418" t="s">
        <v>9780</v>
      </c>
      <c r="N418" t="s">
        <v>170</v>
      </c>
      <c r="AI418" t="s">
        <v>9781</v>
      </c>
      <c r="AJ418" t="s">
        <v>9782</v>
      </c>
      <c r="AK418" t="s">
        <v>9783</v>
      </c>
      <c r="AL418">
        <v>65</v>
      </c>
      <c r="AN418">
        <v>2008</v>
      </c>
      <c r="AO418" t="s">
        <v>174</v>
      </c>
      <c r="AP418" t="s">
        <v>9781</v>
      </c>
      <c r="AQ418" t="s">
        <v>9784</v>
      </c>
      <c r="AR418" t="s">
        <v>1178</v>
      </c>
      <c r="AS418">
        <v>55</v>
      </c>
      <c r="AU418">
        <v>2010</v>
      </c>
      <c r="AV418" t="s">
        <v>170</v>
      </c>
      <c r="BC418" t="s">
        <v>174</v>
      </c>
      <c r="BD418" t="s">
        <v>9785</v>
      </c>
      <c r="BE418" t="s">
        <v>9786</v>
      </c>
      <c r="BF418" t="s">
        <v>9787</v>
      </c>
      <c r="BG418">
        <v>75.2</v>
      </c>
      <c r="BI418">
        <v>2013</v>
      </c>
      <c r="BJ418">
        <v>19</v>
      </c>
      <c r="BK418" t="s">
        <v>9788</v>
      </c>
      <c r="BL418">
        <v>53</v>
      </c>
      <c r="BM418" t="s">
        <v>9789</v>
      </c>
      <c r="BN418" t="s">
        <v>174</v>
      </c>
      <c r="BO418" t="s">
        <v>9785</v>
      </c>
      <c r="BP418" t="s">
        <v>9786</v>
      </c>
      <c r="BQ418" t="s">
        <v>9790</v>
      </c>
      <c r="BR418">
        <v>75.8</v>
      </c>
      <c r="BT418">
        <v>2015</v>
      </c>
      <c r="BU418">
        <v>31</v>
      </c>
      <c r="BV418" t="s">
        <v>1565</v>
      </c>
      <c r="BW418">
        <v>32</v>
      </c>
      <c r="BY418" t="s">
        <v>170</v>
      </c>
      <c r="CF418" t="s">
        <v>174</v>
      </c>
      <c r="CG418" t="s">
        <v>9791</v>
      </c>
      <c r="CH418" t="s">
        <v>9792</v>
      </c>
      <c r="CI418" t="s">
        <v>373</v>
      </c>
      <c r="CK418" t="s">
        <v>174</v>
      </c>
      <c r="CL418" t="s">
        <v>170</v>
      </c>
      <c r="CN418" t="s">
        <v>174</v>
      </c>
      <c r="CO418" t="s">
        <v>9793</v>
      </c>
      <c r="CP418" t="s">
        <v>722</v>
      </c>
      <c r="CQ418" t="s">
        <v>174</v>
      </c>
      <c r="CR418">
        <v>2</v>
      </c>
      <c r="CS418">
        <v>1</v>
      </c>
      <c r="CT418">
        <v>1</v>
      </c>
      <c r="CU418" t="s">
        <v>9794</v>
      </c>
      <c r="CV418" t="s">
        <v>170</v>
      </c>
      <c r="CZ418" t="s">
        <v>170</v>
      </c>
      <c r="DB418" t="s">
        <v>9795</v>
      </c>
      <c r="DC418" t="s">
        <v>9796</v>
      </c>
      <c r="DD418" t="s">
        <v>170</v>
      </c>
      <c r="DF418" t="s">
        <v>170</v>
      </c>
      <c r="DL418" t="s">
        <v>170</v>
      </c>
      <c r="DN418" t="s">
        <v>170</v>
      </c>
      <c r="DP418" t="s">
        <v>9797</v>
      </c>
      <c r="DQ418" t="s">
        <v>202</v>
      </c>
      <c r="DR418" t="str">
        <f>HYPERLINK("https://nconnect.nicmar.ac.in/pdf/587_resume_1771877483.pdf/Y2FyZWVy","View Resume")</f>
        <v>0</v>
      </c>
      <c r="DS418" t="s">
        <v>2132</v>
      </c>
      <c r="DT418" t="s">
        <v>9798</v>
      </c>
      <c r="DU418" t="s">
        <v>9799</v>
      </c>
      <c r="DV418" t="s">
        <v>9800</v>
      </c>
      <c r="DW418" t="s">
        <v>207</v>
      </c>
      <c r="DX418" t="s">
        <v>4349</v>
      </c>
      <c r="DY418" t="s">
        <v>8099</v>
      </c>
      <c r="DZ418" t="s">
        <v>380</v>
      </c>
      <c r="EA418" t="s">
        <v>9801</v>
      </c>
      <c r="EB418" t="s">
        <v>211</v>
      </c>
      <c r="EC418" t="s">
        <v>3627</v>
      </c>
      <c r="ED418" t="s">
        <v>246</v>
      </c>
      <c r="EE418" t="s">
        <v>2319</v>
      </c>
      <c r="EF418" t="s">
        <v>4215</v>
      </c>
      <c r="EG418" t="s">
        <v>502</v>
      </c>
    </row>
    <row r="419" spans="1:158">
      <c r="A419" t="s">
        <v>1137</v>
      </c>
      <c r="B419" t="s">
        <v>211</v>
      </c>
      <c r="C419" t="s">
        <v>1138</v>
      </c>
      <c r="D419" t="s">
        <v>1139</v>
      </c>
      <c r="E419" t="s">
        <v>9802</v>
      </c>
      <c r="F419" t="s">
        <v>9803</v>
      </c>
      <c r="G419">
        <v>7033296466</v>
      </c>
      <c r="H419" t="s">
        <v>164</v>
      </c>
      <c r="I419" t="s">
        <v>9804</v>
      </c>
      <c r="J419" t="s">
        <v>217</v>
      </c>
      <c r="K419" t="s">
        <v>218</v>
      </c>
      <c r="L419" t="s">
        <v>9805</v>
      </c>
      <c r="M419" t="s">
        <v>9806</v>
      </c>
      <c r="N419" t="s">
        <v>170</v>
      </c>
      <c r="AI419" t="s">
        <v>8300</v>
      </c>
      <c r="AJ419" t="s">
        <v>7772</v>
      </c>
      <c r="AK419" t="s">
        <v>9807</v>
      </c>
      <c r="AL419">
        <v>87.4</v>
      </c>
      <c r="AM419">
        <v>9.2</v>
      </c>
      <c r="AN419">
        <v>2014</v>
      </c>
      <c r="AO419" t="s">
        <v>174</v>
      </c>
      <c r="AP419" t="s">
        <v>9808</v>
      </c>
      <c r="AQ419" t="s">
        <v>7772</v>
      </c>
      <c r="AR419" t="s">
        <v>9809</v>
      </c>
      <c r="AS419">
        <v>83.2</v>
      </c>
      <c r="AU419">
        <v>2016</v>
      </c>
      <c r="AV419" t="s">
        <v>170</v>
      </c>
      <c r="BC419" t="s">
        <v>174</v>
      </c>
      <c r="BD419" t="s">
        <v>2226</v>
      </c>
      <c r="BE419" t="s">
        <v>9810</v>
      </c>
      <c r="BF419" t="s">
        <v>1780</v>
      </c>
      <c r="BG419">
        <v>83.6</v>
      </c>
      <c r="BI419">
        <v>2021</v>
      </c>
      <c r="BJ419">
        <v>8</v>
      </c>
      <c r="BL419">
        <v>2</v>
      </c>
      <c r="BN419" t="s">
        <v>174</v>
      </c>
      <c r="BO419" t="s">
        <v>4899</v>
      </c>
      <c r="BP419" t="s">
        <v>9811</v>
      </c>
      <c r="BQ419" t="s">
        <v>6034</v>
      </c>
      <c r="BR419">
        <v>88.65</v>
      </c>
      <c r="BT419">
        <v>2023</v>
      </c>
      <c r="BU419">
        <v>31</v>
      </c>
      <c r="BV419" t="s">
        <v>6033</v>
      </c>
      <c r="BW419">
        <v>35</v>
      </c>
      <c r="BY419" t="s">
        <v>170</v>
      </c>
      <c r="CF419" t="s">
        <v>170</v>
      </c>
      <c r="CJ419">
        <v>2026</v>
      </c>
      <c r="CL419" t="s">
        <v>170</v>
      </c>
      <c r="CN419" t="s">
        <v>174</v>
      </c>
      <c r="CO419" t="s">
        <v>9812</v>
      </c>
      <c r="CP419" t="s">
        <v>9813</v>
      </c>
      <c r="CQ419" t="s">
        <v>170</v>
      </c>
      <c r="CV419" t="s">
        <v>170</v>
      </c>
      <c r="CZ419" t="s">
        <v>170</v>
      </c>
      <c r="DB419" t="s">
        <v>2681</v>
      </c>
      <c r="DC419" t="s">
        <v>1492</v>
      </c>
      <c r="DD419" t="s">
        <v>170</v>
      </c>
      <c r="DF419" t="s">
        <v>170</v>
      </c>
      <c r="DL419" t="s">
        <v>174</v>
      </c>
      <c r="DM419" t="s">
        <v>9814</v>
      </c>
      <c r="DN419" t="s">
        <v>170</v>
      </c>
      <c r="DP419" t="s">
        <v>9815</v>
      </c>
      <c r="DQ419" t="str">
        <f>HYPERLINK("https://nconnect.nicmar.ac.in/storage/profile/699b7863002ce.png","Download")</f>
        <v>0</v>
      </c>
      <c r="DR419" t="str">
        <f>HYPERLINK("https://nconnect.nicmar.ac.in/pdf/521_resume_1771889264.pdf/Y2FyZWVy","View Resume")</f>
        <v>0</v>
      </c>
      <c r="DS419" t="s">
        <v>1031</v>
      </c>
      <c r="DT419" t="s">
        <v>9816</v>
      </c>
      <c r="DU419" t="s">
        <v>9817</v>
      </c>
      <c r="DV419" t="s">
        <v>9818</v>
      </c>
      <c r="DW419" t="s">
        <v>207</v>
      </c>
      <c r="DX419" t="s">
        <v>2374</v>
      </c>
      <c r="DY419" t="s">
        <v>2758</v>
      </c>
      <c r="DZ419" t="s">
        <v>430</v>
      </c>
      <c r="EA419" t="s">
        <v>9819</v>
      </c>
      <c r="EB419" t="s">
        <v>2924</v>
      </c>
      <c r="EC419" t="s">
        <v>9820</v>
      </c>
      <c r="ED419" t="s">
        <v>207</v>
      </c>
      <c r="EE419" t="s">
        <v>2758</v>
      </c>
      <c r="EF419" t="s">
        <v>469</v>
      </c>
      <c r="EG419" t="s">
        <v>906</v>
      </c>
    </row>
    <row r="420" spans="1:158">
      <c r="A420" t="s">
        <v>5302</v>
      </c>
      <c r="B420" t="s">
        <v>508</v>
      </c>
      <c r="C420" t="s">
        <v>160</v>
      </c>
      <c r="D420" t="s">
        <v>5303</v>
      </c>
      <c r="E420" t="s">
        <v>9821</v>
      </c>
      <c r="F420" t="s">
        <v>9822</v>
      </c>
      <c r="G420">
        <v>8087852785</v>
      </c>
      <c r="H420" t="s">
        <v>271</v>
      </c>
      <c r="I420" t="s">
        <v>9823</v>
      </c>
      <c r="J420" t="s">
        <v>166</v>
      </c>
      <c r="K420" t="s">
        <v>7144</v>
      </c>
      <c r="L420" t="s">
        <v>9824</v>
      </c>
      <c r="M420" t="s">
        <v>9825</v>
      </c>
      <c r="N420" t="s">
        <v>170</v>
      </c>
      <c r="AI420" t="s">
        <v>9826</v>
      </c>
      <c r="AJ420" t="s">
        <v>9827</v>
      </c>
      <c r="AK420" t="s">
        <v>9828</v>
      </c>
      <c r="AL420">
        <v>85.84</v>
      </c>
      <c r="AN420">
        <v>2007</v>
      </c>
      <c r="AO420" t="s">
        <v>174</v>
      </c>
      <c r="AP420" t="s">
        <v>9829</v>
      </c>
      <c r="AQ420" t="s">
        <v>9830</v>
      </c>
      <c r="AR420" t="s">
        <v>1559</v>
      </c>
      <c r="AS420">
        <v>82.83</v>
      </c>
      <c r="AU420">
        <v>2009</v>
      </c>
      <c r="AV420" t="s">
        <v>170</v>
      </c>
      <c r="BC420" t="s">
        <v>174</v>
      </c>
      <c r="BD420" t="s">
        <v>1909</v>
      </c>
      <c r="BE420" t="s">
        <v>9831</v>
      </c>
      <c r="BF420" t="s">
        <v>9832</v>
      </c>
      <c r="BG420">
        <v>60.45</v>
      </c>
      <c r="BI420">
        <v>2014</v>
      </c>
      <c r="BJ420">
        <v>8</v>
      </c>
      <c r="BL420">
        <v>2</v>
      </c>
      <c r="BN420" t="s">
        <v>174</v>
      </c>
      <c r="BO420" t="s">
        <v>1795</v>
      </c>
      <c r="BP420" t="s">
        <v>9833</v>
      </c>
      <c r="BQ420" t="s">
        <v>5228</v>
      </c>
      <c r="BR420">
        <v>73.69</v>
      </c>
      <c r="BS420">
        <v>2.89</v>
      </c>
      <c r="BT420">
        <v>2019</v>
      </c>
      <c r="BU420">
        <v>31</v>
      </c>
      <c r="BV420" t="s">
        <v>9834</v>
      </c>
      <c r="BW420">
        <v>3</v>
      </c>
      <c r="BY420" t="s">
        <v>170</v>
      </c>
      <c r="CF420" t="s">
        <v>170</v>
      </c>
      <c r="CL420" t="s">
        <v>170</v>
      </c>
      <c r="CN420" t="s">
        <v>170</v>
      </c>
      <c r="CP420" t="s">
        <v>9835</v>
      </c>
      <c r="CQ420" t="s">
        <v>174</v>
      </c>
      <c r="CR420" t="s">
        <v>376</v>
      </c>
      <c r="CS420">
        <v>0</v>
      </c>
      <c r="CT420">
        <v>2</v>
      </c>
      <c r="CU420" t="s">
        <v>9836</v>
      </c>
      <c r="CV420" t="s">
        <v>170</v>
      </c>
      <c r="CZ420" t="s">
        <v>170</v>
      </c>
      <c r="DB420" t="s">
        <v>9837</v>
      </c>
      <c r="DC420" t="s">
        <v>9838</v>
      </c>
      <c r="DD420" t="s">
        <v>174</v>
      </c>
      <c r="DE420" t="s">
        <v>9839</v>
      </c>
      <c r="DF420" t="s">
        <v>174</v>
      </c>
      <c r="DG420" t="s">
        <v>9840</v>
      </c>
      <c r="DH420" t="s">
        <v>784</v>
      </c>
      <c r="DI420" t="s">
        <v>9841</v>
      </c>
      <c r="DJ420" t="s">
        <v>784</v>
      </c>
      <c r="DK420">
        <v>8</v>
      </c>
      <c r="DL420" t="s">
        <v>170</v>
      </c>
      <c r="DN420" t="s">
        <v>170</v>
      </c>
      <c r="DP420" t="s">
        <v>9842</v>
      </c>
      <c r="DQ420" t="s">
        <v>202</v>
      </c>
      <c r="DR420" t="str">
        <f>HYPERLINK("https://nconnect.nicmar.ac.in/pdf/120_resume_1771577649.pdf/Y2FyZWVy","View Resume")</f>
        <v>0</v>
      </c>
      <c r="DS420" t="s">
        <v>8945</v>
      </c>
      <c r="DT420" t="s">
        <v>9843</v>
      </c>
      <c r="DU420" t="s">
        <v>1896</v>
      </c>
      <c r="DV420" t="s">
        <v>819</v>
      </c>
      <c r="DW420" t="s">
        <v>207</v>
      </c>
      <c r="DX420" t="s">
        <v>793</v>
      </c>
      <c r="DY420" t="s">
        <v>788</v>
      </c>
      <c r="DZ420" t="s">
        <v>470</v>
      </c>
      <c r="EA420" t="s">
        <v>9844</v>
      </c>
      <c r="EB420" t="s">
        <v>1896</v>
      </c>
      <c r="EC420" t="s">
        <v>4679</v>
      </c>
      <c r="ED420" t="s">
        <v>207</v>
      </c>
      <c r="EE420" t="s">
        <v>579</v>
      </c>
      <c r="EF420" t="s">
        <v>5038</v>
      </c>
      <c r="EG420" t="s">
        <v>461</v>
      </c>
      <c r="EH420" t="s">
        <v>9845</v>
      </c>
      <c r="EI420" t="s">
        <v>6240</v>
      </c>
      <c r="EJ420" t="s">
        <v>819</v>
      </c>
      <c r="EK420" t="s">
        <v>207</v>
      </c>
      <c r="EL420" t="s">
        <v>2926</v>
      </c>
      <c r="EM420" t="s">
        <v>4746</v>
      </c>
      <c r="EN420" t="s">
        <v>248</v>
      </c>
      <c r="EO420" t="s">
        <v>9846</v>
      </c>
      <c r="EP420" t="s">
        <v>6240</v>
      </c>
      <c r="EQ420" t="s">
        <v>819</v>
      </c>
      <c r="ER420" t="s">
        <v>207</v>
      </c>
      <c r="ES420" t="s">
        <v>4186</v>
      </c>
      <c r="ET420" t="s">
        <v>8156</v>
      </c>
      <c r="EU420" t="s">
        <v>906</v>
      </c>
      <c r="EV420" t="s">
        <v>9847</v>
      </c>
      <c r="EW420" t="s">
        <v>1896</v>
      </c>
      <c r="EX420" t="s">
        <v>819</v>
      </c>
      <c r="EY420" t="s">
        <v>207</v>
      </c>
      <c r="EZ420" t="s">
        <v>3868</v>
      </c>
      <c r="FA420" t="s">
        <v>574</v>
      </c>
      <c r="FB420" t="s">
        <v>265</v>
      </c>
    </row>
    <row r="421" spans="1:158">
      <c r="A421" t="s">
        <v>295</v>
      </c>
      <c r="B421" t="s">
        <v>211</v>
      </c>
      <c r="C421" t="s">
        <v>267</v>
      </c>
      <c r="D421" t="s">
        <v>296</v>
      </c>
      <c r="E421" t="s">
        <v>9848</v>
      </c>
      <c r="F421" t="s">
        <v>9849</v>
      </c>
      <c r="G421">
        <v>8414885601</v>
      </c>
      <c r="H421" t="s">
        <v>164</v>
      </c>
      <c r="I421" t="s">
        <v>9850</v>
      </c>
      <c r="J421" t="s">
        <v>166</v>
      </c>
      <c r="K421" t="s">
        <v>763</v>
      </c>
      <c r="L421" t="s">
        <v>9851</v>
      </c>
      <c r="M421" t="s">
        <v>9852</v>
      </c>
      <c r="N421" t="s">
        <v>170</v>
      </c>
      <c r="AI421" t="s">
        <v>9853</v>
      </c>
      <c r="AJ421" t="s">
        <v>9854</v>
      </c>
      <c r="AK421" t="s">
        <v>1075</v>
      </c>
      <c r="AL421">
        <v>56.77</v>
      </c>
      <c r="AN421">
        <v>2003</v>
      </c>
      <c r="AO421" t="s">
        <v>174</v>
      </c>
      <c r="AP421" t="s">
        <v>9853</v>
      </c>
      <c r="AQ421" t="s">
        <v>9854</v>
      </c>
      <c r="AR421" t="s">
        <v>9855</v>
      </c>
      <c r="AS421">
        <v>66</v>
      </c>
      <c r="AU421">
        <v>2005</v>
      </c>
      <c r="AV421" t="s">
        <v>170</v>
      </c>
      <c r="BC421" t="s">
        <v>174</v>
      </c>
      <c r="BD421" t="s">
        <v>9856</v>
      </c>
      <c r="BE421" t="s">
        <v>9857</v>
      </c>
      <c r="BF421" t="s">
        <v>9858</v>
      </c>
      <c r="BG421">
        <v>64</v>
      </c>
      <c r="BI421">
        <v>2008</v>
      </c>
      <c r="BJ421">
        <v>19</v>
      </c>
      <c r="BK421" t="s">
        <v>9788</v>
      </c>
      <c r="BL421">
        <v>33</v>
      </c>
      <c r="BN421" t="s">
        <v>174</v>
      </c>
      <c r="BO421" t="s">
        <v>9859</v>
      </c>
      <c r="BP421" t="s">
        <v>9860</v>
      </c>
      <c r="BQ421" t="s">
        <v>1266</v>
      </c>
      <c r="BR421">
        <v>64</v>
      </c>
      <c r="BT421">
        <v>2011</v>
      </c>
      <c r="BU421">
        <v>31</v>
      </c>
      <c r="BV421" t="s">
        <v>529</v>
      </c>
      <c r="BW421">
        <v>33</v>
      </c>
      <c r="BY421" t="s">
        <v>174</v>
      </c>
      <c r="BZ421" t="s">
        <v>9861</v>
      </c>
      <c r="CA421" t="s">
        <v>9857</v>
      </c>
      <c r="CB421" t="s">
        <v>9862</v>
      </c>
      <c r="CC421">
        <v>85.2</v>
      </c>
      <c r="CE421">
        <v>2019</v>
      </c>
      <c r="CF421" t="s">
        <v>174</v>
      </c>
      <c r="CG421" t="s">
        <v>1266</v>
      </c>
      <c r="CH421" t="s">
        <v>9861</v>
      </c>
      <c r="CI421" t="s">
        <v>193</v>
      </c>
      <c r="CJ421">
        <v>2023</v>
      </c>
      <c r="CL421" t="s">
        <v>170</v>
      </c>
      <c r="CN421" t="s">
        <v>174</v>
      </c>
      <c r="CO421" t="s">
        <v>9863</v>
      </c>
      <c r="CP421" t="s">
        <v>670</v>
      </c>
      <c r="CQ421" t="s">
        <v>174</v>
      </c>
      <c r="CR421" t="s">
        <v>9864</v>
      </c>
      <c r="CS421" t="s">
        <v>9864</v>
      </c>
      <c r="CU421" t="s">
        <v>9865</v>
      </c>
      <c r="CV421" t="s">
        <v>170</v>
      </c>
      <c r="CZ421" t="s">
        <v>170</v>
      </c>
      <c r="DB421" t="s">
        <v>9866</v>
      </c>
      <c r="DC421" t="s">
        <v>9867</v>
      </c>
      <c r="DD421" t="s">
        <v>174</v>
      </c>
      <c r="DE421" t="s">
        <v>9868</v>
      </c>
      <c r="DF421" t="s">
        <v>174</v>
      </c>
      <c r="DG421" t="s">
        <v>110</v>
      </c>
      <c r="DH421" t="s">
        <v>4996</v>
      </c>
      <c r="DI421" t="s">
        <v>4996</v>
      </c>
      <c r="DJ421" t="s">
        <v>4996</v>
      </c>
      <c r="DK421" t="s">
        <v>4996</v>
      </c>
      <c r="DL421" t="s">
        <v>170</v>
      </c>
      <c r="DN421" t="s">
        <v>170</v>
      </c>
      <c r="DP421" t="s">
        <v>9869</v>
      </c>
      <c r="DQ421" t="s">
        <v>202</v>
      </c>
      <c r="DR421" t="str">
        <f>HYPERLINK("https://nconnect.nicmar.ac.in/pdf/591_resume_1771909183.pdf/Y2FyZWVy","View Resume")</f>
        <v>0</v>
      </c>
      <c r="DS421" t="s">
        <v>292</v>
      </c>
    </row>
    <row r="422" spans="1:158">
      <c r="A422" t="s">
        <v>1348</v>
      </c>
      <c r="B422" t="s">
        <v>211</v>
      </c>
      <c r="C422" t="s">
        <v>267</v>
      </c>
      <c r="D422" t="s">
        <v>1349</v>
      </c>
      <c r="E422" t="s">
        <v>9870</v>
      </c>
      <c r="F422" t="s">
        <v>9871</v>
      </c>
      <c r="G422">
        <v>8130778090</v>
      </c>
      <c r="H422" t="s">
        <v>271</v>
      </c>
      <c r="I422" t="s">
        <v>9872</v>
      </c>
      <c r="J422" t="s">
        <v>166</v>
      </c>
      <c r="K422" t="s">
        <v>763</v>
      </c>
      <c r="L422" t="s">
        <v>9873</v>
      </c>
      <c r="M422" t="s">
        <v>9874</v>
      </c>
      <c r="N422" t="s">
        <v>170</v>
      </c>
      <c r="AI422" t="s">
        <v>9875</v>
      </c>
      <c r="AJ422" t="s">
        <v>9876</v>
      </c>
      <c r="AK422" t="s">
        <v>9877</v>
      </c>
      <c r="AL422">
        <v>81.33</v>
      </c>
      <c r="AN422">
        <v>2004</v>
      </c>
      <c r="AO422" t="s">
        <v>174</v>
      </c>
      <c r="AP422" t="s">
        <v>9878</v>
      </c>
      <c r="AQ422" t="s">
        <v>9876</v>
      </c>
      <c r="AR422" t="s">
        <v>9879</v>
      </c>
      <c r="AS422">
        <v>83.38</v>
      </c>
      <c r="AU422">
        <v>2006</v>
      </c>
      <c r="AV422" t="s">
        <v>170</v>
      </c>
      <c r="BC422" t="s">
        <v>174</v>
      </c>
      <c r="BD422" t="s">
        <v>9880</v>
      </c>
      <c r="BE422" t="s">
        <v>9881</v>
      </c>
      <c r="BF422" t="s">
        <v>9882</v>
      </c>
      <c r="BG422">
        <v>67</v>
      </c>
      <c r="BI422">
        <v>2009</v>
      </c>
      <c r="BJ422">
        <v>19</v>
      </c>
      <c r="BK422" t="s">
        <v>2157</v>
      </c>
      <c r="BL422">
        <v>17</v>
      </c>
      <c r="BN422" t="s">
        <v>174</v>
      </c>
      <c r="BO422" t="s">
        <v>9883</v>
      </c>
      <c r="BP422" t="s">
        <v>9883</v>
      </c>
      <c r="BQ422" t="s">
        <v>1704</v>
      </c>
      <c r="BR422">
        <v>75</v>
      </c>
      <c r="BT422">
        <v>2011</v>
      </c>
      <c r="BU422">
        <v>31</v>
      </c>
      <c r="BV422" t="s">
        <v>7603</v>
      </c>
      <c r="BW422">
        <v>17</v>
      </c>
      <c r="BY422" t="s">
        <v>170</v>
      </c>
      <c r="CF422" t="s">
        <v>174</v>
      </c>
      <c r="CG422" t="s">
        <v>1704</v>
      </c>
      <c r="CH422" t="s">
        <v>9883</v>
      </c>
      <c r="CI422" t="s">
        <v>193</v>
      </c>
      <c r="CJ422">
        <v>2019</v>
      </c>
      <c r="CL422" t="s">
        <v>174</v>
      </c>
      <c r="CM422" t="s">
        <v>9884</v>
      </c>
      <c r="CN422" t="s">
        <v>174</v>
      </c>
      <c r="CO422" t="s">
        <v>9885</v>
      </c>
      <c r="CP422" t="s">
        <v>9886</v>
      </c>
      <c r="CQ422" t="s">
        <v>170</v>
      </c>
      <c r="CU422" t="s">
        <v>5022</v>
      </c>
      <c r="CV422" t="s">
        <v>170</v>
      </c>
      <c r="CZ422" t="s">
        <v>170</v>
      </c>
      <c r="DB422" t="s">
        <v>9887</v>
      </c>
      <c r="DC422" t="s">
        <v>9888</v>
      </c>
      <c r="DD422" t="s">
        <v>170</v>
      </c>
      <c r="DF422" t="s">
        <v>170</v>
      </c>
      <c r="DL422" t="s">
        <v>174</v>
      </c>
      <c r="DM422" t="s">
        <v>9889</v>
      </c>
      <c r="DN422" t="s">
        <v>170</v>
      </c>
      <c r="DP422" t="s">
        <v>9890</v>
      </c>
      <c r="DQ422" t="s">
        <v>202</v>
      </c>
      <c r="DR422" t="str">
        <f>HYPERLINK("https://nconnect.nicmar.ac.in/pdf/33_resume_1771909329.pdf/Y2FyZWVy","View Resume")</f>
        <v>0</v>
      </c>
      <c r="DS422" t="s">
        <v>380</v>
      </c>
      <c r="DT422" t="s">
        <v>2246</v>
      </c>
      <c r="DU422" t="s">
        <v>9891</v>
      </c>
      <c r="DV422" t="s">
        <v>7998</v>
      </c>
      <c r="DW422" t="s">
        <v>246</v>
      </c>
      <c r="DX422" t="s">
        <v>3625</v>
      </c>
      <c r="DY422" t="s">
        <v>209</v>
      </c>
      <c r="DZ422" t="s">
        <v>380</v>
      </c>
    </row>
    <row r="423" spans="1:158">
      <c r="A423" t="s">
        <v>210</v>
      </c>
      <c r="B423" t="s">
        <v>211</v>
      </c>
      <c r="C423" t="s">
        <v>212</v>
      </c>
      <c r="D423" t="s">
        <v>213</v>
      </c>
      <c r="E423" t="s">
        <v>9892</v>
      </c>
      <c r="F423" t="s">
        <v>9893</v>
      </c>
      <c r="G423">
        <v>9713364501</v>
      </c>
      <c r="H423" t="s">
        <v>164</v>
      </c>
      <c r="I423" t="s">
        <v>9894</v>
      </c>
      <c r="J423" t="s">
        <v>166</v>
      </c>
      <c r="K423" t="s">
        <v>5045</v>
      </c>
      <c r="L423" t="s">
        <v>9895</v>
      </c>
      <c r="M423" t="s">
        <v>9896</v>
      </c>
      <c r="N423" t="s">
        <v>170</v>
      </c>
      <c r="AI423" t="s">
        <v>9897</v>
      </c>
      <c r="AJ423" t="s">
        <v>9898</v>
      </c>
      <c r="AK423" t="s">
        <v>3264</v>
      </c>
      <c r="AL423">
        <v>73.16</v>
      </c>
      <c r="AN423">
        <v>2009</v>
      </c>
      <c r="AO423" t="s">
        <v>174</v>
      </c>
      <c r="AP423" t="s">
        <v>9897</v>
      </c>
      <c r="AQ423" t="s">
        <v>9898</v>
      </c>
      <c r="AR423" t="s">
        <v>1075</v>
      </c>
      <c r="AS423">
        <v>73.6</v>
      </c>
      <c r="AU423">
        <v>2011</v>
      </c>
      <c r="AV423" t="s">
        <v>170</v>
      </c>
      <c r="BC423" t="s">
        <v>174</v>
      </c>
      <c r="BD423" t="s">
        <v>9899</v>
      </c>
      <c r="BE423" t="s">
        <v>9900</v>
      </c>
      <c r="BF423" t="s">
        <v>229</v>
      </c>
      <c r="BG423">
        <v>71.8</v>
      </c>
      <c r="BI423">
        <v>2015</v>
      </c>
      <c r="BJ423">
        <v>2</v>
      </c>
      <c r="BL423">
        <v>9</v>
      </c>
      <c r="BN423" t="s">
        <v>174</v>
      </c>
      <c r="BO423" t="s">
        <v>9901</v>
      </c>
      <c r="BP423" t="s">
        <v>9902</v>
      </c>
      <c r="BQ423" t="s">
        <v>231</v>
      </c>
      <c r="BR423">
        <v>62.7</v>
      </c>
      <c r="BT423">
        <v>2017</v>
      </c>
      <c r="BU423">
        <v>14</v>
      </c>
      <c r="BW423">
        <v>7</v>
      </c>
      <c r="BY423" t="s">
        <v>170</v>
      </c>
      <c r="CF423" t="s">
        <v>174</v>
      </c>
      <c r="CG423" t="s">
        <v>229</v>
      </c>
      <c r="CH423" t="s">
        <v>9903</v>
      </c>
      <c r="CI423" t="s">
        <v>373</v>
      </c>
      <c r="CK423" t="s">
        <v>170</v>
      </c>
      <c r="CL423" t="s">
        <v>170</v>
      </c>
      <c r="CN423" t="s">
        <v>170</v>
      </c>
      <c r="CP423" t="s">
        <v>9904</v>
      </c>
      <c r="DP423" t="s">
        <v>9905</v>
      </c>
      <c r="DQ423" t="s">
        <v>202</v>
      </c>
      <c r="DR423" t="str">
        <f>HYPERLINK("https://nconnect.nicmar.ac.in/pdf/597_resume_1771911105.pdf/Y2FyZWVy","View Resume")</f>
        <v>0</v>
      </c>
      <c r="DS423" t="s">
        <v>253</v>
      </c>
      <c r="DT423" t="s">
        <v>9906</v>
      </c>
      <c r="DU423" t="s">
        <v>255</v>
      </c>
      <c r="DV423" t="s">
        <v>9907</v>
      </c>
      <c r="DW423" t="s">
        <v>246</v>
      </c>
      <c r="DX423" t="s">
        <v>1386</v>
      </c>
      <c r="DY423" t="s">
        <v>209</v>
      </c>
      <c r="DZ423" t="s">
        <v>870</v>
      </c>
      <c r="EA423" t="s">
        <v>9908</v>
      </c>
      <c r="EB423" t="s">
        <v>255</v>
      </c>
      <c r="EC423" t="s">
        <v>9907</v>
      </c>
      <c r="ED423" t="s">
        <v>246</v>
      </c>
      <c r="EE423" t="s">
        <v>1548</v>
      </c>
      <c r="EF423" t="s">
        <v>1386</v>
      </c>
      <c r="EG423" t="s">
        <v>430</v>
      </c>
    </row>
    <row r="424" spans="1:158">
      <c r="A424" t="s">
        <v>1779</v>
      </c>
      <c r="B424" t="s">
        <v>159</v>
      </c>
      <c r="C424" t="s">
        <v>160</v>
      </c>
      <c r="D424" t="s">
        <v>1780</v>
      </c>
      <c r="E424" t="s">
        <v>9821</v>
      </c>
      <c r="F424" t="s">
        <v>9822</v>
      </c>
      <c r="G424">
        <v>8087852785</v>
      </c>
      <c r="H424" t="s">
        <v>271</v>
      </c>
      <c r="I424" t="s">
        <v>9823</v>
      </c>
      <c r="J424" t="s">
        <v>166</v>
      </c>
      <c r="K424" t="s">
        <v>7144</v>
      </c>
      <c r="L424" t="s">
        <v>9824</v>
      </c>
      <c r="M424" t="s">
        <v>9825</v>
      </c>
      <c r="N424" t="s">
        <v>170</v>
      </c>
      <c r="AI424" t="s">
        <v>9826</v>
      </c>
      <c r="AJ424" t="s">
        <v>9827</v>
      </c>
      <c r="AK424" t="s">
        <v>9828</v>
      </c>
      <c r="AL424">
        <v>85.84</v>
      </c>
      <c r="AN424">
        <v>2007</v>
      </c>
      <c r="AO424" t="s">
        <v>174</v>
      </c>
      <c r="AP424" t="s">
        <v>9829</v>
      </c>
      <c r="AQ424" t="s">
        <v>9830</v>
      </c>
      <c r="AR424" t="s">
        <v>1559</v>
      </c>
      <c r="AS424">
        <v>82.83</v>
      </c>
      <c r="AU424">
        <v>2009</v>
      </c>
      <c r="AV424" t="s">
        <v>170</v>
      </c>
      <c r="BC424" t="s">
        <v>174</v>
      </c>
      <c r="BD424" t="s">
        <v>1909</v>
      </c>
      <c r="BE424" t="s">
        <v>9831</v>
      </c>
      <c r="BF424" t="s">
        <v>9832</v>
      </c>
      <c r="BG424">
        <v>60.45</v>
      </c>
      <c r="BI424">
        <v>2014</v>
      </c>
      <c r="BJ424">
        <v>8</v>
      </c>
      <c r="BL424">
        <v>2</v>
      </c>
      <c r="BN424" t="s">
        <v>174</v>
      </c>
      <c r="BO424" t="s">
        <v>1795</v>
      </c>
      <c r="BP424" t="s">
        <v>9833</v>
      </c>
      <c r="BQ424" t="s">
        <v>5228</v>
      </c>
      <c r="BR424">
        <v>73.69</v>
      </c>
      <c r="BS424">
        <v>2.89</v>
      </c>
      <c r="BT424">
        <v>2019</v>
      </c>
      <c r="BU424">
        <v>31</v>
      </c>
      <c r="BV424" t="s">
        <v>9834</v>
      </c>
      <c r="BW424">
        <v>3</v>
      </c>
      <c r="BY424" t="s">
        <v>170</v>
      </c>
      <c r="CF424" t="s">
        <v>170</v>
      </c>
      <c r="CL424" t="s">
        <v>170</v>
      </c>
      <c r="CN424" t="s">
        <v>170</v>
      </c>
      <c r="CP424" t="s">
        <v>9835</v>
      </c>
      <c r="CQ424" t="s">
        <v>174</v>
      </c>
      <c r="CR424" t="s">
        <v>376</v>
      </c>
      <c r="CS424">
        <v>0</v>
      </c>
      <c r="CT424">
        <v>2</v>
      </c>
      <c r="CU424" t="s">
        <v>9836</v>
      </c>
      <c r="CV424" t="s">
        <v>170</v>
      </c>
      <c r="CZ424" t="s">
        <v>170</v>
      </c>
      <c r="DB424" t="s">
        <v>9837</v>
      </c>
      <c r="DC424" t="s">
        <v>9838</v>
      </c>
      <c r="DD424" t="s">
        <v>174</v>
      </c>
      <c r="DE424" t="s">
        <v>9839</v>
      </c>
      <c r="DF424" t="s">
        <v>174</v>
      </c>
      <c r="DG424" t="s">
        <v>9840</v>
      </c>
      <c r="DH424" t="s">
        <v>784</v>
      </c>
      <c r="DI424" t="s">
        <v>9841</v>
      </c>
      <c r="DJ424" t="s">
        <v>784</v>
      </c>
      <c r="DK424">
        <v>8</v>
      </c>
      <c r="DL424" t="s">
        <v>170</v>
      </c>
      <c r="DN424" t="s">
        <v>170</v>
      </c>
      <c r="DP424" t="s">
        <v>9909</v>
      </c>
      <c r="DQ424" t="s">
        <v>202</v>
      </c>
      <c r="DR424" t="str">
        <f>HYPERLINK("https://nconnect.nicmar.ac.in/pdf/120_resume_1771577649.pdf/Y2FyZWVy","View Resume")</f>
        <v>0</v>
      </c>
      <c r="DS424" t="s">
        <v>8945</v>
      </c>
      <c r="DT424" t="s">
        <v>9843</v>
      </c>
      <c r="DU424" t="s">
        <v>1896</v>
      </c>
      <c r="DV424" t="s">
        <v>819</v>
      </c>
      <c r="DW424" t="s">
        <v>207</v>
      </c>
      <c r="DX424" t="s">
        <v>793</v>
      </c>
      <c r="DY424" t="s">
        <v>788</v>
      </c>
      <c r="DZ424" t="s">
        <v>470</v>
      </c>
      <c r="EA424" t="s">
        <v>9844</v>
      </c>
      <c r="EB424" t="s">
        <v>1896</v>
      </c>
      <c r="EC424" t="s">
        <v>4679</v>
      </c>
      <c r="ED424" t="s">
        <v>207</v>
      </c>
      <c r="EE424" t="s">
        <v>579</v>
      </c>
      <c r="EF424" t="s">
        <v>5038</v>
      </c>
      <c r="EG424" t="s">
        <v>461</v>
      </c>
      <c r="EH424" t="s">
        <v>9845</v>
      </c>
      <c r="EI424" t="s">
        <v>6240</v>
      </c>
      <c r="EJ424" t="s">
        <v>819</v>
      </c>
      <c r="EK424" t="s">
        <v>207</v>
      </c>
      <c r="EL424" t="s">
        <v>2926</v>
      </c>
      <c r="EM424" t="s">
        <v>4746</v>
      </c>
      <c r="EN424" t="s">
        <v>248</v>
      </c>
      <c r="EO424" t="s">
        <v>9846</v>
      </c>
      <c r="EP424" t="s">
        <v>6240</v>
      </c>
      <c r="EQ424" t="s">
        <v>819</v>
      </c>
      <c r="ER424" t="s">
        <v>207</v>
      </c>
      <c r="ES424" t="s">
        <v>4186</v>
      </c>
      <c r="ET424" t="s">
        <v>8156</v>
      </c>
      <c r="EU424" t="s">
        <v>906</v>
      </c>
      <c r="EV424" t="s">
        <v>9847</v>
      </c>
      <c r="EW424" t="s">
        <v>1896</v>
      </c>
      <c r="EX424" t="s">
        <v>819</v>
      </c>
      <c r="EY424" t="s">
        <v>207</v>
      </c>
      <c r="EZ424" t="s">
        <v>3868</v>
      </c>
      <c r="FA424" t="s">
        <v>574</v>
      </c>
      <c r="FB424" t="s">
        <v>265</v>
      </c>
    </row>
    <row r="425" spans="1:158">
      <c r="A425" t="s">
        <v>1284</v>
      </c>
      <c r="B425" t="s">
        <v>211</v>
      </c>
      <c r="C425" t="s">
        <v>267</v>
      </c>
      <c r="D425" t="s">
        <v>1285</v>
      </c>
      <c r="E425" t="s">
        <v>9910</v>
      </c>
      <c r="F425" t="s">
        <v>9911</v>
      </c>
      <c r="G425">
        <v>8087625020</v>
      </c>
      <c r="H425" t="s">
        <v>164</v>
      </c>
      <c r="I425" t="s">
        <v>9912</v>
      </c>
      <c r="J425" t="s">
        <v>166</v>
      </c>
      <c r="K425" t="s">
        <v>831</v>
      </c>
      <c r="L425" t="s">
        <v>9913</v>
      </c>
      <c r="M425" t="s">
        <v>9914</v>
      </c>
      <c r="N425" t="s">
        <v>170</v>
      </c>
      <c r="AI425" t="s">
        <v>9915</v>
      </c>
      <c r="AJ425" t="s">
        <v>2384</v>
      </c>
      <c r="AK425" t="s">
        <v>1557</v>
      </c>
      <c r="AL425">
        <v>83</v>
      </c>
      <c r="AN425">
        <v>2004</v>
      </c>
      <c r="AO425" t="s">
        <v>174</v>
      </c>
      <c r="AP425" t="s">
        <v>9916</v>
      </c>
      <c r="AQ425" t="s">
        <v>2384</v>
      </c>
      <c r="AR425" t="s">
        <v>4137</v>
      </c>
      <c r="AS425">
        <v>68</v>
      </c>
      <c r="AU425">
        <v>2006</v>
      </c>
      <c r="AV425" t="s">
        <v>170</v>
      </c>
      <c r="BC425" t="s">
        <v>174</v>
      </c>
      <c r="BD425" t="s">
        <v>4116</v>
      </c>
      <c r="BE425" t="s">
        <v>9917</v>
      </c>
      <c r="BF425" t="s">
        <v>9918</v>
      </c>
      <c r="BG425">
        <v>62</v>
      </c>
      <c r="BI425">
        <v>2011</v>
      </c>
      <c r="BJ425">
        <v>19</v>
      </c>
      <c r="BK425" t="s">
        <v>9919</v>
      </c>
      <c r="BL425">
        <v>53</v>
      </c>
      <c r="BM425" t="s">
        <v>9918</v>
      </c>
      <c r="BN425" t="s">
        <v>174</v>
      </c>
      <c r="BO425" t="s">
        <v>4116</v>
      </c>
      <c r="BP425" t="s">
        <v>9920</v>
      </c>
      <c r="BQ425" t="s">
        <v>9921</v>
      </c>
      <c r="BR425">
        <v>68</v>
      </c>
      <c r="BT425">
        <v>2013</v>
      </c>
      <c r="BU425">
        <v>31</v>
      </c>
      <c r="BV425" t="s">
        <v>9922</v>
      </c>
      <c r="BW425">
        <v>53</v>
      </c>
      <c r="BX425" t="s">
        <v>9918</v>
      </c>
      <c r="BY425" t="s">
        <v>170</v>
      </c>
      <c r="CF425" t="s">
        <v>174</v>
      </c>
      <c r="CG425" t="s">
        <v>9918</v>
      </c>
      <c r="CH425" t="s">
        <v>9923</v>
      </c>
      <c r="CI425" t="s">
        <v>193</v>
      </c>
      <c r="CJ425">
        <v>2019</v>
      </c>
      <c r="CL425" t="s">
        <v>170</v>
      </c>
      <c r="CN425" t="s">
        <v>174</v>
      </c>
      <c r="CO425" t="s">
        <v>9924</v>
      </c>
      <c r="CP425" t="s">
        <v>722</v>
      </c>
      <c r="CQ425" t="s">
        <v>174</v>
      </c>
      <c r="CR425">
        <v>4</v>
      </c>
      <c r="CS425">
        <v>4</v>
      </c>
      <c r="CT425">
        <v>10</v>
      </c>
      <c r="CU425" t="s">
        <v>9925</v>
      </c>
      <c r="CV425" t="s">
        <v>170</v>
      </c>
      <c r="CZ425" t="s">
        <v>170</v>
      </c>
      <c r="DB425" t="s">
        <v>9926</v>
      </c>
      <c r="DC425" t="s">
        <v>9927</v>
      </c>
      <c r="DD425" t="s">
        <v>174</v>
      </c>
      <c r="DE425" t="s">
        <v>9928</v>
      </c>
      <c r="DF425" t="s">
        <v>174</v>
      </c>
      <c r="DG425">
        <v>2</v>
      </c>
      <c r="DH425" t="s">
        <v>378</v>
      </c>
      <c r="DI425">
        <v>2</v>
      </c>
      <c r="DJ425" t="s">
        <v>9929</v>
      </c>
      <c r="DK425">
        <v>8</v>
      </c>
      <c r="DL425" t="s">
        <v>174</v>
      </c>
      <c r="DM425" t="s">
        <v>9930</v>
      </c>
      <c r="DN425" t="s">
        <v>174</v>
      </c>
      <c r="DO425" t="s">
        <v>9931</v>
      </c>
      <c r="DP425" t="s">
        <v>9932</v>
      </c>
      <c r="DQ425" t="str">
        <f>HYPERLINK("https://nconnect.nicmar.ac.in/storage/profile/699d41d75e797.png","Download")</f>
        <v>0</v>
      </c>
      <c r="DR425" t="str">
        <f>HYPERLINK("https://nconnect.nicmar.ac.in/pdf/609_resume_1771916330.pdf/Y2FyZWVy","View Resume")</f>
        <v>0</v>
      </c>
      <c r="DS425" t="s">
        <v>9933</v>
      </c>
      <c r="DT425" t="s">
        <v>9934</v>
      </c>
      <c r="DU425" t="s">
        <v>1685</v>
      </c>
      <c r="DV425" t="s">
        <v>819</v>
      </c>
      <c r="DW425" t="s">
        <v>246</v>
      </c>
      <c r="DX425" t="s">
        <v>1809</v>
      </c>
      <c r="DY425" t="s">
        <v>209</v>
      </c>
      <c r="DZ425" t="s">
        <v>1596</v>
      </c>
      <c r="EA425" t="s">
        <v>9935</v>
      </c>
      <c r="EB425" t="s">
        <v>211</v>
      </c>
      <c r="EC425" t="s">
        <v>1427</v>
      </c>
      <c r="ED425" t="s">
        <v>246</v>
      </c>
      <c r="EE425" t="s">
        <v>5934</v>
      </c>
      <c r="EF425" t="s">
        <v>1634</v>
      </c>
      <c r="EG425" t="s">
        <v>7580</v>
      </c>
    </row>
    <row r="426" spans="1:158">
      <c r="A426" t="s">
        <v>266</v>
      </c>
      <c r="B426" t="s">
        <v>211</v>
      </c>
      <c r="C426" t="s">
        <v>267</v>
      </c>
      <c r="D426" t="s">
        <v>268</v>
      </c>
      <c r="E426" t="s">
        <v>9936</v>
      </c>
      <c r="F426" t="s">
        <v>9937</v>
      </c>
      <c r="G426">
        <v>9163812130</v>
      </c>
      <c r="H426" t="s">
        <v>164</v>
      </c>
      <c r="I426" t="s">
        <v>9938</v>
      </c>
      <c r="J426" t="s">
        <v>217</v>
      </c>
      <c r="K426" t="s">
        <v>361</v>
      </c>
      <c r="L426" t="s">
        <v>9939</v>
      </c>
      <c r="M426" t="s">
        <v>9940</v>
      </c>
      <c r="N426" t="s">
        <v>170</v>
      </c>
      <c r="AI426" t="s">
        <v>9941</v>
      </c>
      <c r="AJ426" t="s">
        <v>1175</v>
      </c>
      <c r="AK426" t="s">
        <v>9942</v>
      </c>
      <c r="AL426">
        <v>68.17</v>
      </c>
      <c r="AN426">
        <v>2002</v>
      </c>
      <c r="AO426" t="s">
        <v>174</v>
      </c>
      <c r="AP426" t="s">
        <v>9943</v>
      </c>
      <c r="AQ426" t="s">
        <v>1930</v>
      </c>
      <c r="AR426" t="s">
        <v>7001</v>
      </c>
      <c r="AS426">
        <v>60.0</v>
      </c>
      <c r="AU426">
        <v>2004</v>
      </c>
      <c r="AV426" t="s">
        <v>170</v>
      </c>
      <c r="BC426" t="s">
        <v>174</v>
      </c>
      <c r="BD426" t="s">
        <v>398</v>
      </c>
      <c r="BE426" t="s">
        <v>9944</v>
      </c>
      <c r="BF426" t="s">
        <v>9945</v>
      </c>
      <c r="BG426">
        <v>76.7</v>
      </c>
      <c r="BH426">
        <v>7.67</v>
      </c>
      <c r="BI426">
        <v>2008</v>
      </c>
      <c r="BJ426">
        <v>19</v>
      </c>
      <c r="BK426" t="s">
        <v>883</v>
      </c>
      <c r="BL426">
        <v>18</v>
      </c>
      <c r="BN426" t="s">
        <v>174</v>
      </c>
      <c r="BO426" t="s">
        <v>9946</v>
      </c>
      <c r="BP426" t="s">
        <v>9947</v>
      </c>
      <c r="BQ426" t="s">
        <v>9948</v>
      </c>
      <c r="BR426">
        <v>74.59</v>
      </c>
      <c r="BT426">
        <v>2024</v>
      </c>
      <c r="BU426">
        <v>31</v>
      </c>
      <c r="BV426" t="s">
        <v>9949</v>
      </c>
      <c r="BW426">
        <v>53</v>
      </c>
      <c r="BX426" t="s">
        <v>9948</v>
      </c>
      <c r="BY426" t="s">
        <v>170</v>
      </c>
      <c r="CF426" t="s">
        <v>170</v>
      </c>
      <c r="CL426" t="s">
        <v>174</v>
      </c>
      <c r="CM426" t="s">
        <v>9950</v>
      </c>
      <c r="CN426" t="s">
        <v>174</v>
      </c>
      <c r="CO426" t="s">
        <v>9950</v>
      </c>
      <c r="CP426" t="s">
        <v>9951</v>
      </c>
      <c r="CQ426" t="s">
        <v>170</v>
      </c>
      <c r="CV426" t="s">
        <v>170</v>
      </c>
      <c r="CZ426" t="s">
        <v>170</v>
      </c>
      <c r="DB426" t="s">
        <v>378</v>
      </c>
      <c r="DC426" t="s">
        <v>326</v>
      </c>
      <c r="DD426" t="s">
        <v>174</v>
      </c>
      <c r="DE426" t="s">
        <v>9952</v>
      </c>
      <c r="DF426" t="s">
        <v>170</v>
      </c>
      <c r="DL426" t="s">
        <v>170</v>
      </c>
      <c r="DN426" t="s">
        <v>170</v>
      </c>
      <c r="DP426" t="s">
        <v>9953</v>
      </c>
      <c r="DQ426" t="s">
        <v>202</v>
      </c>
      <c r="DR426" t="str">
        <f>HYPERLINK("https://nconnect.nicmar.ac.in/pdf/608_resume_1771917035.pdf/Y2FyZWVy","View Resume")</f>
        <v>0</v>
      </c>
      <c r="DS426" t="s">
        <v>292</v>
      </c>
    </row>
    <row r="427" spans="1:158">
      <c r="A427" t="s">
        <v>794</v>
      </c>
      <c r="B427" t="s">
        <v>211</v>
      </c>
      <c r="C427" t="s">
        <v>267</v>
      </c>
      <c r="D427" t="s">
        <v>509</v>
      </c>
      <c r="E427" t="s">
        <v>9936</v>
      </c>
      <c r="F427" t="s">
        <v>9937</v>
      </c>
      <c r="G427">
        <v>9163812130</v>
      </c>
      <c r="H427" t="s">
        <v>164</v>
      </c>
      <c r="I427" t="s">
        <v>9938</v>
      </c>
      <c r="J427" t="s">
        <v>217</v>
      </c>
      <c r="K427" t="s">
        <v>361</v>
      </c>
      <c r="L427" t="s">
        <v>9939</v>
      </c>
      <c r="M427" t="s">
        <v>9940</v>
      </c>
      <c r="N427" t="s">
        <v>170</v>
      </c>
      <c r="AI427" t="s">
        <v>9941</v>
      </c>
      <c r="AJ427" t="s">
        <v>1175</v>
      </c>
      <c r="AK427" t="s">
        <v>9942</v>
      </c>
      <c r="AL427">
        <v>68.17</v>
      </c>
      <c r="AN427">
        <v>2002</v>
      </c>
      <c r="AO427" t="s">
        <v>174</v>
      </c>
      <c r="AP427" t="s">
        <v>9943</v>
      </c>
      <c r="AQ427" t="s">
        <v>1930</v>
      </c>
      <c r="AR427" t="s">
        <v>7001</v>
      </c>
      <c r="AS427">
        <v>60.0</v>
      </c>
      <c r="AU427">
        <v>2004</v>
      </c>
      <c r="AV427" t="s">
        <v>170</v>
      </c>
      <c r="BC427" t="s">
        <v>174</v>
      </c>
      <c r="BD427" t="s">
        <v>398</v>
      </c>
      <c r="BE427" t="s">
        <v>9944</v>
      </c>
      <c r="BF427" t="s">
        <v>9945</v>
      </c>
      <c r="BG427">
        <v>76.7</v>
      </c>
      <c r="BH427">
        <v>7.67</v>
      </c>
      <c r="BI427">
        <v>2008</v>
      </c>
      <c r="BJ427">
        <v>19</v>
      </c>
      <c r="BK427" t="s">
        <v>883</v>
      </c>
      <c r="BL427">
        <v>18</v>
      </c>
      <c r="BN427" t="s">
        <v>174</v>
      </c>
      <c r="BO427" t="s">
        <v>9946</v>
      </c>
      <c r="BP427" t="s">
        <v>9947</v>
      </c>
      <c r="BQ427" t="s">
        <v>9948</v>
      </c>
      <c r="BR427">
        <v>74.59</v>
      </c>
      <c r="BT427">
        <v>2024</v>
      </c>
      <c r="BU427">
        <v>31</v>
      </c>
      <c r="BV427" t="s">
        <v>9949</v>
      </c>
      <c r="BW427">
        <v>53</v>
      </c>
      <c r="BX427" t="s">
        <v>9948</v>
      </c>
      <c r="BY427" t="s">
        <v>170</v>
      </c>
      <c r="CF427" t="s">
        <v>170</v>
      </c>
      <c r="CL427" t="s">
        <v>174</v>
      </c>
      <c r="CM427" t="s">
        <v>9950</v>
      </c>
      <c r="CN427" t="s">
        <v>174</v>
      </c>
      <c r="CO427" t="s">
        <v>9950</v>
      </c>
      <c r="CP427" t="s">
        <v>9951</v>
      </c>
      <c r="CQ427" t="s">
        <v>170</v>
      </c>
      <c r="CV427" t="s">
        <v>170</v>
      </c>
      <c r="CZ427" t="s">
        <v>170</v>
      </c>
      <c r="DB427" t="s">
        <v>378</v>
      </c>
      <c r="DC427" t="s">
        <v>326</v>
      </c>
      <c r="DD427" t="s">
        <v>174</v>
      </c>
      <c r="DE427" t="s">
        <v>9952</v>
      </c>
      <c r="DF427" t="s">
        <v>170</v>
      </c>
      <c r="DL427" t="s">
        <v>170</v>
      </c>
      <c r="DN427" t="s">
        <v>170</v>
      </c>
      <c r="DP427" t="s">
        <v>9954</v>
      </c>
      <c r="DQ427" t="s">
        <v>202</v>
      </c>
      <c r="DR427" t="str">
        <f>HYPERLINK("https://nconnect.nicmar.ac.in/pdf/608_resume_1771917035.pdf/Y2FyZWVy","View Resume")</f>
        <v>0</v>
      </c>
      <c r="DS427" t="s">
        <v>292</v>
      </c>
    </row>
    <row r="428" spans="1:158">
      <c r="A428" t="s">
        <v>587</v>
      </c>
      <c r="B428" t="s">
        <v>159</v>
      </c>
      <c r="C428" t="s">
        <v>267</v>
      </c>
      <c r="D428" t="s">
        <v>357</v>
      </c>
      <c r="E428" t="s">
        <v>9936</v>
      </c>
      <c r="F428" t="s">
        <v>9937</v>
      </c>
      <c r="G428">
        <v>9163812130</v>
      </c>
      <c r="H428" t="s">
        <v>164</v>
      </c>
      <c r="I428" t="s">
        <v>9938</v>
      </c>
      <c r="J428" t="s">
        <v>217</v>
      </c>
      <c r="K428" t="s">
        <v>361</v>
      </c>
      <c r="L428" t="s">
        <v>9939</v>
      </c>
      <c r="M428" t="s">
        <v>9940</v>
      </c>
      <c r="N428" t="s">
        <v>170</v>
      </c>
      <c r="AI428" t="s">
        <v>9941</v>
      </c>
      <c r="AJ428" t="s">
        <v>1175</v>
      </c>
      <c r="AK428" t="s">
        <v>9942</v>
      </c>
      <c r="AL428">
        <v>68.17</v>
      </c>
      <c r="AN428">
        <v>2002</v>
      </c>
      <c r="AO428" t="s">
        <v>174</v>
      </c>
      <c r="AP428" t="s">
        <v>9943</v>
      </c>
      <c r="AQ428" t="s">
        <v>1930</v>
      </c>
      <c r="AR428" t="s">
        <v>7001</v>
      </c>
      <c r="AS428">
        <v>60.0</v>
      </c>
      <c r="AU428">
        <v>2004</v>
      </c>
      <c r="AV428" t="s">
        <v>170</v>
      </c>
      <c r="BC428" t="s">
        <v>174</v>
      </c>
      <c r="BD428" t="s">
        <v>398</v>
      </c>
      <c r="BE428" t="s">
        <v>9944</v>
      </c>
      <c r="BF428" t="s">
        <v>9945</v>
      </c>
      <c r="BG428">
        <v>76.7</v>
      </c>
      <c r="BH428">
        <v>7.67</v>
      </c>
      <c r="BI428">
        <v>2008</v>
      </c>
      <c r="BJ428">
        <v>19</v>
      </c>
      <c r="BK428" t="s">
        <v>883</v>
      </c>
      <c r="BL428">
        <v>18</v>
      </c>
      <c r="BN428" t="s">
        <v>174</v>
      </c>
      <c r="BO428" t="s">
        <v>9946</v>
      </c>
      <c r="BP428" t="s">
        <v>9947</v>
      </c>
      <c r="BQ428" t="s">
        <v>9948</v>
      </c>
      <c r="BR428">
        <v>74.59</v>
      </c>
      <c r="BT428">
        <v>2024</v>
      </c>
      <c r="BU428">
        <v>31</v>
      </c>
      <c r="BV428" t="s">
        <v>9949</v>
      </c>
      <c r="BW428">
        <v>53</v>
      </c>
      <c r="BX428" t="s">
        <v>9948</v>
      </c>
      <c r="BY428" t="s">
        <v>170</v>
      </c>
      <c r="CF428" t="s">
        <v>170</v>
      </c>
      <c r="CL428" t="s">
        <v>174</v>
      </c>
      <c r="CM428" t="s">
        <v>9950</v>
      </c>
      <c r="CN428" t="s">
        <v>174</v>
      </c>
      <c r="CO428" t="s">
        <v>9950</v>
      </c>
      <c r="CP428" t="s">
        <v>9951</v>
      </c>
      <c r="CQ428" t="s">
        <v>170</v>
      </c>
      <c r="CV428" t="s">
        <v>170</v>
      </c>
      <c r="CZ428" t="s">
        <v>170</v>
      </c>
      <c r="DB428" t="s">
        <v>378</v>
      </c>
      <c r="DC428" t="s">
        <v>326</v>
      </c>
      <c r="DD428" t="s">
        <v>174</v>
      </c>
      <c r="DE428" t="s">
        <v>9952</v>
      </c>
      <c r="DF428" t="s">
        <v>170</v>
      </c>
      <c r="DL428" t="s">
        <v>170</v>
      </c>
      <c r="DN428" t="s">
        <v>170</v>
      </c>
      <c r="DP428" t="s">
        <v>9955</v>
      </c>
      <c r="DQ428" t="s">
        <v>202</v>
      </c>
      <c r="DR428" t="str">
        <f>HYPERLINK("https://nconnect.nicmar.ac.in/pdf/608_resume_1771917035.pdf/Y2FyZWVy","View Resume")</f>
        <v>0</v>
      </c>
      <c r="DS428" t="s">
        <v>292</v>
      </c>
    </row>
    <row r="429" spans="1:158">
      <c r="A429" t="s">
        <v>210</v>
      </c>
      <c r="B429" t="s">
        <v>211</v>
      </c>
      <c r="C429" t="s">
        <v>212</v>
      </c>
      <c r="D429" t="s">
        <v>213</v>
      </c>
      <c r="E429" t="s">
        <v>9956</v>
      </c>
      <c r="F429" t="s">
        <v>9957</v>
      </c>
      <c r="G429">
        <v>9816202165</v>
      </c>
      <c r="H429" t="s">
        <v>164</v>
      </c>
      <c r="I429" t="s">
        <v>6174</v>
      </c>
      <c r="J429" t="s">
        <v>166</v>
      </c>
      <c r="K429" t="s">
        <v>361</v>
      </c>
      <c r="L429" t="s">
        <v>9958</v>
      </c>
      <c r="M429" t="s">
        <v>9959</v>
      </c>
      <c r="N429" t="s">
        <v>170</v>
      </c>
      <c r="AI429" t="s">
        <v>9960</v>
      </c>
      <c r="AJ429" t="s">
        <v>9961</v>
      </c>
      <c r="AK429" t="s">
        <v>9962</v>
      </c>
      <c r="AL429">
        <v>87</v>
      </c>
      <c r="AN429">
        <v>2007</v>
      </c>
      <c r="AO429" t="s">
        <v>174</v>
      </c>
      <c r="AP429" t="s">
        <v>9963</v>
      </c>
      <c r="AQ429" t="s">
        <v>9961</v>
      </c>
      <c r="AR429" t="s">
        <v>7271</v>
      </c>
      <c r="AS429">
        <v>81.4</v>
      </c>
      <c r="AU429">
        <v>2009</v>
      </c>
      <c r="AV429" t="s">
        <v>170</v>
      </c>
      <c r="BC429" t="s">
        <v>174</v>
      </c>
      <c r="BD429" t="s">
        <v>9964</v>
      </c>
      <c r="BE429" t="s">
        <v>9965</v>
      </c>
      <c r="BF429" t="s">
        <v>9966</v>
      </c>
      <c r="BG429">
        <v>70.3</v>
      </c>
      <c r="BI429">
        <v>2013</v>
      </c>
      <c r="BJ429">
        <v>1</v>
      </c>
      <c r="BL429">
        <v>9</v>
      </c>
      <c r="BN429" t="s">
        <v>174</v>
      </c>
      <c r="BO429" t="s">
        <v>9967</v>
      </c>
      <c r="BP429" t="s">
        <v>9968</v>
      </c>
      <c r="BQ429" t="s">
        <v>9969</v>
      </c>
      <c r="BR429">
        <v>79.3</v>
      </c>
      <c r="BT429">
        <v>2016</v>
      </c>
      <c r="BU429">
        <v>31</v>
      </c>
      <c r="BW429">
        <v>9</v>
      </c>
      <c r="BY429" t="s">
        <v>170</v>
      </c>
      <c r="CF429" t="s">
        <v>174</v>
      </c>
      <c r="CG429" t="s">
        <v>9970</v>
      </c>
      <c r="CH429" t="s">
        <v>9971</v>
      </c>
      <c r="CI429" t="s">
        <v>193</v>
      </c>
      <c r="CJ429">
        <v>2022</v>
      </c>
      <c r="CL429" t="s">
        <v>170</v>
      </c>
      <c r="CN429" t="s">
        <v>174</v>
      </c>
      <c r="CO429" t="s">
        <v>9972</v>
      </c>
      <c r="CP429" t="s">
        <v>9973</v>
      </c>
      <c r="CQ429" t="s">
        <v>174</v>
      </c>
      <c r="CR429">
        <v>4</v>
      </c>
      <c r="CS429">
        <v>6</v>
      </c>
      <c r="CU429" t="s">
        <v>9974</v>
      </c>
      <c r="CV429" t="s">
        <v>170</v>
      </c>
      <c r="CZ429" t="s">
        <v>170</v>
      </c>
      <c r="DB429" t="s">
        <v>9975</v>
      </c>
      <c r="DC429" t="s">
        <v>9976</v>
      </c>
      <c r="DD429" t="s">
        <v>174</v>
      </c>
      <c r="DE429" t="s">
        <v>9977</v>
      </c>
      <c r="DF429" t="s">
        <v>174</v>
      </c>
      <c r="DG429" t="s">
        <v>9978</v>
      </c>
      <c r="DH429" t="s">
        <v>378</v>
      </c>
      <c r="DI429" t="s">
        <v>9979</v>
      </c>
      <c r="DJ429" t="s">
        <v>9980</v>
      </c>
      <c r="DK429">
        <v>8</v>
      </c>
      <c r="DL429" t="s">
        <v>174</v>
      </c>
      <c r="DM429" t="s">
        <v>9972</v>
      </c>
      <c r="DN429" t="s">
        <v>170</v>
      </c>
      <c r="DP429" t="s">
        <v>9981</v>
      </c>
      <c r="DQ429" t="str">
        <f>HYPERLINK("https://nconnect.nicmar.ac.in/storage/profile/699d406a287d3.png","Download")</f>
        <v>0</v>
      </c>
      <c r="DR429" t="str">
        <f>HYPERLINK("https://nconnect.nicmar.ac.in/pdf/607_resume_1771917379.pdf/Y2FyZWVy","View Resume")</f>
        <v>0</v>
      </c>
      <c r="DS429" t="s">
        <v>1206</v>
      </c>
      <c r="DT429" t="s">
        <v>9982</v>
      </c>
      <c r="DU429" t="s">
        <v>9983</v>
      </c>
      <c r="DV429" t="s">
        <v>9984</v>
      </c>
      <c r="DW429" t="s">
        <v>246</v>
      </c>
      <c r="DX429" t="s">
        <v>995</v>
      </c>
      <c r="DY429" t="s">
        <v>209</v>
      </c>
      <c r="DZ429" t="s">
        <v>1027</v>
      </c>
      <c r="EA429" t="s">
        <v>9985</v>
      </c>
      <c r="EB429" t="s">
        <v>211</v>
      </c>
      <c r="EC429" t="s">
        <v>1688</v>
      </c>
      <c r="ED429" t="s">
        <v>246</v>
      </c>
      <c r="EE429" t="s">
        <v>984</v>
      </c>
      <c r="EF429" t="s">
        <v>1387</v>
      </c>
      <c r="EG429" t="s">
        <v>461</v>
      </c>
      <c r="EH429" t="s">
        <v>9986</v>
      </c>
      <c r="EI429" t="s">
        <v>8599</v>
      </c>
      <c r="EJ429" t="s">
        <v>9987</v>
      </c>
      <c r="EK429" t="s">
        <v>246</v>
      </c>
      <c r="EL429" t="s">
        <v>2854</v>
      </c>
      <c r="EM429" t="s">
        <v>904</v>
      </c>
      <c r="EN429" t="s">
        <v>949</v>
      </c>
      <c r="EO429" t="s">
        <v>9988</v>
      </c>
      <c r="EP429" t="s">
        <v>211</v>
      </c>
      <c r="EQ429" t="s">
        <v>9989</v>
      </c>
      <c r="ER429" t="s">
        <v>246</v>
      </c>
      <c r="ES429" t="s">
        <v>2026</v>
      </c>
      <c r="ET429" t="s">
        <v>3868</v>
      </c>
      <c r="EU429" t="s">
        <v>265</v>
      </c>
      <c r="EV429" t="s">
        <v>9988</v>
      </c>
      <c r="EW429" t="s">
        <v>351</v>
      </c>
      <c r="EX429" t="s">
        <v>9989</v>
      </c>
      <c r="EY429" t="s">
        <v>246</v>
      </c>
      <c r="EZ429" t="s">
        <v>4687</v>
      </c>
      <c r="FA429" t="s">
        <v>7410</v>
      </c>
      <c r="FB429" t="s">
        <v>945</v>
      </c>
    </row>
    <row r="430" spans="1:158">
      <c r="A430" t="s">
        <v>210</v>
      </c>
      <c r="B430" t="s">
        <v>211</v>
      </c>
      <c r="C430" t="s">
        <v>212</v>
      </c>
      <c r="D430" t="s">
        <v>213</v>
      </c>
      <c r="E430" t="s">
        <v>9990</v>
      </c>
      <c r="F430" t="s">
        <v>9991</v>
      </c>
      <c r="G430">
        <v>9724217748</v>
      </c>
      <c r="H430" t="s">
        <v>164</v>
      </c>
      <c r="I430" t="s">
        <v>9992</v>
      </c>
      <c r="J430" t="s">
        <v>166</v>
      </c>
      <c r="K430" t="s">
        <v>9993</v>
      </c>
      <c r="L430" t="s">
        <v>9994</v>
      </c>
      <c r="M430" t="s">
        <v>9995</v>
      </c>
      <c r="N430" t="s">
        <v>170</v>
      </c>
      <c r="AI430" t="s">
        <v>9996</v>
      </c>
      <c r="AJ430" t="s">
        <v>9997</v>
      </c>
      <c r="AK430" t="s">
        <v>9998</v>
      </c>
      <c r="AL430">
        <v>83.08</v>
      </c>
      <c r="AN430">
        <v>2007</v>
      </c>
      <c r="AO430" t="s">
        <v>174</v>
      </c>
      <c r="AP430" t="s">
        <v>9996</v>
      </c>
      <c r="AQ430" t="s">
        <v>9999</v>
      </c>
      <c r="AR430" t="s">
        <v>10000</v>
      </c>
      <c r="AS430">
        <v>67.67</v>
      </c>
      <c r="AU430">
        <v>2009</v>
      </c>
      <c r="AV430" t="s">
        <v>170</v>
      </c>
      <c r="BC430" t="s">
        <v>174</v>
      </c>
      <c r="BD430" t="s">
        <v>10001</v>
      </c>
      <c r="BE430" t="s">
        <v>10002</v>
      </c>
      <c r="BF430" t="s">
        <v>10003</v>
      </c>
      <c r="BG430">
        <v>70.4</v>
      </c>
      <c r="BH430">
        <v>7.54</v>
      </c>
      <c r="BI430">
        <v>2013</v>
      </c>
      <c r="BJ430">
        <v>2</v>
      </c>
      <c r="BL430">
        <v>47</v>
      </c>
      <c r="BN430" t="s">
        <v>174</v>
      </c>
      <c r="BO430" t="s">
        <v>10001</v>
      </c>
      <c r="BP430" t="s">
        <v>10004</v>
      </c>
      <c r="BQ430" t="s">
        <v>10003</v>
      </c>
      <c r="BR430">
        <v>80.7</v>
      </c>
      <c r="BS430">
        <v>8.57</v>
      </c>
      <c r="BT430">
        <v>2016</v>
      </c>
      <c r="BU430">
        <v>14</v>
      </c>
      <c r="BW430">
        <v>47</v>
      </c>
      <c r="BY430" t="s">
        <v>170</v>
      </c>
      <c r="CF430" t="s">
        <v>174</v>
      </c>
      <c r="CG430" t="s">
        <v>10005</v>
      </c>
      <c r="CH430" t="s">
        <v>10006</v>
      </c>
      <c r="CI430" t="s">
        <v>193</v>
      </c>
      <c r="CJ430">
        <v>2026</v>
      </c>
      <c r="CL430" t="s">
        <v>170</v>
      </c>
      <c r="CN430" t="s">
        <v>174</v>
      </c>
      <c r="CO430" t="s">
        <v>10007</v>
      </c>
      <c r="CP430" t="s">
        <v>10008</v>
      </c>
      <c r="CQ430" t="s">
        <v>174</v>
      </c>
      <c r="CR430">
        <v>0</v>
      </c>
      <c r="CS430">
        <v>6</v>
      </c>
      <c r="CT430">
        <v>6</v>
      </c>
      <c r="CU430" t="s">
        <v>10009</v>
      </c>
      <c r="CV430" t="s">
        <v>170</v>
      </c>
      <c r="CZ430" t="s">
        <v>170</v>
      </c>
      <c r="DB430" t="s">
        <v>10010</v>
      </c>
      <c r="DC430" t="s">
        <v>10011</v>
      </c>
      <c r="DD430" t="s">
        <v>174</v>
      </c>
      <c r="DE430" t="s">
        <v>1088</v>
      </c>
      <c r="DF430" t="s">
        <v>174</v>
      </c>
      <c r="DG430">
        <v>2</v>
      </c>
      <c r="DH430">
        <v>0</v>
      </c>
      <c r="DI430">
        <v>0</v>
      </c>
      <c r="DJ430">
        <v>0</v>
      </c>
      <c r="DK430">
        <v>9</v>
      </c>
      <c r="DL430" t="s">
        <v>174</v>
      </c>
      <c r="DM430" t="s">
        <v>10012</v>
      </c>
      <c r="DN430" t="s">
        <v>170</v>
      </c>
      <c r="DP430" t="s">
        <v>10013</v>
      </c>
      <c r="DQ430" t="s">
        <v>202</v>
      </c>
      <c r="DR430" t="str">
        <f>HYPERLINK("https://nconnect.nicmar.ac.in/pdf/539_resume_1771918260.pdf/Y2FyZWVy","View Resume")</f>
        <v>0</v>
      </c>
      <c r="DS430" t="s">
        <v>7519</v>
      </c>
      <c r="DT430" t="s">
        <v>10014</v>
      </c>
      <c r="DU430" t="s">
        <v>211</v>
      </c>
      <c r="DV430" t="s">
        <v>6799</v>
      </c>
      <c r="DW430" t="s">
        <v>246</v>
      </c>
      <c r="DX430" t="s">
        <v>996</v>
      </c>
      <c r="DY430" t="s">
        <v>209</v>
      </c>
      <c r="DZ430" t="s">
        <v>908</v>
      </c>
      <c r="EA430" t="s">
        <v>10015</v>
      </c>
      <c r="EB430" t="s">
        <v>10016</v>
      </c>
      <c r="EC430" t="s">
        <v>6799</v>
      </c>
      <c r="ED430" t="s">
        <v>246</v>
      </c>
      <c r="EE430" t="s">
        <v>1025</v>
      </c>
      <c r="EF430" t="s">
        <v>981</v>
      </c>
      <c r="EG430" t="s">
        <v>2598</v>
      </c>
      <c r="EH430" t="s">
        <v>10017</v>
      </c>
      <c r="EI430" t="s">
        <v>4472</v>
      </c>
      <c r="EJ430" t="s">
        <v>4681</v>
      </c>
      <c r="EK430" t="s">
        <v>246</v>
      </c>
      <c r="EL430" t="s">
        <v>2926</v>
      </c>
      <c r="EM430" t="s">
        <v>1136</v>
      </c>
      <c r="EN430" t="s">
        <v>1388</v>
      </c>
      <c r="EO430" t="s">
        <v>10018</v>
      </c>
      <c r="EP430" t="s">
        <v>351</v>
      </c>
      <c r="EQ430" t="s">
        <v>6799</v>
      </c>
      <c r="ER430" t="s">
        <v>246</v>
      </c>
      <c r="ES430" t="s">
        <v>4687</v>
      </c>
      <c r="ET430" t="s">
        <v>334</v>
      </c>
      <c r="EU430" t="s">
        <v>380</v>
      </c>
    </row>
    <row r="431" spans="1:158">
      <c r="A431" t="s">
        <v>356</v>
      </c>
      <c r="B431" t="s">
        <v>211</v>
      </c>
      <c r="C431" t="s">
        <v>267</v>
      </c>
      <c r="D431" t="s">
        <v>357</v>
      </c>
      <c r="E431" t="s">
        <v>10019</v>
      </c>
      <c r="F431" t="s">
        <v>10020</v>
      </c>
      <c r="G431">
        <v>9923009677</v>
      </c>
      <c r="H431" t="s">
        <v>271</v>
      </c>
      <c r="I431" t="s">
        <v>10021</v>
      </c>
      <c r="J431" t="s">
        <v>166</v>
      </c>
      <c r="K431" t="s">
        <v>4279</v>
      </c>
      <c r="L431" t="s">
        <v>10022</v>
      </c>
      <c r="M431" t="s">
        <v>10023</v>
      </c>
      <c r="N431" t="s">
        <v>170</v>
      </c>
      <c r="O431" t="s">
        <v>10024</v>
      </c>
      <c r="AI431" t="s">
        <v>10025</v>
      </c>
      <c r="AJ431" t="s">
        <v>549</v>
      </c>
      <c r="AK431" t="s">
        <v>10026</v>
      </c>
      <c r="AL431">
        <v>78.13</v>
      </c>
      <c r="AN431">
        <v>1998</v>
      </c>
      <c r="AO431" t="s">
        <v>174</v>
      </c>
      <c r="AP431" t="s">
        <v>10027</v>
      </c>
      <c r="AQ431" t="s">
        <v>549</v>
      </c>
      <c r="AR431" t="s">
        <v>1178</v>
      </c>
      <c r="AS431">
        <v>69.5</v>
      </c>
      <c r="AU431">
        <v>2000</v>
      </c>
      <c r="AV431" t="s">
        <v>170</v>
      </c>
      <c r="BC431" t="s">
        <v>174</v>
      </c>
      <c r="BD431" t="s">
        <v>10028</v>
      </c>
      <c r="BE431" t="s">
        <v>10029</v>
      </c>
      <c r="BF431" t="s">
        <v>2842</v>
      </c>
      <c r="BG431">
        <v>66.25</v>
      </c>
      <c r="BI431">
        <v>2003</v>
      </c>
      <c r="BJ431">
        <v>19</v>
      </c>
      <c r="BK431" t="s">
        <v>1048</v>
      </c>
      <c r="BL431">
        <v>54</v>
      </c>
      <c r="BN431" t="s">
        <v>174</v>
      </c>
      <c r="BO431" t="s">
        <v>441</v>
      </c>
      <c r="BP431" t="s">
        <v>10030</v>
      </c>
      <c r="BQ431" t="s">
        <v>405</v>
      </c>
      <c r="BR431">
        <v>73.07</v>
      </c>
      <c r="BT431">
        <v>2020</v>
      </c>
      <c r="BU431">
        <v>31</v>
      </c>
      <c r="BV431" t="s">
        <v>529</v>
      </c>
      <c r="BW431">
        <v>53</v>
      </c>
      <c r="BX431" t="s">
        <v>405</v>
      </c>
      <c r="BY431" t="s">
        <v>174</v>
      </c>
      <c r="BZ431" t="s">
        <v>185</v>
      </c>
      <c r="CA431" t="s">
        <v>10031</v>
      </c>
      <c r="CB431" t="s">
        <v>10032</v>
      </c>
      <c r="CC431">
        <v>64.43</v>
      </c>
      <c r="CE431">
        <v>2011</v>
      </c>
      <c r="CF431" t="s">
        <v>174</v>
      </c>
      <c r="CG431" t="s">
        <v>405</v>
      </c>
      <c r="CH431" t="s">
        <v>10033</v>
      </c>
      <c r="CI431" t="s">
        <v>373</v>
      </c>
      <c r="CK431" t="s">
        <v>170</v>
      </c>
      <c r="CL431" t="s">
        <v>174</v>
      </c>
      <c r="CM431" t="s">
        <v>10034</v>
      </c>
      <c r="CN431" t="s">
        <v>174</v>
      </c>
      <c r="CO431" t="s">
        <v>10035</v>
      </c>
      <c r="CP431" t="s">
        <v>10036</v>
      </c>
      <c r="CQ431" t="s">
        <v>174</v>
      </c>
      <c r="CR431">
        <v>0</v>
      </c>
      <c r="CS431">
        <v>1</v>
      </c>
      <c r="CT431">
        <v>3</v>
      </c>
      <c r="CV431" t="s">
        <v>170</v>
      </c>
      <c r="CZ431" t="s">
        <v>170</v>
      </c>
      <c r="DB431" t="s">
        <v>10037</v>
      </c>
      <c r="DC431" t="s">
        <v>8222</v>
      </c>
      <c r="DD431" t="s">
        <v>174</v>
      </c>
      <c r="DE431" t="s">
        <v>10038</v>
      </c>
      <c r="DF431" t="s">
        <v>170</v>
      </c>
      <c r="DL431" t="s">
        <v>170</v>
      </c>
      <c r="DN431" t="s">
        <v>170</v>
      </c>
      <c r="DP431" t="s">
        <v>10039</v>
      </c>
      <c r="DQ431" t="str">
        <f>HYPERLINK("https://nconnect.nicmar.ac.in/storage/profile/699d4331002e1.png","Download")</f>
        <v>0</v>
      </c>
      <c r="DR431" t="str">
        <f>HYPERLINK("https://nconnect.nicmar.ac.in/pdf/299_resume_1771920102.pdf/Y2FyZWVy","View Resume")</f>
        <v>0</v>
      </c>
      <c r="DS431" t="s">
        <v>641</v>
      </c>
      <c r="DT431" t="s">
        <v>10040</v>
      </c>
      <c r="DU431" t="s">
        <v>5929</v>
      </c>
      <c r="DV431" t="s">
        <v>6010</v>
      </c>
      <c r="DW431" t="s">
        <v>246</v>
      </c>
      <c r="DX431" t="s">
        <v>3834</v>
      </c>
      <c r="DY431" t="s">
        <v>209</v>
      </c>
      <c r="DZ431" t="s">
        <v>2691</v>
      </c>
      <c r="EA431" t="s">
        <v>10041</v>
      </c>
      <c r="EB431" t="s">
        <v>10042</v>
      </c>
      <c r="EC431" t="s">
        <v>10043</v>
      </c>
      <c r="ED431" t="s">
        <v>207</v>
      </c>
      <c r="EE431" t="s">
        <v>342</v>
      </c>
      <c r="EF431" t="s">
        <v>2519</v>
      </c>
      <c r="EG431" t="s">
        <v>865</v>
      </c>
      <c r="EH431" t="s">
        <v>10044</v>
      </c>
      <c r="EI431" t="s">
        <v>10045</v>
      </c>
      <c r="EJ431" t="s">
        <v>9517</v>
      </c>
      <c r="EK431" t="s">
        <v>246</v>
      </c>
      <c r="EL431" t="s">
        <v>5418</v>
      </c>
      <c r="EM431" t="s">
        <v>2109</v>
      </c>
      <c r="EN431" t="s">
        <v>466</v>
      </c>
    </row>
    <row r="432" spans="1:158">
      <c r="A432" t="s">
        <v>356</v>
      </c>
      <c r="B432" t="s">
        <v>211</v>
      </c>
      <c r="C432" t="s">
        <v>267</v>
      </c>
      <c r="D432" t="s">
        <v>357</v>
      </c>
      <c r="E432" t="s">
        <v>10046</v>
      </c>
      <c r="F432" t="s">
        <v>10047</v>
      </c>
      <c r="G432">
        <v>9372960229</v>
      </c>
      <c r="H432" t="s">
        <v>271</v>
      </c>
      <c r="I432" t="s">
        <v>10048</v>
      </c>
      <c r="J432" t="s">
        <v>166</v>
      </c>
      <c r="K432" t="s">
        <v>1035</v>
      </c>
      <c r="L432" t="s">
        <v>10049</v>
      </c>
      <c r="M432" t="s">
        <v>10050</v>
      </c>
      <c r="N432" t="s">
        <v>170</v>
      </c>
      <c r="AI432" t="s">
        <v>10051</v>
      </c>
      <c r="AJ432" t="s">
        <v>10052</v>
      </c>
      <c r="AK432" t="s">
        <v>10053</v>
      </c>
      <c r="AL432">
        <v>63.62</v>
      </c>
      <c r="AN432">
        <v>1997</v>
      </c>
      <c r="AO432" t="s">
        <v>174</v>
      </c>
      <c r="AP432" t="s">
        <v>10054</v>
      </c>
      <c r="AQ432" t="s">
        <v>10055</v>
      </c>
      <c r="AR432" t="s">
        <v>10056</v>
      </c>
      <c r="AS432">
        <v>72.5</v>
      </c>
      <c r="AU432">
        <v>1999</v>
      </c>
      <c r="AV432" t="s">
        <v>170</v>
      </c>
      <c r="BC432" t="s">
        <v>174</v>
      </c>
      <c r="BD432" t="s">
        <v>3341</v>
      </c>
      <c r="BE432" t="s">
        <v>10057</v>
      </c>
      <c r="BF432" t="s">
        <v>10058</v>
      </c>
      <c r="BG432">
        <v>51</v>
      </c>
      <c r="BI432">
        <v>2002</v>
      </c>
      <c r="BJ432">
        <v>19</v>
      </c>
      <c r="BK432" t="s">
        <v>663</v>
      </c>
      <c r="BL432">
        <v>27</v>
      </c>
      <c r="BN432" t="s">
        <v>174</v>
      </c>
      <c r="BO432" t="s">
        <v>10059</v>
      </c>
      <c r="BP432" t="s">
        <v>10060</v>
      </c>
      <c r="BQ432" t="s">
        <v>10061</v>
      </c>
      <c r="BR432">
        <v>86.28</v>
      </c>
      <c r="BS432">
        <v>9.06</v>
      </c>
      <c r="BT432">
        <v>2021</v>
      </c>
      <c r="BU432">
        <v>31</v>
      </c>
      <c r="BV432" t="s">
        <v>10062</v>
      </c>
      <c r="BW432">
        <v>24</v>
      </c>
      <c r="BY432" t="s">
        <v>174</v>
      </c>
      <c r="BZ432" t="s">
        <v>10063</v>
      </c>
      <c r="CA432" t="s">
        <v>10064</v>
      </c>
      <c r="CB432" t="s">
        <v>10065</v>
      </c>
      <c r="CC432">
        <v>82.15</v>
      </c>
      <c r="CE432">
        <v>2008</v>
      </c>
      <c r="CF432" t="s">
        <v>174</v>
      </c>
      <c r="CG432" t="s">
        <v>10066</v>
      </c>
      <c r="CH432" t="s">
        <v>10067</v>
      </c>
      <c r="CI432" t="s">
        <v>373</v>
      </c>
      <c r="CK432" t="s">
        <v>174</v>
      </c>
      <c r="CL432" t="s">
        <v>174</v>
      </c>
      <c r="CN432" t="s">
        <v>174</v>
      </c>
      <c r="CO432" t="s">
        <v>10068</v>
      </c>
      <c r="CP432" t="s">
        <v>2782</v>
      </c>
      <c r="CQ432" t="s">
        <v>174</v>
      </c>
      <c r="CR432">
        <v>0</v>
      </c>
      <c r="CS432">
        <v>0</v>
      </c>
      <c r="CT432">
        <v>6</v>
      </c>
      <c r="CU432" t="s">
        <v>10069</v>
      </c>
      <c r="CV432" t="s">
        <v>170</v>
      </c>
      <c r="CZ432" t="s">
        <v>170</v>
      </c>
      <c r="DB432" t="s">
        <v>10070</v>
      </c>
      <c r="DC432" t="s">
        <v>10071</v>
      </c>
      <c r="DD432" t="s">
        <v>170</v>
      </c>
      <c r="DF432" t="s">
        <v>174</v>
      </c>
      <c r="DG432" t="s">
        <v>10072</v>
      </c>
      <c r="DH432" t="s">
        <v>10073</v>
      </c>
      <c r="DI432" t="s">
        <v>10074</v>
      </c>
      <c r="DJ432" t="s">
        <v>1163</v>
      </c>
      <c r="DK432">
        <v>8</v>
      </c>
      <c r="DL432" t="s">
        <v>174</v>
      </c>
      <c r="DM432" t="s">
        <v>10075</v>
      </c>
      <c r="DN432" t="s">
        <v>170</v>
      </c>
      <c r="DP432" t="s">
        <v>10076</v>
      </c>
      <c r="DQ432" t="str">
        <f>HYPERLINK("https://nconnect.nicmar.ac.in/storage/profile/699733f617461.png","Download")</f>
        <v>0</v>
      </c>
      <c r="DR432" t="str">
        <f>HYPERLINK("https://nconnect.nicmar.ac.in/pdf/374_resume_1771921966.pdf/Y2FyZWVy","View Resume")</f>
        <v>0</v>
      </c>
      <c r="DS432" t="s">
        <v>10077</v>
      </c>
      <c r="DT432" t="s">
        <v>10078</v>
      </c>
      <c r="DU432" t="s">
        <v>211</v>
      </c>
      <c r="DV432" t="s">
        <v>10079</v>
      </c>
      <c r="DW432" t="s">
        <v>246</v>
      </c>
      <c r="DX432" t="s">
        <v>5754</v>
      </c>
      <c r="DY432" t="s">
        <v>209</v>
      </c>
      <c r="DZ432" t="s">
        <v>10077</v>
      </c>
    </row>
    <row r="433" spans="1:158">
      <c r="A433" t="s">
        <v>1779</v>
      </c>
      <c r="B433" t="s">
        <v>159</v>
      </c>
      <c r="C433" t="s">
        <v>160</v>
      </c>
      <c r="D433" t="s">
        <v>1780</v>
      </c>
      <c r="E433" t="s">
        <v>10080</v>
      </c>
      <c r="F433" t="s">
        <v>10081</v>
      </c>
      <c r="G433">
        <v>7978209548</v>
      </c>
      <c r="H433" t="s">
        <v>271</v>
      </c>
      <c r="I433" t="s">
        <v>10082</v>
      </c>
      <c r="J433" t="s">
        <v>166</v>
      </c>
      <c r="K433" t="s">
        <v>10083</v>
      </c>
      <c r="L433" t="s">
        <v>10084</v>
      </c>
      <c r="M433" t="s">
        <v>10085</v>
      </c>
      <c r="N433" t="s">
        <v>170</v>
      </c>
      <c r="AI433" t="s">
        <v>10086</v>
      </c>
      <c r="AJ433" t="s">
        <v>10087</v>
      </c>
      <c r="AK433" t="s">
        <v>10088</v>
      </c>
      <c r="AL433">
        <v>93</v>
      </c>
      <c r="AN433">
        <v>2009</v>
      </c>
      <c r="AO433" t="s">
        <v>174</v>
      </c>
      <c r="AP433" t="s">
        <v>10089</v>
      </c>
      <c r="AQ433" t="s">
        <v>10087</v>
      </c>
      <c r="AR433" t="s">
        <v>10090</v>
      </c>
      <c r="AS433">
        <v>63</v>
      </c>
      <c r="AU433">
        <v>2011</v>
      </c>
      <c r="AV433" t="s">
        <v>170</v>
      </c>
      <c r="BC433" t="s">
        <v>174</v>
      </c>
      <c r="BD433" t="s">
        <v>10091</v>
      </c>
      <c r="BE433" t="s">
        <v>6578</v>
      </c>
      <c r="BF433" t="s">
        <v>10092</v>
      </c>
      <c r="BG433">
        <v>65.8</v>
      </c>
      <c r="BH433">
        <v>7.08</v>
      </c>
      <c r="BI433">
        <v>2009</v>
      </c>
      <c r="BJ433">
        <v>8</v>
      </c>
      <c r="BL433">
        <v>2</v>
      </c>
      <c r="BN433" t="s">
        <v>174</v>
      </c>
      <c r="BO433" t="s">
        <v>10093</v>
      </c>
      <c r="BP433" t="s">
        <v>10094</v>
      </c>
      <c r="BQ433" t="s">
        <v>10095</v>
      </c>
      <c r="BR433">
        <v>73.1</v>
      </c>
      <c r="BS433">
        <v>7.31</v>
      </c>
      <c r="BT433">
        <v>2011</v>
      </c>
      <c r="BU433">
        <v>26</v>
      </c>
      <c r="BW433">
        <v>48</v>
      </c>
      <c r="BY433" t="s">
        <v>170</v>
      </c>
      <c r="CF433" t="s">
        <v>170</v>
      </c>
      <c r="CJ433">
        <v>2017</v>
      </c>
      <c r="CL433" t="s">
        <v>174</v>
      </c>
      <c r="CM433" t="s">
        <v>10096</v>
      </c>
      <c r="CN433" t="s">
        <v>174</v>
      </c>
      <c r="CO433" t="s">
        <v>10097</v>
      </c>
      <c r="CP433" t="s">
        <v>10098</v>
      </c>
      <c r="CQ433" t="s">
        <v>170</v>
      </c>
      <c r="CV433" t="s">
        <v>170</v>
      </c>
      <c r="CZ433" t="s">
        <v>170</v>
      </c>
      <c r="DB433" t="s">
        <v>10099</v>
      </c>
      <c r="DC433" t="s">
        <v>10100</v>
      </c>
      <c r="DD433" t="s">
        <v>174</v>
      </c>
      <c r="DE433" t="s">
        <v>10101</v>
      </c>
      <c r="DF433" t="s">
        <v>174</v>
      </c>
      <c r="DG433" t="s">
        <v>10102</v>
      </c>
      <c r="DH433" t="s">
        <v>378</v>
      </c>
      <c r="DI433" t="s">
        <v>10103</v>
      </c>
      <c r="DJ433" t="s">
        <v>10104</v>
      </c>
      <c r="DK433">
        <v>8</v>
      </c>
      <c r="DL433" t="s">
        <v>174</v>
      </c>
      <c r="DM433" t="s">
        <v>10105</v>
      </c>
      <c r="DN433" t="s">
        <v>170</v>
      </c>
      <c r="DP433" t="s">
        <v>10106</v>
      </c>
      <c r="DQ433" t="str">
        <f>HYPERLINK("https://nconnect.nicmar.ac.in/storage/profile/699d31ccbaf29.png","Download")</f>
        <v>0</v>
      </c>
      <c r="DR433" t="str">
        <f>HYPERLINK("https://nconnect.nicmar.ac.in/pdf/600_resume_1771923748.pdf/Y2FyZWVy","View Resume")</f>
        <v>0</v>
      </c>
      <c r="DS433" t="s">
        <v>2027</v>
      </c>
      <c r="DT433" t="s">
        <v>10107</v>
      </c>
      <c r="DU433" t="s">
        <v>211</v>
      </c>
      <c r="DV433" t="s">
        <v>819</v>
      </c>
      <c r="DW433" t="s">
        <v>246</v>
      </c>
      <c r="DX433" t="s">
        <v>1502</v>
      </c>
      <c r="DY433" t="s">
        <v>1686</v>
      </c>
      <c r="DZ433" t="s">
        <v>1505</v>
      </c>
      <c r="EA433" t="s">
        <v>10108</v>
      </c>
      <c r="EB433" t="s">
        <v>6240</v>
      </c>
      <c r="EC433" t="s">
        <v>4185</v>
      </c>
      <c r="ED433" t="s">
        <v>207</v>
      </c>
      <c r="EE433" t="s">
        <v>384</v>
      </c>
      <c r="EF433" t="s">
        <v>3834</v>
      </c>
      <c r="EG433" t="s">
        <v>344</v>
      </c>
    </row>
    <row r="434" spans="1:158">
      <c r="A434" t="s">
        <v>293</v>
      </c>
      <c r="B434" t="s">
        <v>211</v>
      </c>
      <c r="C434" t="s">
        <v>212</v>
      </c>
      <c r="D434" t="s">
        <v>294</v>
      </c>
      <c r="E434" t="s">
        <v>10109</v>
      </c>
      <c r="F434" t="s">
        <v>10110</v>
      </c>
      <c r="G434">
        <v>9021513921</v>
      </c>
      <c r="H434" t="s">
        <v>271</v>
      </c>
      <c r="I434" t="s">
        <v>10111</v>
      </c>
      <c r="J434" t="s">
        <v>166</v>
      </c>
      <c r="K434" t="s">
        <v>10112</v>
      </c>
      <c r="L434" t="s">
        <v>10113</v>
      </c>
      <c r="M434" t="s">
        <v>10114</v>
      </c>
      <c r="N434" t="s">
        <v>170</v>
      </c>
      <c r="AI434" t="s">
        <v>10115</v>
      </c>
      <c r="AJ434" t="s">
        <v>10116</v>
      </c>
      <c r="AK434" t="s">
        <v>10117</v>
      </c>
      <c r="AL434">
        <v>94.2</v>
      </c>
      <c r="AN434">
        <v>2017</v>
      </c>
      <c r="AO434" t="s">
        <v>174</v>
      </c>
      <c r="AP434" t="s">
        <v>10118</v>
      </c>
      <c r="AQ434" t="s">
        <v>10116</v>
      </c>
      <c r="AR434" t="s">
        <v>10119</v>
      </c>
      <c r="AS434">
        <v>73.54</v>
      </c>
      <c r="AU434">
        <v>2019</v>
      </c>
      <c r="AV434" t="s">
        <v>170</v>
      </c>
      <c r="BC434" t="s">
        <v>174</v>
      </c>
      <c r="BD434" t="s">
        <v>4931</v>
      </c>
      <c r="BE434" t="s">
        <v>10120</v>
      </c>
      <c r="BF434" t="s">
        <v>3321</v>
      </c>
      <c r="BG434">
        <v>92.95</v>
      </c>
      <c r="BH434">
        <v>9.68</v>
      </c>
      <c r="BI434">
        <v>2022</v>
      </c>
      <c r="BJ434">
        <v>19</v>
      </c>
      <c r="BK434" t="s">
        <v>444</v>
      </c>
      <c r="BL434">
        <v>53</v>
      </c>
      <c r="BM434" t="s">
        <v>3321</v>
      </c>
      <c r="BN434" t="s">
        <v>174</v>
      </c>
      <c r="BO434" t="s">
        <v>4931</v>
      </c>
      <c r="BP434" t="s">
        <v>10120</v>
      </c>
      <c r="BQ434" t="s">
        <v>3321</v>
      </c>
      <c r="BR434">
        <v>78.55</v>
      </c>
      <c r="BS434">
        <v>8.8</v>
      </c>
      <c r="BT434">
        <v>2024</v>
      </c>
      <c r="BU434">
        <v>31</v>
      </c>
      <c r="BV434" t="s">
        <v>447</v>
      </c>
      <c r="BW434">
        <v>53</v>
      </c>
      <c r="BX434" t="s">
        <v>3321</v>
      </c>
      <c r="BY434" t="s">
        <v>170</v>
      </c>
      <c r="CF434" t="s">
        <v>170</v>
      </c>
      <c r="CG434" t="s">
        <v>378</v>
      </c>
      <c r="CH434" t="s">
        <v>378</v>
      </c>
      <c r="CL434" t="s">
        <v>174</v>
      </c>
      <c r="CM434" t="s">
        <v>10121</v>
      </c>
      <c r="CN434" t="s">
        <v>174</v>
      </c>
      <c r="CO434" t="s">
        <v>10122</v>
      </c>
      <c r="CP434" t="s">
        <v>10123</v>
      </c>
      <c r="CQ434" t="s">
        <v>170</v>
      </c>
      <c r="CV434" t="s">
        <v>170</v>
      </c>
      <c r="CZ434" t="s">
        <v>170</v>
      </c>
      <c r="DC434" t="s">
        <v>10124</v>
      </c>
      <c r="DD434" t="s">
        <v>170</v>
      </c>
      <c r="DF434" t="s">
        <v>170</v>
      </c>
      <c r="DL434" t="s">
        <v>170</v>
      </c>
      <c r="DN434" t="s">
        <v>170</v>
      </c>
      <c r="DP434" t="s">
        <v>10125</v>
      </c>
      <c r="DQ434" t="s">
        <v>202</v>
      </c>
      <c r="DR434" t="str">
        <f>HYPERLINK("https://nconnect.nicmar.ac.in/pdf/618_resume_1771925450.pdf/Y2FyZWVy","View Resume")</f>
        <v>0</v>
      </c>
      <c r="DS434" t="s">
        <v>945</v>
      </c>
      <c r="DT434" t="s">
        <v>10126</v>
      </c>
      <c r="DU434" t="s">
        <v>10127</v>
      </c>
      <c r="DV434" t="s">
        <v>10128</v>
      </c>
      <c r="DW434" t="s">
        <v>246</v>
      </c>
      <c r="DX434" t="s">
        <v>424</v>
      </c>
      <c r="DY434" t="s">
        <v>4269</v>
      </c>
      <c r="DZ434" t="s">
        <v>945</v>
      </c>
    </row>
    <row r="435" spans="1:158">
      <c r="A435" t="s">
        <v>1348</v>
      </c>
      <c r="B435" t="s">
        <v>211</v>
      </c>
      <c r="C435" t="s">
        <v>267</v>
      </c>
      <c r="D435" t="s">
        <v>1349</v>
      </c>
      <c r="E435" t="s">
        <v>10129</v>
      </c>
      <c r="F435" t="s">
        <v>10130</v>
      </c>
      <c r="G435">
        <v>9352185026</v>
      </c>
      <c r="H435" t="s">
        <v>271</v>
      </c>
      <c r="I435" t="s">
        <v>10131</v>
      </c>
      <c r="J435" t="s">
        <v>166</v>
      </c>
      <c r="K435" t="s">
        <v>10132</v>
      </c>
      <c r="L435" t="s">
        <v>10133</v>
      </c>
      <c r="M435" t="s">
        <v>10134</v>
      </c>
      <c r="N435" t="s">
        <v>170</v>
      </c>
      <c r="AI435" t="s">
        <v>10135</v>
      </c>
      <c r="AJ435" t="s">
        <v>10136</v>
      </c>
      <c r="AK435" t="s">
        <v>10137</v>
      </c>
      <c r="AL435">
        <v>84</v>
      </c>
      <c r="AM435">
        <v>8.8</v>
      </c>
      <c r="AN435">
        <v>2011</v>
      </c>
      <c r="AO435" t="s">
        <v>174</v>
      </c>
      <c r="AP435" t="s">
        <v>10135</v>
      </c>
      <c r="AQ435" t="s">
        <v>10136</v>
      </c>
      <c r="AR435" t="s">
        <v>10138</v>
      </c>
      <c r="AS435">
        <v>70</v>
      </c>
      <c r="AU435">
        <v>2013</v>
      </c>
      <c r="AV435" t="s">
        <v>170</v>
      </c>
      <c r="BC435" t="s">
        <v>174</v>
      </c>
      <c r="BD435" t="s">
        <v>10139</v>
      </c>
      <c r="BE435" t="s">
        <v>10140</v>
      </c>
      <c r="BF435" t="s">
        <v>10141</v>
      </c>
      <c r="BG435">
        <v>65</v>
      </c>
      <c r="BI435">
        <v>2016</v>
      </c>
      <c r="BJ435">
        <v>19</v>
      </c>
      <c r="BK435" t="s">
        <v>10142</v>
      </c>
      <c r="BL435">
        <v>53</v>
      </c>
      <c r="BM435" t="s">
        <v>10143</v>
      </c>
      <c r="BN435" t="s">
        <v>174</v>
      </c>
      <c r="BO435" t="s">
        <v>10139</v>
      </c>
      <c r="BP435" t="s">
        <v>10140</v>
      </c>
      <c r="BQ435" t="s">
        <v>4623</v>
      </c>
      <c r="BR435">
        <v>65</v>
      </c>
      <c r="BT435">
        <v>2018</v>
      </c>
      <c r="BU435">
        <v>31</v>
      </c>
      <c r="BV435" t="s">
        <v>10144</v>
      </c>
      <c r="BW435">
        <v>53</v>
      </c>
      <c r="BX435" t="s">
        <v>4623</v>
      </c>
      <c r="BY435" t="s">
        <v>170</v>
      </c>
      <c r="CF435" t="s">
        <v>174</v>
      </c>
      <c r="CG435" t="s">
        <v>10145</v>
      </c>
      <c r="CH435" t="s">
        <v>10146</v>
      </c>
      <c r="CI435" t="s">
        <v>193</v>
      </c>
      <c r="CJ435">
        <v>2023</v>
      </c>
      <c r="CL435" t="s">
        <v>170</v>
      </c>
      <c r="CN435" t="s">
        <v>174</v>
      </c>
      <c r="CO435" t="s">
        <v>10147</v>
      </c>
      <c r="CP435" t="s">
        <v>670</v>
      </c>
      <c r="CQ435" t="s">
        <v>170</v>
      </c>
      <c r="CU435" t="s">
        <v>2365</v>
      </c>
      <c r="CV435" t="s">
        <v>170</v>
      </c>
      <c r="CZ435" t="s">
        <v>170</v>
      </c>
      <c r="DC435" t="s">
        <v>10148</v>
      </c>
      <c r="DD435" t="s">
        <v>174</v>
      </c>
      <c r="DE435" t="s">
        <v>10149</v>
      </c>
      <c r="DF435" t="s">
        <v>170</v>
      </c>
      <c r="DL435" t="s">
        <v>170</v>
      </c>
      <c r="DN435" t="s">
        <v>170</v>
      </c>
      <c r="DP435" t="s">
        <v>10150</v>
      </c>
      <c r="DQ435" t="s">
        <v>202</v>
      </c>
      <c r="DR435" t="str">
        <f>HYPERLINK("https://nconnect.nicmar.ac.in/pdf/585_resume_1771925348.pdf/Y2FyZWVy","View Resume")</f>
        <v>0</v>
      </c>
      <c r="DS435" t="s">
        <v>3110</v>
      </c>
      <c r="DT435" t="s">
        <v>10151</v>
      </c>
      <c r="DU435" t="s">
        <v>10152</v>
      </c>
      <c r="DV435" t="s">
        <v>8826</v>
      </c>
      <c r="DW435" t="s">
        <v>246</v>
      </c>
      <c r="DX435" t="s">
        <v>1094</v>
      </c>
      <c r="DY435" t="s">
        <v>901</v>
      </c>
      <c r="DZ435" t="s">
        <v>1383</v>
      </c>
      <c r="EA435" t="s">
        <v>10153</v>
      </c>
      <c r="EB435" t="s">
        <v>10154</v>
      </c>
      <c r="EC435" t="s">
        <v>1214</v>
      </c>
      <c r="ED435" t="s">
        <v>246</v>
      </c>
      <c r="EE435" t="s">
        <v>907</v>
      </c>
      <c r="EF435" t="s">
        <v>821</v>
      </c>
      <c r="EG435" t="s">
        <v>2927</v>
      </c>
      <c r="EH435" t="s">
        <v>10155</v>
      </c>
      <c r="EI435" t="s">
        <v>10156</v>
      </c>
      <c r="EJ435" t="s">
        <v>1214</v>
      </c>
      <c r="EK435" t="s">
        <v>246</v>
      </c>
      <c r="EL435" t="s">
        <v>6636</v>
      </c>
      <c r="EM435" t="s">
        <v>1502</v>
      </c>
      <c r="EN435" t="s">
        <v>945</v>
      </c>
      <c r="EO435" t="s">
        <v>10157</v>
      </c>
      <c r="EP435" t="s">
        <v>10158</v>
      </c>
      <c r="EQ435" t="s">
        <v>1214</v>
      </c>
      <c r="ER435" t="s">
        <v>246</v>
      </c>
      <c r="ES435" t="s">
        <v>570</v>
      </c>
      <c r="ET435" t="s">
        <v>1395</v>
      </c>
      <c r="EU435" t="s">
        <v>2054</v>
      </c>
      <c r="EV435" t="s">
        <v>10157</v>
      </c>
      <c r="EW435" t="s">
        <v>10158</v>
      </c>
      <c r="EX435" t="s">
        <v>1214</v>
      </c>
      <c r="EY435" t="s">
        <v>246</v>
      </c>
      <c r="EZ435" t="s">
        <v>5754</v>
      </c>
      <c r="FA435" t="s">
        <v>983</v>
      </c>
      <c r="FB435" t="s">
        <v>461</v>
      </c>
    </row>
    <row r="436" spans="1:158">
      <c r="A436" t="s">
        <v>1063</v>
      </c>
      <c r="B436" t="s">
        <v>508</v>
      </c>
      <c r="C436" t="s">
        <v>212</v>
      </c>
      <c r="D436" t="s">
        <v>213</v>
      </c>
      <c r="E436" t="s">
        <v>10159</v>
      </c>
      <c r="F436" t="s">
        <v>10160</v>
      </c>
      <c r="G436">
        <v>9428479689</v>
      </c>
      <c r="H436" t="s">
        <v>164</v>
      </c>
      <c r="I436" t="s">
        <v>10161</v>
      </c>
      <c r="J436" t="s">
        <v>166</v>
      </c>
      <c r="K436" t="s">
        <v>10162</v>
      </c>
      <c r="L436" t="s">
        <v>10163</v>
      </c>
      <c r="M436" t="s">
        <v>10164</v>
      </c>
      <c r="N436" t="s">
        <v>170</v>
      </c>
      <c r="AI436" t="s">
        <v>10165</v>
      </c>
      <c r="AJ436" t="s">
        <v>10166</v>
      </c>
      <c r="AK436" t="s">
        <v>10167</v>
      </c>
      <c r="AL436">
        <v>69.29</v>
      </c>
      <c r="AN436">
        <v>2005</v>
      </c>
      <c r="AO436" t="s">
        <v>174</v>
      </c>
      <c r="AP436" t="s">
        <v>10168</v>
      </c>
      <c r="AQ436" t="s">
        <v>10166</v>
      </c>
      <c r="AR436" t="s">
        <v>10169</v>
      </c>
      <c r="AS436">
        <v>56.6</v>
      </c>
      <c r="AU436">
        <v>2007</v>
      </c>
      <c r="AV436" t="s">
        <v>170</v>
      </c>
      <c r="BC436" t="s">
        <v>174</v>
      </c>
      <c r="BD436" t="s">
        <v>10170</v>
      </c>
      <c r="BE436" t="s">
        <v>10171</v>
      </c>
      <c r="BF436" t="s">
        <v>10172</v>
      </c>
      <c r="BG436">
        <v>56.6</v>
      </c>
      <c r="BI436">
        <v>2012</v>
      </c>
      <c r="BJ436">
        <v>2</v>
      </c>
      <c r="BL436">
        <v>9</v>
      </c>
      <c r="BN436" t="s">
        <v>174</v>
      </c>
      <c r="BO436" t="s">
        <v>10001</v>
      </c>
      <c r="BP436" t="s">
        <v>10173</v>
      </c>
      <c r="BQ436" t="s">
        <v>10172</v>
      </c>
      <c r="BR436">
        <v>86</v>
      </c>
      <c r="BT436">
        <v>2014</v>
      </c>
      <c r="BU436">
        <v>14</v>
      </c>
      <c r="BW436">
        <v>47</v>
      </c>
      <c r="BY436" t="s">
        <v>170</v>
      </c>
      <c r="CF436" t="s">
        <v>174</v>
      </c>
      <c r="CG436" t="s">
        <v>10174</v>
      </c>
      <c r="CH436" t="s">
        <v>6094</v>
      </c>
      <c r="CI436" t="s">
        <v>193</v>
      </c>
      <c r="CJ436">
        <v>2021</v>
      </c>
      <c r="CL436" t="s">
        <v>170</v>
      </c>
      <c r="CN436" t="s">
        <v>170</v>
      </c>
      <c r="CP436" t="s">
        <v>10175</v>
      </c>
      <c r="CQ436" t="s">
        <v>174</v>
      </c>
      <c r="CR436">
        <v>3</v>
      </c>
      <c r="CS436">
        <v>1</v>
      </c>
      <c r="CT436">
        <v>7</v>
      </c>
      <c r="CU436" t="s">
        <v>10176</v>
      </c>
      <c r="CV436" t="s">
        <v>170</v>
      </c>
      <c r="CZ436" t="s">
        <v>174</v>
      </c>
      <c r="DA436" t="s">
        <v>10177</v>
      </c>
      <c r="DB436" t="s">
        <v>10178</v>
      </c>
      <c r="DC436" t="s">
        <v>10179</v>
      </c>
      <c r="DD436" t="s">
        <v>174</v>
      </c>
      <c r="DE436" t="s">
        <v>10180</v>
      </c>
      <c r="DF436" t="s">
        <v>174</v>
      </c>
      <c r="DG436">
        <v>12</v>
      </c>
      <c r="DH436">
        <v>3</v>
      </c>
      <c r="DI436">
        <v>0</v>
      </c>
      <c r="DJ436">
        <v>2</v>
      </c>
      <c r="DK436">
        <v>8</v>
      </c>
      <c r="DL436" t="s">
        <v>170</v>
      </c>
      <c r="DN436" t="s">
        <v>170</v>
      </c>
      <c r="DP436" t="s">
        <v>10150</v>
      </c>
      <c r="DQ436" t="s">
        <v>202</v>
      </c>
      <c r="DR436" t="str">
        <f>HYPERLINK("https://nconnect.nicmar.ac.in/pdf/617_resume_1771925733.pdf/Y2FyZWVy","View Resume")</f>
        <v>0</v>
      </c>
      <c r="DS436" t="s">
        <v>4263</v>
      </c>
      <c r="DT436" t="s">
        <v>10181</v>
      </c>
      <c r="DU436" t="s">
        <v>211</v>
      </c>
      <c r="DV436" t="s">
        <v>4679</v>
      </c>
      <c r="DW436" t="s">
        <v>246</v>
      </c>
      <c r="DX436" t="s">
        <v>1983</v>
      </c>
      <c r="DY436" t="s">
        <v>209</v>
      </c>
      <c r="DZ436" t="s">
        <v>8824</v>
      </c>
      <c r="EA436" t="s">
        <v>10182</v>
      </c>
      <c r="EB436" t="s">
        <v>211</v>
      </c>
      <c r="EC436" t="s">
        <v>6799</v>
      </c>
      <c r="ED436" t="s">
        <v>246</v>
      </c>
      <c r="EE436" t="s">
        <v>580</v>
      </c>
      <c r="EF436" t="s">
        <v>2523</v>
      </c>
      <c r="EG436" t="s">
        <v>2927</v>
      </c>
    </row>
    <row r="437" spans="1:158">
      <c r="A437" t="s">
        <v>210</v>
      </c>
      <c r="B437" t="s">
        <v>211</v>
      </c>
      <c r="C437" t="s">
        <v>212</v>
      </c>
      <c r="D437" t="s">
        <v>213</v>
      </c>
      <c r="E437" t="s">
        <v>10183</v>
      </c>
      <c r="F437" t="s">
        <v>10184</v>
      </c>
      <c r="G437">
        <v>9166252500</v>
      </c>
      <c r="H437" t="s">
        <v>164</v>
      </c>
      <c r="I437" t="s">
        <v>10185</v>
      </c>
      <c r="J437" t="s">
        <v>166</v>
      </c>
      <c r="K437" t="s">
        <v>798</v>
      </c>
      <c r="L437" t="s">
        <v>10186</v>
      </c>
      <c r="M437" t="s">
        <v>10187</v>
      </c>
      <c r="N437" t="s">
        <v>170</v>
      </c>
      <c r="AI437" t="s">
        <v>10188</v>
      </c>
      <c r="AJ437" t="s">
        <v>10189</v>
      </c>
      <c r="AK437" t="s">
        <v>10190</v>
      </c>
      <c r="AL437">
        <v>68.6</v>
      </c>
      <c r="AN437">
        <v>2008</v>
      </c>
      <c r="AO437" t="s">
        <v>174</v>
      </c>
      <c r="AP437" t="s">
        <v>10191</v>
      </c>
      <c r="AQ437" t="s">
        <v>10192</v>
      </c>
      <c r="AR437" t="s">
        <v>10193</v>
      </c>
      <c r="AS437">
        <v>63.2</v>
      </c>
      <c r="AU437">
        <v>2010</v>
      </c>
      <c r="AV437" t="s">
        <v>170</v>
      </c>
      <c r="BC437" t="s">
        <v>174</v>
      </c>
      <c r="BD437" t="s">
        <v>10194</v>
      </c>
      <c r="BE437" t="s">
        <v>10195</v>
      </c>
      <c r="BF437" t="s">
        <v>486</v>
      </c>
      <c r="BG437">
        <v>69.26</v>
      </c>
      <c r="BI437">
        <v>2014</v>
      </c>
      <c r="BJ437">
        <v>1</v>
      </c>
      <c r="BL437">
        <v>9</v>
      </c>
      <c r="BN437" t="s">
        <v>174</v>
      </c>
      <c r="BO437" t="s">
        <v>5948</v>
      </c>
      <c r="BP437" t="s">
        <v>10196</v>
      </c>
      <c r="BQ437" t="s">
        <v>213</v>
      </c>
      <c r="BR437">
        <v>84.6</v>
      </c>
      <c r="BS437">
        <v>8.46</v>
      </c>
      <c r="BT437">
        <v>2018</v>
      </c>
      <c r="BU437">
        <v>14</v>
      </c>
      <c r="BW437">
        <v>47</v>
      </c>
      <c r="BY437" t="s">
        <v>170</v>
      </c>
      <c r="CF437" t="s">
        <v>174</v>
      </c>
      <c r="CG437" t="s">
        <v>10197</v>
      </c>
      <c r="CH437" t="s">
        <v>10198</v>
      </c>
      <c r="CI437" t="s">
        <v>193</v>
      </c>
      <c r="CJ437">
        <v>2025</v>
      </c>
      <c r="CL437" t="s">
        <v>170</v>
      </c>
      <c r="CN437" t="s">
        <v>170</v>
      </c>
      <c r="CP437" t="s">
        <v>10199</v>
      </c>
      <c r="CQ437" t="s">
        <v>174</v>
      </c>
      <c r="CR437">
        <v>6</v>
      </c>
      <c r="CS437">
        <v>2</v>
      </c>
      <c r="CU437" t="s">
        <v>10200</v>
      </c>
      <c r="CV437" t="s">
        <v>170</v>
      </c>
      <c r="CZ437" t="s">
        <v>170</v>
      </c>
      <c r="DB437" t="s">
        <v>10201</v>
      </c>
      <c r="DC437" t="s">
        <v>10202</v>
      </c>
      <c r="DD437" t="s">
        <v>174</v>
      </c>
      <c r="DE437" t="s">
        <v>10203</v>
      </c>
      <c r="DF437" t="s">
        <v>170</v>
      </c>
      <c r="DG437">
        <v>2</v>
      </c>
      <c r="DL437" t="s">
        <v>174</v>
      </c>
      <c r="DM437" t="s">
        <v>10204</v>
      </c>
      <c r="DN437" t="s">
        <v>170</v>
      </c>
      <c r="DP437" t="s">
        <v>10205</v>
      </c>
      <c r="DQ437" t="str">
        <f>HYPERLINK("https://nconnect.nicmar.ac.in/storage/profile/699d67298789d.png","Download")</f>
        <v>0</v>
      </c>
      <c r="DR437" t="str">
        <f>HYPERLINK("https://nconnect.nicmar.ac.in/pdf/621_resume_1771925842.pdf/Y2FyZWVy","View Resume")</f>
        <v>0</v>
      </c>
      <c r="DS437" t="s">
        <v>1383</v>
      </c>
      <c r="DT437" t="s">
        <v>10206</v>
      </c>
      <c r="DU437" t="s">
        <v>211</v>
      </c>
      <c r="DV437" t="s">
        <v>10207</v>
      </c>
      <c r="DW437" t="s">
        <v>246</v>
      </c>
      <c r="DX437" t="s">
        <v>252</v>
      </c>
      <c r="DY437" t="s">
        <v>209</v>
      </c>
      <c r="DZ437" t="s">
        <v>1383</v>
      </c>
    </row>
    <row r="438" spans="1:158">
      <c r="A438" t="s">
        <v>356</v>
      </c>
      <c r="B438" t="s">
        <v>211</v>
      </c>
      <c r="C438" t="s">
        <v>267</v>
      </c>
      <c r="D438" t="s">
        <v>357</v>
      </c>
      <c r="E438" t="s">
        <v>10208</v>
      </c>
      <c r="F438" t="s">
        <v>10209</v>
      </c>
      <c r="G438">
        <v>9373716752</v>
      </c>
      <c r="H438" t="s">
        <v>271</v>
      </c>
      <c r="I438" t="s">
        <v>10210</v>
      </c>
      <c r="J438" t="s">
        <v>166</v>
      </c>
      <c r="K438" t="s">
        <v>434</v>
      </c>
      <c r="L438" t="s">
        <v>10211</v>
      </c>
      <c r="M438" t="s">
        <v>10212</v>
      </c>
      <c r="N438" t="s">
        <v>170</v>
      </c>
      <c r="AI438" t="s">
        <v>10213</v>
      </c>
      <c r="AJ438" t="s">
        <v>10214</v>
      </c>
      <c r="AK438" t="s">
        <v>10215</v>
      </c>
      <c r="AL438">
        <v>63</v>
      </c>
      <c r="AN438">
        <v>1995</v>
      </c>
      <c r="AO438" t="s">
        <v>174</v>
      </c>
      <c r="AP438" t="s">
        <v>10216</v>
      </c>
      <c r="AQ438" t="s">
        <v>10217</v>
      </c>
      <c r="AR438" t="s">
        <v>10218</v>
      </c>
      <c r="AS438">
        <v>38</v>
      </c>
      <c r="AU438">
        <v>1997</v>
      </c>
      <c r="AV438" t="s">
        <v>170</v>
      </c>
      <c r="BC438" t="s">
        <v>174</v>
      </c>
      <c r="BD438" t="s">
        <v>3882</v>
      </c>
      <c r="BE438" t="s">
        <v>10219</v>
      </c>
      <c r="BF438" t="s">
        <v>10220</v>
      </c>
      <c r="BG438">
        <v>50</v>
      </c>
      <c r="BI438">
        <v>2001</v>
      </c>
      <c r="BJ438">
        <v>19</v>
      </c>
      <c r="BK438" t="s">
        <v>1007</v>
      </c>
      <c r="BL438">
        <v>53</v>
      </c>
      <c r="BM438" t="s">
        <v>3043</v>
      </c>
      <c r="BN438" t="s">
        <v>174</v>
      </c>
      <c r="BO438" t="s">
        <v>10221</v>
      </c>
      <c r="BP438" t="s">
        <v>10222</v>
      </c>
      <c r="BQ438" t="s">
        <v>2571</v>
      </c>
      <c r="BR438">
        <v>63</v>
      </c>
      <c r="BT438">
        <v>2005</v>
      </c>
      <c r="BU438">
        <v>31</v>
      </c>
      <c r="BV438" t="s">
        <v>529</v>
      </c>
      <c r="BW438">
        <v>53</v>
      </c>
      <c r="BX438" t="s">
        <v>2571</v>
      </c>
      <c r="BY438" t="s">
        <v>174</v>
      </c>
      <c r="BZ438" t="s">
        <v>10223</v>
      </c>
      <c r="CA438" t="s">
        <v>10224</v>
      </c>
      <c r="CB438" t="s">
        <v>10225</v>
      </c>
      <c r="CC438">
        <v>64</v>
      </c>
      <c r="CE438">
        <v>2006</v>
      </c>
      <c r="CF438" t="s">
        <v>174</v>
      </c>
      <c r="CG438" t="s">
        <v>2571</v>
      </c>
      <c r="CH438" t="s">
        <v>3882</v>
      </c>
      <c r="CI438" t="s">
        <v>193</v>
      </c>
      <c r="CJ438">
        <v>2013</v>
      </c>
      <c r="CL438" t="s">
        <v>174</v>
      </c>
      <c r="CM438" t="s">
        <v>10226</v>
      </c>
      <c r="CN438" t="s">
        <v>174</v>
      </c>
      <c r="CO438" t="s">
        <v>10227</v>
      </c>
      <c r="CP438" t="s">
        <v>10228</v>
      </c>
      <c r="CQ438" t="s">
        <v>174</v>
      </c>
      <c r="CR438">
        <v>0</v>
      </c>
      <c r="CS438">
        <v>0</v>
      </c>
      <c r="CT438">
        <v>38</v>
      </c>
      <c r="CU438" t="s">
        <v>10229</v>
      </c>
      <c r="CV438" t="s">
        <v>174</v>
      </c>
      <c r="CW438" t="s">
        <v>10230</v>
      </c>
      <c r="CX438" t="s">
        <v>193</v>
      </c>
      <c r="CY438">
        <v>2010</v>
      </c>
      <c r="CZ438" t="s">
        <v>174</v>
      </c>
      <c r="DA438" t="s">
        <v>10231</v>
      </c>
      <c r="DB438" t="s">
        <v>10232</v>
      </c>
      <c r="DC438" t="s">
        <v>5371</v>
      </c>
      <c r="DD438" t="s">
        <v>174</v>
      </c>
      <c r="DE438" t="s">
        <v>10233</v>
      </c>
      <c r="DF438" t="s">
        <v>174</v>
      </c>
      <c r="DG438">
        <v>11</v>
      </c>
      <c r="DH438">
        <v>6</v>
      </c>
      <c r="DI438">
        <v>0</v>
      </c>
      <c r="DJ438">
        <v>23</v>
      </c>
      <c r="DK438">
        <v>8</v>
      </c>
      <c r="DL438" t="s">
        <v>174</v>
      </c>
      <c r="DM438" t="s">
        <v>10234</v>
      </c>
      <c r="DN438" t="s">
        <v>170</v>
      </c>
      <c r="DP438" t="s">
        <v>10235</v>
      </c>
      <c r="DQ438" t="str">
        <f>HYPERLINK("https://nconnect.nicmar.ac.in/storage/profile/699d4f91471f3.png","Download")</f>
        <v>0</v>
      </c>
      <c r="DR438" t="str">
        <f>HYPERLINK("https://nconnect.nicmar.ac.in/pdf/614_resume_1771926620.pdf/Y2FyZWVy","View Resume")</f>
        <v>0</v>
      </c>
      <c r="DS438" t="s">
        <v>10236</v>
      </c>
      <c r="DT438" t="s">
        <v>10237</v>
      </c>
      <c r="DU438" t="s">
        <v>10238</v>
      </c>
      <c r="DV438" t="s">
        <v>819</v>
      </c>
      <c r="DW438" t="s">
        <v>246</v>
      </c>
      <c r="DX438" t="s">
        <v>338</v>
      </c>
      <c r="DY438" t="s">
        <v>209</v>
      </c>
      <c r="DZ438" t="s">
        <v>10239</v>
      </c>
      <c r="EA438" t="s">
        <v>10240</v>
      </c>
      <c r="EB438" t="s">
        <v>6208</v>
      </c>
      <c r="EC438" t="s">
        <v>7165</v>
      </c>
      <c r="ED438" t="s">
        <v>246</v>
      </c>
      <c r="EE438" t="s">
        <v>1594</v>
      </c>
      <c r="EF438" t="s">
        <v>343</v>
      </c>
      <c r="EG438" t="s">
        <v>575</v>
      </c>
      <c r="EH438" t="s">
        <v>10241</v>
      </c>
      <c r="EI438" t="s">
        <v>6208</v>
      </c>
      <c r="EJ438" t="s">
        <v>7165</v>
      </c>
      <c r="EK438" t="s">
        <v>246</v>
      </c>
      <c r="EL438" t="s">
        <v>4755</v>
      </c>
      <c r="EM438" t="s">
        <v>3753</v>
      </c>
      <c r="EN438" t="s">
        <v>430</v>
      </c>
    </row>
    <row r="439" spans="1:158">
      <c r="A439" t="s">
        <v>794</v>
      </c>
      <c r="B439" t="s">
        <v>211</v>
      </c>
      <c r="C439" t="s">
        <v>267</v>
      </c>
      <c r="D439" t="s">
        <v>509</v>
      </c>
      <c r="E439" t="s">
        <v>10242</v>
      </c>
      <c r="F439" t="s">
        <v>10243</v>
      </c>
      <c r="G439">
        <v>8111868102</v>
      </c>
      <c r="H439" t="s">
        <v>164</v>
      </c>
      <c r="I439" t="s">
        <v>10244</v>
      </c>
      <c r="J439" t="s">
        <v>166</v>
      </c>
      <c r="K439" t="s">
        <v>218</v>
      </c>
      <c r="L439" t="s">
        <v>10245</v>
      </c>
      <c r="M439" t="s">
        <v>10246</v>
      </c>
      <c r="N439" t="s">
        <v>170</v>
      </c>
      <c r="AI439" t="s">
        <v>10247</v>
      </c>
      <c r="AJ439" t="s">
        <v>10248</v>
      </c>
      <c r="AK439" t="s">
        <v>10249</v>
      </c>
      <c r="AL439">
        <v>62</v>
      </c>
      <c r="AN439">
        <v>2000</v>
      </c>
      <c r="AO439" t="s">
        <v>174</v>
      </c>
      <c r="AP439" t="s">
        <v>10250</v>
      </c>
      <c r="AQ439" t="s">
        <v>10248</v>
      </c>
      <c r="AR439" t="s">
        <v>10251</v>
      </c>
      <c r="AS439">
        <v>68</v>
      </c>
      <c r="AU439">
        <v>2002</v>
      </c>
      <c r="AV439" t="s">
        <v>170</v>
      </c>
      <c r="BC439" t="s">
        <v>174</v>
      </c>
      <c r="BD439" t="s">
        <v>10252</v>
      </c>
      <c r="BE439" t="s">
        <v>10253</v>
      </c>
      <c r="BF439" t="s">
        <v>10254</v>
      </c>
      <c r="BG439">
        <v>71</v>
      </c>
      <c r="BI439">
        <v>2005</v>
      </c>
      <c r="BJ439">
        <v>19</v>
      </c>
      <c r="BK439" t="s">
        <v>1936</v>
      </c>
      <c r="BL439">
        <v>23</v>
      </c>
      <c r="BN439" t="s">
        <v>174</v>
      </c>
      <c r="BO439" t="s">
        <v>10252</v>
      </c>
      <c r="BP439" t="s">
        <v>10255</v>
      </c>
      <c r="BQ439" t="s">
        <v>10256</v>
      </c>
      <c r="BR439">
        <v>67</v>
      </c>
      <c r="BT439">
        <v>2008</v>
      </c>
      <c r="BU439">
        <v>31</v>
      </c>
      <c r="BV439" t="s">
        <v>1565</v>
      </c>
      <c r="BW439">
        <v>23</v>
      </c>
      <c r="BY439" t="s">
        <v>174</v>
      </c>
      <c r="BZ439" t="s">
        <v>10257</v>
      </c>
      <c r="CA439" t="s">
        <v>10257</v>
      </c>
      <c r="CB439" t="s">
        <v>10258</v>
      </c>
      <c r="CC439">
        <v>45</v>
      </c>
      <c r="CE439">
        <v>2006</v>
      </c>
      <c r="CF439" t="s">
        <v>174</v>
      </c>
      <c r="CG439" t="s">
        <v>10259</v>
      </c>
      <c r="CH439" t="s">
        <v>10260</v>
      </c>
      <c r="CI439" t="s">
        <v>193</v>
      </c>
      <c r="CJ439">
        <v>2024</v>
      </c>
      <c r="CL439" t="s">
        <v>174</v>
      </c>
      <c r="CM439" t="s">
        <v>10261</v>
      </c>
      <c r="CN439" t="s">
        <v>170</v>
      </c>
      <c r="CP439" t="s">
        <v>6338</v>
      </c>
      <c r="CQ439" t="s">
        <v>174</v>
      </c>
      <c r="CR439">
        <v>1</v>
      </c>
      <c r="CS439">
        <v>2</v>
      </c>
      <c r="CT439">
        <v>6</v>
      </c>
      <c r="CU439" t="s">
        <v>10262</v>
      </c>
      <c r="CV439" t="s">
        <v>170</v>
      </c>
      <c r="CZ439" t="s">
        <v>170</v>
      </c>
      <c r="DB439" t="s">
        <v>1704</v>
      </c>
      <c r="DC439" t="s">
        <v>10263</v>
      </c>
      <c r="DD439" t="s">
        <v>174</v>
      </c>
      <c r="DE439" t="s">
        <v>10264</v>
      </c>
      <c r="DF439" t="s">
        <v>170</v>
      </c>
      <c r="DL439" t="s">
        <v>170</v>
      </c>
      <c r="DN439" t="s">
        <v>170</v>
      </c>
      <c r="DP439" t="s">
        <v>10265</v>
      </c>
      <c r="DQ439" t="s">
        <v>202</v>
      </c>
      <c r="DR439" t="str">
        <f>HYPERLINK("https://nconnect.nicmar.ac.in/pdf/602_resume_1771926728.pdf/Y2FyZWVy","View Resume")</f>
        <v>0</v>
      </c>
      <c r="DS439" t="s">
        <v>10266</v>
      </c>
      <c r="DT439" t="s">
        <v>10267</v>
      </c>
      <c r="DU439" t="s">
        <v>1283</v>
      </c>
      <c r="DV439" t="s">
        <v>10268</v>
      </c>
      <c r="DW439" t="s">
        <v>246</v>
      </c>
      <c r="DX439" t="s">
        <v>1322</v>
      </c>
      <c r="DY439" t="s">
        <v>1686</v>
      </c>
      <c r="DZ439" t="s">
        <v>2132</v>
      </c>
      <c r="EA439" t="s">
        <v>10269</v>
      </c>
      <c r="EB439" t="s">
        <v>1283</v>
      </c>
      <c r="EC439" t="s">
        <v>10270</v>
      </c>
      <c r="ED439" t="s">
        <v>246</v>
      </c>
      <c r="EE439" t="s">
        <v>5754</v>
      </c>
      <c r="EF439" t="s">
        <v>8183</v>
      </c>
      <c r="EG439" t="s">
        <v>253</v>
      </c>
      <c r="EH439" t="s">
        <v>10271</v>
      </c>
      <c r="EI439" t="s">
        <v>1283</v>
      </c>
      <c r="EJ439" t="s">
        <v>10272</v>
      </c>
      <c r="EK439" t="s">
        <v>246</v>
      </c>
      <c r="EL439" t="s">
        <v>4186</v>
      </c>
      <c r="EM439" t="s">
        <v>3628</v>
      </c>
      <c r="EN439" t="s">
        <v>2927</v>
      </c>
      <c r="EO439" t="s">
        <v>10273</v>
      </c>
      <c r="EP439" t="s">
        <v>10274</v>
      </c>
      <c r="EQ439" t="s">
        <v>10275</v>
      </c>
      <c r="ER439" t="s">
        <v>207</v>
      </c>
      <c r="ES439" t="s">
        <v>579</v>
      </c>
      <c r="ET439" t="s">
        <v>9100</v>
      </c>
      <c r="EU439" t="s">
        <v>344</v>
      </c>
      <c r="EV439" t="s">
        <v>10276</v>
      </c>
      <c r="EW439" t="s">
        <v>1283</v>
      </c>
      <c r="EX439" t="s">
        <v>10268</v>
      </c>
      <c r="EY439" t="s">
        <v>246</v>
      </c>
      <c r="EZ439" t="s">
        <v>5756</v>
      </c>
      <c r="FA439" t="s">
        <v>5186</v>
      </c>
      <c r="FB439" t="s">
        <v>259</v>
      </c>
    </row>
    <row r="440" spans="1:158">
      <c r="A440" t="s">
        <v>356</v>
      </c>
      <c r="B440" t="s">
        <v>211</v>
      </c>
      <c r="C440" t="s">
        <v>267</v>
      </c>
      <c r="D440" t="s">
        <v>357</v>
      </c>
      <c r="E440" t="s">
        <v>10277</v>
      </c>
      <c r="F440" t="s">
        <v>10278</v>
      </c>
      <c r="G440">
        <v>9922954775</v>
      </c>
      <c r="H440" t="s">
        <v>271</v>
      </c>
      <c r="I440" t="s">
        <v>10279</v>
      </c>
      <c r="J440" t="s">
        <v>166</v>
      </c>
      <c r="K440" t="s">
        <v>361</v>
      </c>
      <c r="L440" t="s">
        <v>10280</v>
      </c>
      <c r="M440" t="s">
        <v>10281</v>
      </c>
      <c r="N440" t="s">
        <v>170</v>
      </c>
      <c r="AI440" t="s">
        <v>10282</v>
      </c>
      <c r="AJ440" t="s">
        <v>10283</v>
      </c>
      <c r="AK440" t="s">
        <v>10284</v>
      </c>
      <c r="AL440">
        <v>69.73</v>
      </c>
      <c r="AN440">
        <v>2003</v>
      </c>
      <c r="AO440" t="s">
        <v>174</v>
      </c>
      <c r="AP440" t="s">
        <v>10285</v>
      </c>
      <c r="AQ440" t="s">
        <v>10283</v>
      </c>
      <c r="AR440" t="s">
        <v>10286</v>
      </c>
      <c r="AS440">
        <v>64.83</v>
      </c>
      <c r="AU440">
        <v>2005</v>
      </c>
      <c r="AV440" t="s">
        <v>174</v>
      </c>
      <c r="AW440" t="s">
        <v>10287</v>
      </c>
      <c r="AX440" t="s">
        <v>10288</v>
      </c>
      <c r="AY440" t="s">
        <v>2571</v>
      </c>
      <c r="AZ440">
        <v>69.12</v>
      </c>
      <c r="BB440">
        <v>2014</v>
      </c>
      <c r="BC440" t="s">
        <v>174</v>
      </c>
      <c r="BD440" t="s">
        <v>1007</v>
      </c>
      <c r="BE440" t="s">
        <v>10285</v>
      </c>
      <c r="BF440" t="s">
        <v>5648</v>
      </c>
      <c r="BG440">
        <v>68.4</v>
      </c>
      <c r="BI440">
        <v>2008</v>
      </c>
      <c r="BJ440">
        <v>19</v>
      </c>
      <c r="BK440" t="s">
        <v>1007</v>
      </c>
      <c r="BL440">
        <v>53</v>
      </c>
      <c r="BM440" t="s">
        <v>5648</v>
      </c>
      <c r="BN440" t="s">
        <v>174</v>
      </c>
      <c r="BO440" t="s">
        <v>1909</v>
      </c>
      <c r="BP440" t="s">
        <v>10288</v>
      </c>
      <c r="BQ440" t="s">
        <v>2571</v>
      </c>
      <c r="BR440">
        <v>65.7</v>
      </c>
      <c r="BT440">
        <v>2015</v>
      </c>
      <c r="BU440">
        <v>31</v>
      </c>
      <c r="BV440" t="s">
        <v>7034</v>
      </c>
      <c r="BW440">
        <v>53</v>
      </c>
      <c r="BX440" t="s">
        <v>2571</v>
      </c>
      <c r="BY440" t="s">
        <v>174</v>
      </c>
      <c r="BZ440" t="s">
        <v>10289</v>
      </c>
      <c r="CA440" t="s">
        <v>10289</v>
      </c>
      <c r="CB440" t="s">
        <v>10290</v>
      </c>
      <c r="CC440">
        <v>70.0</v>
      </c>
      <c r="CE440">
        <v>2011</v>
      </c>
      <c r="CF440" t="s">
        <v>174</v>
      </c>
      <c r="CG440" t="s">
        <v>2571</v>
      </c>
      <c r="CH440" t="s">
        <v>1909</v>
      </c>
      <c r="CI440" t="s">
        <v>193</v>
      </c>
      <c r="CJ440">
        <v>2024</v>
      </c>
      <c r="CL440" t="s">
        <v>174</v>
      </c>
      <c r="CM440" t="s">
        <v>10291</v>
      </c>
      <c r="CN440" t="s">
        <v>170</v>
      </c>
      <c r="CP440" t="s">
        <v>10292</v>
      </c>
      <c r="CQ440" t="s">
        <v>174</v>
      </c>
      <c r="CR440" t="s">
        <v>378</v>
      </c>
      <c r="CS440" t="s">
        <v>378</v>
      </c>
      <c r="CT440">
        <v>11</v>
      </c>
      <c r="CU440" t="s">
        <v>10293</v>
      </c>
      <c r="CV440" t="s">
        <v>170</v>
      </c>
      <c r="CZ440" t="s">
        <v>170</v>
      </c>
      <c r="DC440" t="s">
        <v>10294</v>
      </c>
      <c r="DD440" t="s">
        <v>170</v>
      </c>
      <c r="DF440" t="s">
        <v>174</v>
      </c>
      <c r="DG440" t="s">
        <v>10295</v>
      </c>
      <c r="DH440" t="s">
        <v>10295</v>
      </c>
      <c r="DI440" t="s">
        <v>10296</v>
      </c>
      <c r="DJ440" t="s">
        <v>170</v>
      </c>
      <c r="DK440">
        <v>9</v>
      </c>
      <c r="DL440" t="s">
        <v>170</v>
      </c>
      <c r="DN440" t="s">
        <v>170</v>
      </c>
      <c r="DP440" t="s">
        <v>10297</v>
      </c>
      <c r="DQ440" t="str">
        <f>HYPERLINK("https://nconnect.nicmar.ac.in/storage/profile/699d7cce0f9bf.png","Download")</f>
        <v>0</v>
      </c>
      <c r="DR440" t="str">
        <f>HYPERLINK("https://nconnect.nicmar.ac.in/pdf/560_resume_1771928642.pdf/Y2FyZWVy","View Resume")</f>
        <v>0</v>
      </c>
      <c r="DS440" t="s">
        <v>1495</v>
      </c>
      <c r="DT440" t="s">
        <v>10298</v>
      </c>
      <c r="DU440" t="s">
        <v>5929</v>
      </c>
      <c r="DV440" t="s">
        <v>10299</v>
      </c>
      <c r="DW440" t="s">
        <v>246</v>
      </c>
      <c r="DX440" t="s">
        <v>1392</v>
      </c>
      <c r="DY440" t="s">
        <v>209</v>
      </c>
      <c r="DZ440" t="s">
        <v>1495</v>
      </c>
    </row>
    <row r="441" spans="1:158">
      <c r="A441" t="s">
        <v>210</v>
      </c>
      <c r="B441" t="s">
        <v>211</v>
      </c>
      <c r="C441" t="s">
        <v>212</v>
      </c>
      <c r="D441" t="s">
        <v>213</v>
      </c>
      <c r="E441" t="s">
        <v>10300</v>
      </c>
      <c r="F441" t="s">
        <v>10301</v>
      </c>
      <c r="G441">
        <v>9113543277</v>
      </c>
      <c r="H441" t="s">
        <v>164</v>
      </c>
      <c r="I441" t="s">
        <v>10302</v>
      </c>
      <c r="J441" t="s">
        <v>166</v>
      </c>
      <c r="K441" t="s">
        <v>658</v>
      </c>
      <c r="L441" t="s">
        <v>10303</v>
      </c>
      <c r="M441" t="s">
        <v>10304</v>
      </c>
      <c r="N441" t="s">
        <v>170</v>
      </c>
      <c r="AI441" t="s">
        <v>10305</v>
      </c>
      <c r="AJ441" t="s">
        <v>4695</v>
      </c>
      <c r="AK441" t="s">
        <v>10306</v>
      </c>
      <c r="AL441">
        <v>50</v>
      </c>
      <c r="AM441">
        <v>10</v>
      </c>
      <c r="AN441">
        <v>1998</v>
      </c>
      <c r="AO441" t="s">
        <v>174</v>
      </c>
      <c r="AP441" t="s">
        <v>10307</v>
      </c>
      <c r="AQ441" t="s">
        <v>4695</v>
      </c>
      <c r="AR441" t="s">
        <v>10308</v>
      </c>
      <c r="AS441">
        <v>55</v>
      </c>
      <c r="AT441">
        <v>10</v>
      </c>
      <c r="AU441">
        <v>2000</v>
      </c>
      <c r="AV441" t="s">
        <v>170</v>
      </c>
      <c r="BC441" t="s">
        <v>174</v>
      </c>
      <c r="BD441" t="s">
        <v>7540</v>
      </c>
      <c r="BE441" t="s">
        <v>10309</v>
      </c>
      <c r="BF441" t="s">
        <v>486</v>
      </c>
      <c r="BG441">
        <v>56</v>
      </c>
      <c r="BH441">
        <v>5.6</v>
      </c>
      <c r="BI441">
        <v>2010</v>
      </c>
      <c r="BJ441">
        <v>2</v>
      </c>
      <c r="BL441">
        <v>7</v>
      </c>
      <c r="BN441" t="s">
        <v>174</v>
      </c>
      <c r="BO441" t="s">
        <v>7540</v>
      </c>
      <c r="BP441" t="s">
        <v>10310</v>
      </c>
      <c r="BQ441" t="s">
        <v>10003</v>
      </c>
      <c r="BR441">
        <v>66</v>
      </c>
      <c r="BS441">
        <v>7</v>
      </c>
      <c r="BT441">
        <v>2016</v>
      </c>
      <c r="BU441">
        <v>14</v>
      </c>
      <c r="BW441">
        <v>7</v>
      </c>
      <c r="BY441" t="s">
        <v>170</v>
      </c>
      <c r="CF441" t="s">
        <v>170</v>
      </c>
      <c r="CL441" t="s">
        <v>170</v>
      </c>
      <c r="CN441" t="s">
        <v>170</v>
      </c>
      <c r="CP441" t="s">
        <v>1528</v>
      </c>
      <c r="CQ441" t="s">
        <v>170</v>
      </c>
      <c r="CV441" t="s">
        <v>170</v>
      </c>
      <c r="CZ441" t="s">
        <v>170</v>
      </c>
      <c r="DB441" t="s">
        <v>378</v>
      </c>
      <c r="DC441" t="s">
        <v>10311</v>
      </c>
      <c r="DD441" t="s">
        <v>174</v>
      </c>
      <c r="DE441" t="s">
        <v>10312</v>
      </c>
      <c r="DF441" t="s">
        <v>170</v>
      </c>
      <c r="DL441" t="s">
        <v>170</v>
      </c>
      <c r="DN441" t="s">
        <v>170</v>
      </c>
      <c r="DP441" t="s">
        <v>10313</v>
      </c>
      <c r="DQ441" t="s">
        <v>202</v>
      </c>
      <c r="DR441" t="str">
        <f>HYPERLINK("https://nconnect.nicmar.ac.in/pdf/625_resume_1771928720.pdf/Y2FyZWVy","View Resume")</f>
        <v>0</v>
      </c>
      <c r="DS441" t="s">
        <v>1592</v>
      </c>
      <c r="DT441" t="s">
        <v>10314</v>
      </c>
      <c r="DU441" t="s">
        <v>211</v>
      </c>
      <c r="DV441" t="s">
        <v>10315</v>
      </c>
      <c r="DW441" t="s">
        <v>246</v>
      </c>
      <c r="DX441" t="s">
        <v>904</v>
      </c>
      <c r="DY441" t="s">
        <v>209</v>
      </c>
      <c r="DZ441" t="s">
        <v>1592</v>
      </c>
    </row>
    <row r="442" spans="1:158">
      <c r="A442" t="s">
        <v>1348</v>
      </c>
      <c r="B442" t="s">
        <v>211</v>
      </c>
      <c r="C442" t="s">
        <v>267</v>
      </c>
      <c r="D442" t="s">
        <v>1349</v>
      </c>
      <c r="E442" t="s">
        <v>10316</v>
      </c>
      <c r="F442" t="s">
        <v>10317</v>
      </c>
      <c r="G442">
        <v>9077150664</v>
      </c>
      <c r="H442" t="s">
        <v>271</v>
      </c>
      <c r="I442" t="s">
        <v>10318</v>
      </c>
      <c r="J442" t="s">
        <v>217</v>
      </c>
      <c r="K442" t="s">
        <v>10319</v>
      </c>
      <c r="L442" t="s">
        <v>10320</v>
      </c>
      <c r="M442" t="s">
        <v>10321</v>
      </c>
      <c r="N442" t="s">
        <v>170</v>
      </c>
      <c r="AI442" t="s">
        <v>10322</v>
      </c>
      <c r="AJ442" t="s">
        <v>10323</v>
      </c>
      <c r="AK442" t="s">
        <v>10324</v>
      </c>
      <c r="AL442">
        <v>57</v>
      </c>
      <c r="AN442">
        <v>2005</v>
      </c>
      <c r="AO442" t="s">
        <v>174</v>
      </c>
      <c r="AP442" t="s">
        <v>10325</v>
      </c>
      <c r="AQ442" t="s">
        <v>10323</v>
      </c>
      <c r="AR442" t="s">
        <v>10326</v>
      </c>
      <c r="AS442">
        <v>51</v>
      </c>
      <c r="AU442">
        <v>2007</v>
      </c>
      <c r="AV442" t="s">
        <v>170</v>
      </c>
      <c r="BC442" t="s">
        <v>174</v>
      </c>
      <c r="BD442" t="s">
        <v>10327</v>
      </c>
      <c r="BE442" t="s">
        <v>10328</v>
      </c>
      <c r="BF442" t="s">
        <v>10329</v>
      </c>
      <c r="BG442">
        <v>50</v>
      </c>
      <c r="BI442">
        <v>2010</v>
      </c>
      <c r="BJ442">
        <v>19</v>
      </c>
      <c r="BL442">
        <v>53</v>
      </c>
      <c r="BN442" t="s">
        <v>174</v>
      </c>
      <c r="BO442" t="s">
        <v>441</v>
      </c>
      <c r="BP442" t="s">
        <v>10330</v>
      </c>
      <c r="BQ442" t="s">
        <v>1250</v>
      </c>
      <c r="BR442">
        <v>59</v>
      </c>
      <c r="BT442">
        <v>2012</v>
      </c>
      <c r="BU442">
        <v>31</v>
      </c>
      <c r="BW442">
        <v>53</v>
      </c>
      <c r="BY442" t="s">
        <v>174</v>
      </c>
      <c r="BZ442" t="s">
        <v>8084</v>
      </c>
      <c r="CA442" t="s">
        <v>10331</v>
      </c>
      <c r="CB442" t="s">
        <v>10332</v>
      </c>
      <c r="CC442">
        <v>66</v>
      </c>
      <c r="CE442">
        <v>2014</v>
      </c>
      <c r="CF442" t="s">
        <v>174</v>
      </c>
      <c r="CG442" t="s">
        <v>8696</v>
      </c>
      <c r="CH442" t="s">
        <v>2973</v>
      </c>
      <c r="CI442" t="s">
        <v>193</v>
      </c>
      <c r="CJ442">
        <v>2025</v>
      </c>
      <c r="CL442" t="s">
        <v>174</v>
      </c>
      <c r="CM442" t="s">
        <v>10333</v>
      </c>
      <c r="CN442" t="s">
        <v>174</v>
      </c>
      <c r="CO442" t="s">
        <v>10334</v>
      </c>
      <c r="CP442" t="s">
        <v>10335</v>
      </c>
      <c r="CQ442" t="s">
        <v>174</v>
      </c>
      <c r="CR442">
        <v>2</v>
      </c>
      <c r="CS442">
        <v>1</v>
      </c>
      <c r="CT442">
        <v>2</v>
      </c>
      <c r="CU442" t="s">
        <v>10336</v>
      </c>
      <c r="CV442" t="s">
        <v>170</v>
      </c>
      <c r="CZ442" t="s">
        <v>170</v>
      </c>
      <c r="DC442" t="s">
        <v>326</v>
      </c>
      <c r="DD442" t="s">
        <v>174</v>
      </c>
      <c r="DE442" t="s">
        <v>10337</v>
      </c>
      <c r="DF442" t="s">
        <v>170</v>
      </c>
      <c r="DL442" t="s">
        <v>174</v>
      </c>
      <c r="DM442" t="s">
        <v>10338</v>
      </c>
      <c r="DN442" t="s">
        <v>170</v>
      </c>
      <c r="DP442" t="s">
        <v>10339</v>
      </c>
      <c r="DQ442" t="str">
        <f>HYPERLINK("https://nconnect.nicmar.ac.in/storage/profile/699d8ab8375ea.png","Download")</f>
        <v>0</v>
      </c>
      <c r="DR442" t="str">
        <f>HYPERLINK("https://nconnect.nicmar.ac.in/pdf/626_resume_1771932589.pdf/Y2FyZWVy","View Resume")</f>
        <v>0</v>
      </c>
      <c r="DS442" t="s">
        <v>1596</v>
      </c>
      <c r="DT442" t="s">
        <v>10340</v>
      </c>
      <c r="DU442" t="s">
        <v>2316</v>
      </c>
      <c r="DV442" t="s">
        <v>10341</v>
      </c>
      <c r="DW442" t="s">
        <v>246</v>
      </c>
      <c r="DX442" t="s">
        <v>7285</v>
      </c>
      <c r="DY442" t="s">
        <v>2319</v>
      </c>
      <c r="DZ442" t="s">
        <v>349</v>
      </c>
      <c r="EA442" t="s">
        <v>10342</v>
      </c>
      <c r="EB442" t="s">
        <v>10343</v>
      </c>
      <c r="EC442" t="s">
        <v>10341</v>
      </c>
      <c r="ED442" t="s">
        <v>207</v>
      </c>
      <c r="EE442" t="s">
        <v>4189</v>
      </c>
      <c r="EF442" t="s">
        <v>3452</v>
      </c>
      <c r="EG442" t="s">
        <v>942</v>
      </c>
    </row>
    <row r="443" spans="1:158">
      <c r="A443" t="s">
        <v>266</v>
      </c>
      <c r="B443" t="s">
        <v>211</v>
      </c>
      <c r="C443" t="s">
        <v>267</v>
      </c>
      <c r="D443" t="s">
        <v>268</v>
      </c>
      <c r="E443" t="s">
        <v>10344</v>
      </c>
      <c r="F443" t="s">
        <v>10345</v>
      </c>
      <c r="G443">
        <v>9766694337</v>
      </c>
      <c r="H443" t="s">
        <v>164</v>
      </c>
      <c r="I443" t="s">
        <v>10346</v>
      </c>
      <c r="J443" t="s">
        <v>1431</v>
      </c>
      <c r="K443" t="s">
        <v>4193</v>
      </c>
      <c r="L443" t="s">
        <v>10347</v>
      </c>
      <c r="M443" t="s">
        <v>10348</v>
      </c>
      <c r="N443" t="s">
        <v>170</v>
      </c>
      <c r="AI443" t="s">
        <v>10349</v>
      </c>
      <c r="AJ443" t="s">
        <v>1002</v>
      </c>
      <c r="AK443" t="s">
        <v>10350</v>
      </c>
      <c r="AL443">
        <v>78.93</v>
      </c>
      <c r="AN443">
        <v>2005</v>
      </c>
      <c r="AO443" t="s">
        <v>174</v>
      </c>
      <c r="AP443" t="s">
        <v>10351</v>
      </c>
      <c r="AQ443" t="s">
        <v>1002</v>
      </c>
      <c r="AR443" t="s">
        <v>2220</v>
      </c>
      <c r="AS443">
        <v>78.67</v>
      </c>
      <c r="AU443">
        <v>2007</v>
      </c>
      <c r="AV443" t="s">
        <v>170</v>
      </c>
      <c r="BC443" t="s">
        <v>174</v>
      </c>
      <c r="BD443" t="s">
        <v>1909</v>
      </c>
      <c r="BE443" t="s">
        <v>10352</v>
      </c>
      <c r="BF443" t="s">
        <v>8216</v>
      </c>
      <c r="BG443">
        <v>69.53</v>
      </c>
      <c r="BI443">
        <v>2011</v>
      </c>
      <c r="BJ443">
        <v>19</v>
      </c>
      <c r="BK443" t="s">
        <v>10353</v>
      </c>
      <c r="BL443">
        <v>53</v>
      </c>
      <c r="BM443" t="s">
        <v>8216</v>
      </c>
      <c r="BN443" t="s">
        <v>174</v>
      </c>
      <c r="BO443" t="s">
        <v>441</v>
      </c>
      <c r="BP443" t="s">
        <v>10354</v>
      </c>
      <c r="BQ443" t="s">
        <v>8855</v>
      </c>
      <c r="BR443">
        <v>62.2</v>
      </c>
      <c r="BS443">
        <v>7.3</v>
      </c>
      <c r="BT443">
        <v>2016</v>
      </c>
      <c r="BU443">
        <v>31</v>
      </c>
      <c r="BV443" t="s">
        <v>7750</v>
      </c>
      <c r="BW443">
        <v>53</v>
      </c>
      <c r="BX443" t="s">
        <v>8855</v>
      </c>
      <c r="BY443" t="s">
        <v>170</v>
      </c>
      <c r="CF443" t="s">
        <v>174</v>
      </c>
      <c r="CG443" t="s">
        <v>10355</v>
      </c>
      <c r="CH443" t="s">
        <v>10356</v>
      </c>
      <c r="CI443" t="s">
        <v>373</v>
      </c>
      <c r="CK443" t="s">
        <v>170</v>
      </c>
      <c r="CL443" t="s">
        <v>174</v>
      </c>
      <c r="CM443" t="s">
        <v>10357</v>
      </c>
      <c r="CN443" t="s">
        <v>174</v>
      </c>
      <c r="CO443" t="s">
        <v>10358</v>
      </c>
      <c r="CP443" t="s">
        <v>722</v>
      </c>
      <c r="CQ443" t="s">
        <v>170</v>
      </c>
      <c r="CV443" t="s">
        <v>170</v>
      </c>
      <c r="CZ443" t="s">
        <v>170</v>
      </c>
      <c r="DB443" t="s">
        <v>10359</v>
      </c>
      <c r="DC443" t="s">
        <v>6426</v>
      </c>
      <c r="DD443" t="s">
        <v>174</v>
      </c>
      <c r="DE443" t="s">
        <v>10360</v>
      </c>
      <c r="DF443" t="s">
        <v>170</v>
      </c>
      <c r="DL443" t="s">
        <v>174</v>
      </c>
      <c r="DM443" t="s">
        <v>10361</v>
      </c>
      <c r="DN443" t="s">
        <v>174</v>
      </c>
      <c r="DO443" t="s">
        <v>10362</v>
      </c>
      <c r="DP443" t="s">
        <v>10363</v>
      </c>
      <c r="DQ443" t="s">
        <v>202</v>
      </c>
      <c r="DR443" t="str">
        <f>HYPERLINK("https://nconnect.nicmar.ac.in/pdf/631_resume_1771935598.pdf/Y2FyZWVy","View Resume")</f>
        <v>0</v>
      </c>
      <c r="DS443" t="s">
        <v>10364</v>
      </c>
      <c r="DT443" t="s">
        <v>10365</v>
      </c>
      <c r="DU443" t="s">
        <v>7796</v>
      </c>
      <c r="DV443" t="s">
        <v>819</v>
      </c>
      <c r="DW443" t="s">
        <v>246</v>
      </c>
      <c r="DX443" t="s">
        <v>7410</v>
      </c>
      <c r="DY443" t="s">
        <v>209</v>
      </c>
      <c r="DZ443" t="s">
        <v>10366</v>
      </c>
      <c r="EA443" t="s">
        <v>10367</v>
      </c>
      <c r="EB443" t="s">
        <v>10368</v>
      </c>
      <c r="EC443" t="s">
        <v>819</v>
      </c>
      <c r="ED443" t="s">
        <v>207</v>
      </c>
      <c r="EE443" t="s">
        <v>5506</v>
      </c>
      <c r="EF443" t="s">
        <v>1243</v>
      </c>
      <c r="EG443" t="s">
        <v>4210</v>
      </c>
    </row>
    <row r="444" spans="1:158">
      <c r="A444" t="s">
        <v>295</v>
      </c>
      <c r="B444" t="s">
        <v>211</v>
      </c>
      <c r="C444" t="s">
        <v>267</v>
      </c>
      <c r="D444" t="s">
        <v>296</v>
      </c>
      <c r="E444" t="s">
        <v>10369</v>
      </c>
      <c r="F444" t="s">
        <v>10370</v>
      </c>
      <c r="G444">
        <v>9167977970</v>
      </c>
      <c r="H444" t="s">
        <v>271</v>
      </c>
      <c r="I444" t="s">
        <v>10371</v>
      </c>
      <c r="J444" t="s">
        <v>166</v>
      </c>
      <c r="K444" t="s">
        <v>10372</v>
      </c>
      <c r="L444" t="s">
        <v>10373</v>
      </c>
      <c r="M444" t="s">
        <v>10374</v>
      </c>
      <c r="N444" t="s">
        <v>170</v>
      </c>
      <c r="AI444" t="s">
        <v>10375</v>
      </c>
      <c r="AJ444" t="s">
        <v>10376</v>
      </c>
      <c r="AK444" t="s">
        <v>10377</v>
      </c>
      <c r="AL444">
        <v>62.5</v>
      </c>
      <c r="AN444">
        <v>1997</v>
      </c>
      <c r="AO444" t="s">
        <v>174</v>
      </c>
      <c r="AP444" t="s">
        <v>10378</v>
      </c>
      <c r="AQ444" t="s">
        <v>10379</v>
      </c>
      <c r="AR444" t="s">
        <v>10380</v>
      </c>
      <c r="AS444">
        <v>53.4</v>
      </c>
      <c r="AU444">
        <v>1999</v>
      </c>
      <c r="AV444" t="s">
        <v>174</v>
      </c>
      <c r="AW444" t="s">
        <v>10381</v>
      </c>
      <c r="AX444" t="s">
        <v>10382</v>
      </c>
      <c r="AY444" t="s">
        <v>10383</v>
      </c>
      <c r="AZ444">
        <v>50.0</v>
      </c>
      <c r="BB444">
        <v>2006</v>
      </c>
      <c r="BC444" t="s">
        <v>174</v>
      </c>
      <c r="BD444" t="s">
        <v>10384</v>
      </c>
      <c r="BE444" t="s">
        <v>10385</v>
      </c>
      <c r="BF444" t="s">
        <v>10386</v>
      </c>
      <c r="BG444">
        <v>65.5</v>
      </c>
      <c r="BI444">
        <v>2003</v>
      </c>
      <c r="BJ444">
        <v>19</v>
      </c>
      <c r="BK444" t="s">
        <v>10387</v>
      </c>
      <c r="BL444">
        <v>53</v>
      </c>
      <c r="BM444" t="s">
        <v>10388</v>
      </c>
      <c r="BN444" t="s">
        <v>174</v>
      </c>
      <c r="BO444" t="s">
        <v>10389</v>
      </c>
      <c r="BP444" t="s">
        <v>10390</v>
      </c>
      <c r="BQ444" t="s">
        <v>1616</v>
      </c>
      <c r="BR444">
        <v>56</v>
      </c>
      <c r="BT444">
        <v>2010</v>
      </c>
      <c r="BU444">
        <v>31</v>
      </c>
      <c r="BW444">
        <v>33</v>
      </c>
      <c r="BY444" t="s">
        <v>174</v>
      </c>
      <c r="BZ444" t="s">
        <v>6357</v>
      </c>
      <c r="CA444" t="s">
        <v>10391</v>
      </c>
      <c r="CB444" t="s">
        <v>10392</v>
      </c>
      <c r="CC444">
        <v>61</v>
      </c>
      <c r="CE444">
        <v>2005</v>
      </c>
      <c r="CF444" t="s">
        <v>174</v>
      </c>
      <c r="CG444" t="s">
        <v>10393</v>
      </c>
      <c r="CH444" t="s">
        <v>10394</v>
      </c>
      <c r="CI444" t="s">
        <v>193</v>
      </c>
      <c r="CJ444">
        <v>2025</v>
      </c>
      <c r="CL444" t="s">
        <v>170</v>
      </c>
      <c r="CN444" t="s">
        <v>170</v>
      </c>
      <c r="CP444" t="s">
        <v>10395</v>
      </c>
      <c r="CQ444" t="s">
        <v>174</v>
      </c>
      <c r="CR444">
        <v>0</v>
      </c>
      <c r="CS444">
        <v>1</v>
      </c>
      <c r="CT444">
        <v>1</v>
      </c>
      <c r="CU444" t="s">
        <v>10396</v>
      </c>
      <c r="CV444" t="s">
        <v>170</v>
      </c>
      <c r="CZ444" t="s">
        <v>170</v>
      </c>
      <c r="DB444" t="s">
        <v>3130</v>
      </c>
      <c r="DC444" t="s">
        <v>2124</v>
      </c>
      <c r="DD444" t="s">
        <v>170</v>
      </c>
      <c r="DF444" t="s">
        <v>170</v>
      </c>
      <c r="DL444" t="s">
        <v>170</v>
      </c>
      <c r="DN444" t="s">
        <v>170</v>
      </c>
      <c r="DP444" t="s">
        <v>10397</v>
      </c>
      <c r="DQ444" t="str">
        <f>HYPERLINK("https://nconnect.nicmar.ac.in/storage/profile/699b309d08313.png","Download")</f>
        <v>0</v>
      </c>
      <c r="DR444" t="str">
        <f>HYPERLINK("https://nconnect.nicmar.ac.in/pdf/610_resume_1771937079.pdf/Y2FyZWVy","View Resume")</f>
        <v>0</v>
      </c>
      <c r="DS444" t="s">
        <v>6982</v>
      </c>
      <c r="DT444" t="s">
        <v>10398</v>
      </c>
      <c r="DU444" t="s">
        <v>10399</v>
      </c>
      <c r="DV444" t="s">
        <v>4266</v>
      </c>
      <c r="DW444" t="s">
        <v>246</v>
      </c>
      <c r="DX444" t="s">
        <v>788</v>
      </c>
      <c r="DY444" t="s">
        <v>2285</v>
      </c>
      <c r="DZ444" t="s">
        <v>6982</v>
      </c>
    </row>
    <row r="445" spans="1:158">
      <c r="A445" t="s">
        <v>266</v>
      </c>
      <c r="B445" t="s">
        <v>211</v>
      </c>
      <c r="C445" t="s">
        <v>267</v>
      </c>
      <c r="D445" t="s">
        <v>268</v>
      </c>
      <c r="E445" t="s">
        <v>10400</v>
      </c>
      <c r="F445" t="s">
        <v>10401</v>
      </c>
      <c r="G445">
        <v>9923278802</v>
      </c>
      <c r="H445" t="s">
        <v>164</v>
      </c>
      <c r="I445" t="s">
        <v>10402</v>
      </c>
      <c r="J445" t="s">
        <v>166</v>
      </c>
      <c r="K445" t="s">
        <v>218</v>
      </c>
      <c r="L445" t="s">
        <v>10403</v>
      </c>
      <c r="M445" t="s">
        <v>10404</v>
      </c>
      <c r="N445" t="s">
        <v>170</v>
      </c>
      <c r="AI445" t="s">
        <v>10405</v>
      </c>
      <c r="AJ445" t="s">
        <v>10406</v>
      </c>
      <c r="AK445" t="s">
        <v>10407</v>
      </c>
      <c r="AL445">
        <v>89.06</v>
      </c>
      <c r="AN445">
        <v>2004</v>
      </c>
      <c r="AO445" t="s">
        <v>174</v>
      </c>
      <c r="AP445" t="s">
        <v>10408</v>
      </c>
      <c r="AQ445" t="s">
        <v>10406</v>
      </c>
      <c r="AR445" t="s">
        <v>439</v>
      </c>
      <c r="AS445">
        <v>67.5</v>
      </c>
      <c r="AU445">
        <v>2006</v>
      </c>
      <c r="AV445" t="s">
        <v>170</v>
      </c>
      <c r="BC445" t="s">
        <v>174</v>
      </c>
      <c r="BD445" t="s">
        <v>1909</v>
      </c>
      <c r="BE445" t="s">
        <v>10408</v>
      </c>
      <c r="BF445" t="s">
        <v>1006</v>
      </c>
      <c r="BG445">
        <v>60.0</v>
      </c>
      <c r="BI445">
        <v>2009</v>
      </c>
      <c r="BJ445">
        <v>19</v>
      </c>
      <c r="BK445" t="s">
        <v>5829</v>
      </c>
      <c r="BL445">
        <v>11</v>
      </c>
      <c r="BN445" t="s">
        <v>174</v>
      </c>
      <c r="BO445" t="s">
        <v>1909</v>
      </c>
      <c r="BP445" t="s">
        <v>10409</v>
      </c>
      <c r="BQ445" t="s">
        <v>1006</v>
      </c>
      <c r="BR445">
        <v>64.4</v>
      </c>
      <c r="BT445">
        <v>2011</v>
      </c>
      <c r="BU445">
        <v>31</v>
      </c>
      <c r="BV445" t="s">
        <v>447</v>
      </c>
      <c r="BW445">
        <v>11</v>
      </c>
      <c r="BY445" t="s">
        <v>174</v>
      </c>
      <c r="BZ445" t="s">
        <v>1909</v>
      </c>
      <c r="CA445" t="s">
        <v>10410</v>
      </c>
      <c r="CB445" t="s">
        <v>1337</v>
      </c>
      <c r="CC445">
        <v>70.0</v>
      </c>
      <c r="CE445">
        <v>2015</v>
      </c>
      <c r="CF445" t="s">
        <v>174</v>
      </c>
      <c r="CG445" t="s">
        <v>10411</v>
      </c>
      <c r="CH445" t="s">
        <v>7727</v>
      </c>
      <c r="CI445" t="s">
        <v>193</v>
      </c>
      <c r="CJ445">
        <v>2024</v>
      </c>
      <c r="CL445" t="s">
        <v>174</v>
      </c>
      <c r="CN445" t="s">
        <v>174</v>
      </c>
      <c r="CO445" t="s">
        <v>10412</v>
      </c>
      <c r="CP445" t="s">
        <v>10413</v>
      </c>
      <c r="DP445" t="s">
        <v>10414</v>
      </c>
      <c r="DQ445" t="str">
        <f>HYPERLINK("https://nconnect.nicmar.ac.in/storage/profile/699da4c769711.png","Download")</f>
        <v>0</v>
      </c>
      <c r="DR445" t="str">
        <f>HYPERLINK("https://nconnect.nicmar.ac.in/pdf/633_resume_1771942193.pdf/Y2FyZWVy","View Resume")</f>
        <v>0</v>
      </c>
      <c r="DS445" t="s">
        <v>2199</v>
      </c>
      <c r="DT445" t="s">
        <v>10415</v>
      </c>
      <c r="DU445" t="s">
        <v>10416</v>
      </c>
      <c r="DV445" t="s">
        <v>819</v>
      </c>
      <c r="DW445" t="s">
        <v>207</v>
      </c>
      <c r="DX445" t="s">
        <v>1634</v>
      </c>
      <c r="DY445" t="s">
        <v>209</v>
      </c>
      <c r="DZ445" t="s">
        <v>1596</v>
      </c>
      <c r="EA445" t="s">
        <v>10417</v>
      </c>
      <c r="EB445" t="s">
        <v>10418</v>
      </c>
      <c r="EC445" t="s">
        <v>819</v>
      </c>
      <c r="ED445" t="s">
        <v>207</v>
      </c>
      <c r="EE445" t="s">
        <v>2136</v>
      </c>
      <c r="EF445" t="s">
        <v>1634</v>
      </c>
      <c r="EG445" t="s">
        <v>6908</v>
      </c>
      <c r="EH445" t="s">
        <v>10419</v>
      </c>
      <c r="EI445" t="s">
        <v>10420</v>
      </c>
      <c r="EJ445" t="s">
        <v>819</v>
      </c>
      <c r="EK445" t="s">
        <v>207</v>
      </c>
      <c r="EL445" t="s">
        <v>3452</v>
      </c>
      <c r="EM445" t="s">
        <v>2136</v>
      </c>
      <c r="EN445" t="s">
        <v>942</v>
      </c>
      <c r="EO445" t="s">
        <v>10421</v>
      </c>
      <c r="EP445" t="s">
        <v>10422</v>
      </c>
      <c r="EQ445" t="s">
        <v>819</v>
      </c>
      <c r="ER445" t="s">
        <v>207</v>
      </c>
      <c r="ES445" t="s">
        <v>334</v>
      </c>
      <c r="ET445" t="s">
        <v>5931</v>
      </c>
      <c r="EU445" t="s">
        <v>502</v>
      </c>
      <c r="EV445" t="s">
        <v>10423</v>
      </c>
      <c r="EW445" t="s">
        <v>10424</v>
      </c>
      <c r="EX445" t="s">
        <v>333</v>
      </c>
      <c r="EY445" t="s">
        <v>207</v>
      </c>
      <c r="EZ445" t="s">
        <v>788</v>
      </c>
      <c r="FA445" t="s">
        <v>334</v>
      </c>
      <c r="FB445" t="s">
        <v>1498</v>
      </c>
    </row>
    <row r="446" spans="1:158">
      <c r="A446" t="s">
        <v>356</v>
      </c>
      <c r="B446" t="s">
        <v>211</v>
      </c>
      <c r="C446" t="s">
        <v>267</v>
      </c>
      <c r="D446" t="s">
        <v>357</v>
      </c>
      <c r="E446" t="s">
        <v>10400</v>
      </c>
      <c r="F446" t="s">
        <v>10401</v>
      </c>
      <c r="G446">
        <v>9923278802</v>
      </c>
      <c r="H446" t="s">
        <v>164</v>
      </c>
      <c r="I446" t="s">
        <v>10402</v>
      </c>
      <c r="J446" t="s">
        <v>166</v>
      </c>
      <c r="K446" t="s">
        <v>218</v>
      </c>
      <c r="L446" t="s">
        <v>10403</v>
      </c>
      <c r="M446" t="s">
        <v>10404</v>
      </c>
      <c r="N446" t="s">
        <v>170</v>
      </c>
      <c r="AI446" t="s">
        <v>10405</v>
      </c>
      <c r="AJ446" t="s">
        <v>10406</v>
      </c>
      <c r="AK446" t="s">
        <v>10407</v>
      </c>
      <c r="AL446">
        <v>89.06</v>
      </c>
      <c r="AN446">
        <v>2004</v>
      </c>
      <c r="AO446" t="s">
        <v>174</v>
      </c>
      <c r="AP446" t="s">
        <v>10408</v>
      </c>
      <c r="AQ446" t="s">
        <v>10406</v>
      </c>
      <c r="AR446" t="s">
        <v>439</v>
      </c>
      <c r="AS446">
        <v>67.5</v>
      </c>
      <c r="AU446">
        <v>2006</v>
      </c>
      <c r="AV446" t="s">
        <v>170</v>
      </c>
      <c r="BC446" t="s">
        <v>174</v>
      </c>
      <c r="BD446" t="s">
        <v>1909</v>
      </c>
      <c r="BE446" t="s">
        <v>10408</v>
      </c>
      <c r="BF446" t="s">
        <v>1006</v>
      </c>
      <c r="BG446">
        <v>60.0</v>
      </c>
      <c r="BI446">
        <v>2009</v>
      </c>
      <c r="BJ446">
        <v>19</v>
      </c>
      <c r="BK446" t="s">
        <v>5829</v>
      </c>
      <c r="BL446">
        <v>11</v>
      </c>
      <c r="BN446" t="s">
        <v>174</v>
      </c>
      <c r="BO446" t="s">
        <v>1909</v>
      </c>
      <c r="BP446" t="s">
        <v>10409</v>
      </c>
      <c r="BQ446" t="s">
        <v>1006</v>
      </c>
      <c r="BR446">
        <v>64.4</v>
      </c>
      <c r="BT446">
        <v>2011</v>
      </c>
      <c r="BU446">
        <v>31</v>
      </c>
      <c r="BV446" t="s">
        <v>447</v>
      </c>
      <c r="BW446">
        <v>11</v>
      </c>
      <c r="BY446" t="s">
        <v>174</v>
      </c>
      <c r="BZ446" t="s">
        <v>1909</v>
      </c>
      <c r="CA446" t="s">
        <v>10410</v>
      </c>
      <c r="CB446" t="s">
        <v>1337</v>
      </c>
      <c r="CC446">
        <v>70.0</v>
      </c>
      <c r="CE446">
        <v>2015</v>
      </c>
      <c r="CF446" t="s">
        <v>174</v>
      </c>
      <c r="CG446" t="s">
        <v>10411</v>
      </c>
      <c r="CH446" t="s">
        <v>7727</v>
      </c>
      <c r="CI446" t="s">
        <v>193</v>
      </c>
      <c r="CJ446">
        <v>2024</v>
      </c>
      <c r="CL446" t="s">
        <v>174</v>
      </c>
      <c r="CN446" t="s">
        <v>174</v>
      </c>
      <c r="CO446" t="s">
        <v>10412</v>
      </c>
      <c r="CP446" t="s">
        <v>10413</v>
      </c>
      <c r="DP446" t="s">
        <v>10425</v>
      </c>
      <c r="DQ446" t="str">
        <f>HYPERLINK("https://nconnect.nicmar.ac.in/storage/profile/699da4c769711.png","Download")</f>
        <v>0</v>
      </c>
      <c r="DR446" t="str">
        <f>HYPERLINK("https://nconnect.nicmar.ac.in/pdf/633_resume_1771942193.pdf/Y2FyZWVy","View Resume")</f>
        <v>0</v>
      </c>
      <c r="DS446" t="s">
        <v>2199</v>
      </c>
      <c r="DT446" t="s">
        <v>10415</v>
      </c>
      <c r="DU446" t="s">
        <v>10416</v>
      </c>
      <c r="DV446" t="s">
        <v>819</v>
      </c>
      <c r="DW446" t="s">
        <v>207</v>
      </c>
      <c r="DX446" t="s">
        <v>1634</v>
      </c>
      <c r="DY446" t="s">
        <v>209</v>
      </c>
      <c r="DZ446" t="s">
        <v>1596</v>
      </c>
      <c r="EA446" t="s">
        <v>10417</v>
      </c>
      <c r="EB446" t="s">
        <v>10418</v>
      </c>
      <c r="EC446" t="s">
        <v>819</v>
      </c>
      <c r="ED446" t="s">
        <v>207</v>
      </c>
      <c r="EE446" t="s">
        <v>2136</v>
      </c>
      <c r="EF446" t="s">
        <v>1634</v>
      </c>
      <c r="EG446" t="s">
        <v>6908</v>
      </c>
      <c r="EH446" t="s">
        <v>10419</v>
      </c>
      <c r="EI446" t="s">
        <v>10420</v>
      </c>
      <c r="EJ446" t="s">
        <v>819</v>
      </c>
      <c r="EK446" t="s">
        <v>207</v>
      </c>
      <c r="EL446" t="s">
        <v>3452</v>
      </c>
      <c r="EM446" t="s">
        <v>2136</v>
      </c>
      <c r="EN446" t="s">
        <v>942</v>
      </c>
      <c r="EO446" t="s">
        <v>10421</v>
      </c>
      <c r="EP446" t="s">
        <v>10422</v>
      </c>
      <c r="EQ446" t="s">
        <v>819</v>
      </c>
      <c r="ER446" t="s">
        <v>207</v>
      </c>
      <c r="ES446" t="s">
        <v>334</v>
      </c>
      <c r="ET446" t="s">
        <v>5931</v>
      </c>
      <c r="EU446" t="s">
        <v>502</v>
      </c>
      <c r="EV446" t="s">
        <v>10423</v>
      </c>
      <c r="EW446" t="s">
        <v>10424</v>
      </c>
      <c r="EX446" t="s">
        <v>333</v>
      </c>
      <c r="EY446" t="s">
        <v>207</v>
      </c>
      <c r="EZ446" t="s">
        <v>788</v>
      </c>
      <c r="FA446" t="s">
        <v>334</v>
      </c>
      <c r="FB446" t="s">
        <v>1498</v>
      </c>
    </row>
    <row r="447" spans="1:158">
      <c r="A447" t="s">
        <v>210</v>
      </c>
      <c r="B447" t="s">
        <v>211</v>
      </c>
      <c r="C447" t="s">
        <v>212</v>
      </c>
      <c r="D447" t="s">
        <v>213</v>
      </c>
      <c r="E447" t="s">
        <v>10426</v>
      </c>
      <c r="F447" t="s">
        <v>10427</v>
      </c>
      <c r="G447">
        <v>9623941708</v>
      </c>
      <c r="H447" t="s">
        <v>271</v>
      </c>
      <c r="I447" t="s">
        <v>10428</v>
      </c>
      <c r="J447" t="s">
        <v>166</v>
      </c>
      <c r="K447" t="s">
        <v>10429</v>
      </c>
      <c r="L447" t="s">
        <v>10430</v>
      </c>
      <c r="M447" t="s">
        <v>10431</v>
      </c>
      <c r="N447" t="s">
        <v>170</v>
      </c>
      <c r="AI447" t="s">
        <v>4418</v>
      </c>
      <c r="AJ447" t="s">
        <v>10432</v>
      </c>
      <c r="AK447" t="s">
        <v>7379</v>
      </c>
      <c r="AL447">
        <v>76.92</v>
      </c>
      <c r="AN447">
        <v>2007</v>
      </c>
      <c r="AO447" t="s">
        <v>174</v>
      </c>
      <c r="AP447" t="s">
        <v>4843</v>
      </c>
      <c r="AQ447" t="s">
        <v>10433</v>
      </c>
      <c r="AR447" t="s">
        <v>10434</v>
      </c>
      <c r="AS447">
        <v>79.33</v>
      </c>
      <c r="AU447">
        <v>2009</v>
      </c>
      <c r="AV447" t="s">
        <v>170</v>
      </c>
      <c r="BC447" t="s">
        <v>174</v>
      </c>
      <c r="BD447" t="s">
        <v>10435</v>
      </c>
      <c r="BE447" t="s">
        <v>10436</v>
      </c>
      <c r="BF447" t="s">
        <v>10437</v>
      </c>
      <c r="BG447">
        <v>79</v>
      </c>
      <c r="BI447">
        <v>2013</v>
      </c>
      <c r="BJ447">
        <v>2</v>
      </c>
      <c r="BL447">
        <v>9</v>
      </c>
      <c r="BN447" t="s">
        <v>174</v>
      </c>
      <c r="BO447" t="s">
        <v>10435</v>
      </c>
      <c r="BP447" t="s">
        <v>10436</v>
      </c>
      <c r="BQ447" t="s">
        <v>10438</v>
      </c>
      <c r="BR447">
        <v>90.75</v>
      </c>
      <c r="BS447">
        <v>8.47</v>
      </c>
      <c r="BT447">
        <v>2016</v>
      </c>
      <c r="BU447">
        <v>14</v>
      </c>
      <c r="BW447">
        <v>47</v>
      </c>
      <c r="BY447" t="s">
        <v>170</v>
      </c>
      <c r="CF447" t="s">
        <v>170</v>
      </c>
      <c r="CL447" t="s">
        <v>170</v>
      </c>
      <c r="CN447" t="s">
        <v>170</v>
      </c>
      <c r="CP447" t="s">
        <v>10439</v>
      </c>
      <c r="CQ447" t="s">
        <v>170</v>
      </c>
      <c r="CV447" t="s">
        <v>170</v>
      </c>
      <c r="CZ447" t="s">
        <v>170</v>
      </c>
      <c r="DB447" t="s">
        <v>378</v>
      </c>
      <c r="DC447" t="s">
        <v>326</v>
      </c>
      <c r="DD447" t="s">
        <v>170</v>
      </c>
      <c r="DF447" t="s">
        <v>170</v>
      </c>
      <c r="DL447" t="s">
        <v>170</v>
      </c>
      <c r="DN447" t="s">
        <v>170</v>
      </c>
      <c r="DP447" t="s">
        <v>10440</v>
      </c>
      <c r="DQ447" t="s">
        <v>202</v>
      </c>
      <c r="DR447" t="str">
        <f>HYPERLINK("https://nconnect.nicmar.ac.in/pdf/635_resume_1771943260.pdf/Y2FyZWVy","View Resume")</f>
        <v>0</v>
      </c>
      <c r="DS447" t="s">
        <v>1689</v>
      </c>
      <c r="DT447" t="s">
        <v>10441</v>
      </c>
      <c r="DU447" t="s">
        <v>10442</v>
      </c>
      <c r="DV447" t="s">
        <v>10443</v>
      </c>
      <c r="DW447" t="s">
        <v>207</v>
      </c>
      <c r="DX447" t="s">
        <v>4369</v>
      </c>
      <c r="DY447" t="s">
        <v>3452</v>
      </c>
      <c r="DZ447" t="s">
        <v>1689</v>
      </c>
    </row>
    <row r="448" spans="1:158">
      <c r="A448" t="s">
        <v>295</v>
      </c>
      <c r="B448" t="s">
        <v>211</v>
      </c>
      <c r="C448" t="s">
        <v>267</v>
      </c>
      <c r="D448" t="s">
        <v>296</v>
      </c>
      <c r="E448" t="s">
        <v>10444</v>
      </c>
      <c r="F448" t="s">
        <v>10445</v>
      </c>
      <c r="G448">
        <v>9665094245</v>
      </c>
      <c r="H448" t="s">
        <v>271</v>
      </c>
      <c r="I448" t="s">
        <v>10446</v>
      </c>
      <c r="J448" t="s">
        <v>166</v>
      </c>
      <c r="K448" t="s">
        <v>2378</v>
      </c>
      <c r="L448" t="s">
        <v>10447</v>
      </c>
      <c r="M448" t="s">
        <v>10448</v>
      </c>
      <c r="N448" t="s">
        <v>170</v>
      </c>
      <c r="AI448" t="s">
        <v>10449</v>
      </c>
      <c r="AJ448" t="s">
        <v>2384</v>
      </c>
      <c r="AK448" t="s">
        <v>1907</v>
      </c>
      <c r="AL448">
        <v>66.53</v>
      </c>
      <c r="AN448">
        <v>1996</v>
      </c>
      <c r="AO448" t="s">
        <v>174</v>
      </c>
      <c r="AP448" t="s">
        <v>10450</v>
      </c>
      <c r="AQ448" t="s">
        <v>2384</v>
      </c>
      <c r="AR448" t="s">
        <v>1335</v>
      </c>
      <c r="AS448">
        <v>73.17</v>
      </c>
      <c r="AU448">
        <v>1998</v>
      </c>
      <c r="AV448" t="s">
        <v>170</v>
      </c>
      <c r="BC448" t="s">
        <v>174</v>
      </c>
      <c r="BD448" t="s">
        <v>10451</v>
      </c>
      <c r="BE448" t="s">
        <v>1149</v>
      </c>
      <c r="BF448" t="s">
        <v>1335</v>
      </c>
      <c r="BG448">
        <v>62.3</v>
      </c>
      <c r="BI448">
        <v>2001</v>
      </c>
      <c r="BJ448">
        <v>19</v>
      </c>
      <c r="BK448" t="s">
        <v>808</v>
      </c>
      <c r="BL448">
        <v>52</v>
      </c>
      <c r="BN448" t="s">
        <v>174</v>
      </c>
      <c r="BO448" t="s">
        <v>10451</v>
      </c>
      <c r="BP448" t="s">
        <v>10452</v>
      </c>
      <c r="BQ448" t="s">
        <v>1266</v>
      </c>
      <c r="BR448">
        <v>73</v>
      </c>
      <c r="BT448">
        <v>2003</v>
      </c>
      <c r="BU448">
        <v>31</v>
      </c>
      <c r="BV448" t="s">
        <v>529</v>
      </c>
      <c r="BW448">
        <v>33</v>
      </c>
      <c r="BY448" t="s">
        <v>170</v>
      </c>
      <c r="CF448" t="s">
        <v>174</v>
      </c>
      <c r="CG448" t="s">
        <v>10453</v>
      </c>
      <c r="CH448" t="s">
        <v>5946</v>
      </c>
      <c r="CI448" t="s">
        <v>193</v>
      </c>
      <c r="CJ448">
        <v>2008</v>
      </c>
      <c r="CL448" t="s">
        <v>174</v>
      </c>
      <c r="CM448" t="s">
        <v>10454</v>
      </c>
      <c r="CN448" t="s">
        <v>174</v>
      </c>
      <c r="CO448" t="s">
        <v>10455</v>
      </c>
      <c r="CP448" t="s">
        <v>722</v>
      </c>
      <c r="CQ448" t="s">
        <v>174</v>
      </c>
      <c r="CR448">
        <v>1</v>
      </c>
      <c r="CS448">
        <v>16</v>
      </c>
      <c r="CT448">
        <v>39</v>
      </c>
      <c r="CU448" t="s">
        <v>10456</v>
      </c>
      <c r="CV448" t="s">
        <v>174</v>
      </c>
      <c r="CW448" t="s">
        <v>10457</v>
      </c>
      <c r="CX448" t="s">
        <v>193</v>
      </c>
      <c r="CY448">
        <v>2019</v>
      </c>
      <c r="CZ448" t="s">
        <v>174</v>
      </c>
      <c r="DA448" t="s">
        <v>10458</v>
      </c>
      <c r="DB448" t="s">
        <v>10459</v>
      </c>
      <c r="DC448" t="s">
        <v>2124</v>
      </c>
      <c r="DD448" t="s">
        <v>174</v>
      </c>
      <c r="DE448" t="s">
        <v>10460</v>
      </c>
      <c r="DF448" t="s">
        <v>174</v>
      </c>
      <c r="DG448" t="s">
        <v>174</v>
      </c>
      <c r="DH448" t="s">
        <v>174</v>
      </c>
      <c r="DI448" t="s">
        <v>174</v>
      </c>
      <c r="DJ448" t="s">
        <v>378</v>
      </c>
      <c r="DK448">
        <v>8</v>
      </c>
      <c r="DL448" t="s">
        <v>174</v>
      </c>
      <c r="DM448" t="s">
        <v>10461</v>
      </c>
      <c r="DN448" t="s">
        <v>170</v>
      </c>
      <c r="DP448" t="s">
        <v>10462</v>
      </c>
      <c r="DQ448" t="str">
        <f>HYPERLINK("https://nconnect.nicmar.ac.in/storage/profile/699dbdcc83d2e.png","Download")</f>
        <v>0</v>
      </c>
      <c r="DR448" t="str">
        <f>HYPERLINK("https://nconnect.nicmar.ac.in/pdf/477_resume_1771945236.pdf/Y2FyZWVy","View Resume")</f>
        <v>0</v>
      </c>
      <c r="DS448" t="s">
        <v>10463</v>
      </c>
      <c r="DT448" t="s">
        <v>10464</v>
      </c>
      <c r="DU448" t="s">
        <v>211</v>
      </c>
      <c r="DV448" t="s">
        <v>2129</v>
      </c>
      <c r="DW448" t="s">
        <v>246</v>
      </c>
      <c r="DX448" t="s">
        <v>5385</v>
      </c>
      <c r="DY448" t="s">
        <v>995</v>
      </c>
      <c r="DZ448" t="s">
        <v>10463</v>
      </c>
    </row>
    <row r="449" spans="1:158">
      <c r="A449" t="s">
        <v>210</v>
      </c>
      <c r="B449" t="s">
        <v>211</v>
      </c>
      <c r="C449" t="s">
        <v>212</v>
      </c>
      <c r="D449" t="s">
        <v>213</v>
      </c>
      <c r="E449" t="s">
        <v>10465</v>
      </c>
      <c r="F449" t="s">
        <v>10466</v>
      </c>
      <c r="G449">
        <v>9665613741</v>
      </c>
      <c r="H449" t="s">
        <v>271</v>
      </c>
      <c r="I449" t="s">
        <v>10467</v>
      </c>
      <c r="J449" t="s">
        <v>166</v>
      </c>
      <c r="K449" t="s">
        <v>2378</v>
      </c>
      <c r="L449" t="s">
        <v>10468</v>
      </c>
      <c r="M449" t="s">
        <v>10469</v>
      </c>
      <c r="N449" t="s">
        <v>170</v>
      </c>
      <c r="AI449" t="s">
        <v>10470</v>
      </c>
      <c r="AJ449" t="s">
        <v>10471</v>
      </c>
      <c r="AK449" t="s">
        <v>10472</v>
      </c>
      <c r="AL449">
        <v>72.66</v>
      </c>
      <c r="AN449">
        <v>2000</v>
      </c>
      <c r="AO449" t="s">
        <v>174</v>
      </c>
      <c r="AP449" t="s">
        <v>10473</v>
      </c>
      <c r="AQ449" t="s">
        <v>10471</v>
      </c>
      <c r="AR449" t="s">
        <v>10474</v>
      </c>
      <c r="AS449">
        <v>73.5</v>
      </c>
      <c r="AU449">
        <v>2002</v>
      </c>
      <c r="AV449" t="s">
        <v>170</v>
      </c>
      <c r="BC449" t="s">
        <v>174</v>
      </c>
      <c r="BD449" t="s">
        <v>10475</v>
      </c>
      <c r="BE449" t="s">
        <v>4489</v>
      </c>
      <c r="BF449" t="s">
        <v>486</v>
      </c>
      <c r="BG449">
        <v>65015</v>
      </c>
      <c r="BI449">
        <v>2006</v>
      </c>
      <c r="BJ449">
        <v>2</v>
      </c>
      <c r="BL449">
        <v>9</v>
      </c>
      <c r="BN449" t="s">
        <v>174</v>
      </c>
      <c r="BO449" t="s">
        <v>10476</v>
      </c>
      <c r="BP449" t="s">
        <v>6068</v>
      </c>
      <c r="BQ449" t="s">
        <v>213</v>
      </c>
      <c r="BR449">
        <v>63.1</v>
      </c>
      <c r="BT449">
        <v>2016</v>
      </c>
      <c r="BU449">
        <v>14</v>
      </c>
      <c r="BW449">
        <v>47</v>
      </c>
      <c r="BY449" t="s">
        <v>170</v>
      </c>
      <c r="CF449" t="s">
        <v>174</v>
      </c>
      <c r="CG449" t="s">
        <v>4144</v>
      </c>
      <c r="CH449" t="s">
        <v>10477</v>
      </c>
      <c r="CI449" t="s">
        <v>373</v>
      </c>
      <c r="CK449" t="s">
        <v>170</v>
      </c>
      <c r="CL449" t="s">
        <v>170</v>
      </c>
      <c r="CN449" t="s">
        <v>170</v>
      </c>
      <c r="CP449" t="s">
        <v>1528</v>
      </c>
      <c r="CQ449" t="s">
        <v>170</v>
      </c>
      <c r="CV449" t="s">
        <v>170</v>
      </c>
      <c r="CZ449" t="s">
        <v>170</v>
      </c>
      <c r="DC449" t="s">
        <v>10478</v>
      </c>
      <c r="DD449" t="s">
        <v>170</v>
      </c>
      <c r="DF449" t="s">
        <v>170</v>
      </c>
      <c r="DL449" t="s">
        <v>170</v>
      </c>
      <c r="DN449" t="s">
        <v>170</v>
      </c>
      <c r="DP449" t="s">
        <v>10479</v>
      </c>
      <c r="DQ449" t="s">
        <v>202</v>
      </c>
      <c r="DR449" t="str">
        <f>HYPERLINK("https://nconnect.nicmar.ac.in/pdf/639_resume_1771948905.pdf/Y2FyZWVy","View Resume")</f>
        <v>0</v>
      </c>
      <c r="DS449" t="s">
        <v>5501</v>
      </c>
      <c r="DT449" t="s">
        <v>10480</v>
      </c>
      <c r="DU449" t="s">
        <v>211</v>
      </c>
      <c r="DV449" t="s">
        <v>819</v>
      </c>
      <c r="DW449" t="s">
        <v>246</v>
      </c>
      <c r="DX449" t="s">
        <v>574</v>
      </c>
      <c r="DY449" t="s">
        <v>209</v>
      </c>
      <c r="DZ449" t="s">
        <v>5501</v>
      </c>
    </row>
    <row r="450" spans="1:158">
      <c r="A450" t="s">
        <v>210</v>
      </c>
      <c r="B450" t="s">
        <v>211</v>
      </c>
      <c r="C450" t="s">
        <v>212</v>
      </c>
      <c r="D450" t="s">
        <v>213</v>
      </c>
      <c r="E450" t="s">
        <v>10481</v>
      </c>
      <c r="F450" t="s">
        <v>10482</v>
      </c>
      <c r="G450">
        <v>8055178951</v>
      </c>
      <c r="H450" t="s">
        <v>164</v>
      </c>
      <c r="I450" t="s">
        <v>10483</v>
      </c>
      <c r="J450" t="s">
        <v>166</v>
      </c>
      <c r="K450" t="s">
        <v>218</v>
      </c>
      <c r="L450" t="s">
        <v>10484</v>
      </c>
      <c r="M450" t="s">
        <v>10485</v>
      </c>
      <c r="N450" t="s">
        <v>170</v>
      </c>
      <c r="AI450" t="s">
        <v>10486</v>
      </c>
      <c r="AJ450" t="s">
        <v>2129</v>
      </c>
      <c r="AK450" t="s">
        <v>10487</v>
      </c>
      <c r="AL450">
        <v>56</v>
      </c>
      <c r="AN450">
        <v>1999</v>
      </c>
      <c r="AO450" t="s">
        <v>170</v>
      </c>
      <c r="AV450" t="s">
        <v>174</v>
      </c>
      <c r="AW450" t="s">
        <v>1827</v>
      </c>
      <c r="AX450" t="s">
        <v>10488</v>
      </c>
      <c r="AY450" t="s">
        <v>486</v>
      </c>
      <c r="AZ450">
        <v>58.7</v>
      </c>
      <c r="BB450">
        <v>2002</v>
      </c>
      <c r="BC450" t="s">
        <v>174</v>
      </c>
      <c r="BD450" t="s">
        <v>3698</v>
      </c>
      <c r="BE450" t="s">
        <v>10489</v>
      </c>
      <c r="BF450" t="s">
        <v>486</v>
      </c>
      <c r="BG450">
        <v>62.14</v>
      </c>
      <c r="BI450">
        <v>2008</v>
      </c>
      <c r="BJ450">
        <v>2</v>
      </c>
      <c r="BL450">
        <v>9</v>
      </c>
      <c r="BN450" t="s">
        <v>174</v>
      </c>
      <c r="BO450" t="s">
        <v>3698</v>
      </c>
      <c r="BP450" t="s">
        <v>10489</v>
      </c>
      <c r="BQ450" t="s">
        <v>213</v>
      </c>
      <c r="BR450">
        <v>67</v>
      </c>
      <c r="BS450">
        <v>7.45</v>
      </c>
      <c r="BT450">
        <v>2013</v>
      </c>
      <c r="BU450">
        <v>14</v>
      </c>
      <c r="BW450">
        <v>47</v>
      </c>
      <c r="BY450" t="s">
        <v>170</v>
      </c>
      <c r="CF450" t="s">
        <v>170</v>
      </c>
      <c r="CL450" t="s">
        <v>170</v>
      </c>
      <c r="CN450" t="s">
        <v>174</v>
      </c>
      <c r="CO450" t="s">
        <v>10490</v>
      </c>
      <c r="CP450" t="s">
        <v>10491</v>
      </c>
      <c r="CQ450" t="s">
        <v>170</v>
      </c>
      <c r="CV450" t="s">
        <v>170</v>
      </c>
      <c r="CZ450" t="s">
        <v>170</v>
      </c>
      <c r="DB450" t="s">
        <v>10492</v>
      </c>
      <c r="DC450" t="s">
        <v>10493</v>
      </c>
      <c r="DD450" t="s">
        <v>174</v>
      </c>
      <c r="DE450" t="s">
        <v>10494</v>
      </c>
      <c r="DF450" t="s">
        <v>170</v>
      </c>
      <c r="DL450" t="s">
        <v>170</v>
      </c>
      <c r="DN450" t="s">
        <v>170</v>
      </c>
      <c r="DP450" t="s">
        <v>10495</v>
      </c>
      <c r="DQ450" t="s">
        <v>202</v>
      </c>
      <c r="DR450" t="str">
        <f>HYPERLINK("https://nconnect.nicmar.ac.in/pdf/640_resume_1771949211.pdf/Y2FyZWVy","View Resume")</f>
        <v>0</v>
      </c>
      <c r="DS450" t="s">
        <v>10496</v>
      </c>
      <c r="DT450" t="s">
        <v>10497</v>
      </c>
      <c r="DU450" t="s">
        <v>211</v>
      </c>
      <c r="DV450" t="s">
        <v>819</v>
      </c>
      <c r="DW450" t="s">
        <v>246</v>
      </c>
      <c r="DX450" t="s">
        <v>7410</v>
      </c>
      <c r="DY450" t="s">
        <v>209</v>
      </c>
      <c r="DZ450" t="s">
        <v>10366</v>
      </c>
      <c r="EA450" t="s">
        <v>10498</v>
      </c>
      <c r="EB450" t="s">
        <v>211</v>
      </c>
      <c r="EC450" t="s">
        <v>2129</v>
      </c>
      <c r="ED450" t="s">
        <v>246</v>
      </c>
      <c r="EE450" t="s">
        <v>2135</v>
      </c>
      <c r="EF450" t="s">
        <v>7410</v>
      </c>
      <c r="EG450" t="s">
        <v>575</v>
      </c>
      <c r="EH450" t="s">
        <v>10499</v>
      </c>
      <c r="EI450" t="s">
        <v>10500</v>
      </c>
      <c r="EJ450" t="s">
        <v>10501</v>
      </c>
      <c r="EK450" t="s">
        <v>207</v>
      </c>
      <c r="EL450" t="s">
        <v>3257</v>
      </c>
      <c r="EM450" t="s">
        <v>2202</v>
      </c>
      <c r="EN450" t="s">
        <v>3195</v>
      </c>
    </row>
    <row r="451" spans="1:158">
      <c r="A451" t="s">
        <v>356</v>
      </c>
      <c r="B451" t="s">
        <v>211</v>
      </c>
      <c r="C451" t="s">
        <v>267</v>
      </c>
      <c r="D451" t="s">
        <v>357</v>
      </c>
      <c r="E451" t="s">
        <v>10502</v>
      </c>
      <c r="F451" t="s">
        <v>10503</v>
      </c>
      <c r="G451">
        <v>9822682244</v>
      </c>
      <c r="H451" t="s">
        <v>271</v>
      </c>
      <c r="I451" t="s">
        <v>10504</v>
      </c>
      <c r="J451" t="s">
        <v>166</v>
      </c>
      <c r="K451" t="s">
        <v>4193</v>
      </c>
      <c r="L451" t="s">
        <v>10505</v>
      </c>
      <c r="M451" t="s">
        <v>10506</v>
      </c>
      <c r="N451" t="s">
        <v>174</v>
      </c>
      <c r="O451" t="s">
        <v>10507</v>
      </c>
      <c r="P451" t="s">
        <v>212</v>
      </c>
      <c r="AI451" t="s">
        <v>10508</v>
      </c>
      <c r="AJ451" t="s">
        <v>10509</v>
      </c>
      <c r="AK451" t="s">
        <v>10510</v>
      </c>
      <c r="AL451">
        <v>82.57</v>
      </c>
      <c r="AN451">
        <v>1995</v>
      </c>
      <c r="AO451" t="s">
        <v>174</v>
      </c>
      <c r="AP451" t="s">
        <v>10511</v>
      </c>
      <c r="AQ451" t="s">
        <v>10512</v>
      </c>
      <c r="AR451" t="s">
        <v>7379</v>
      </c>
      <c r="AS451">
        <v>78.67</v>
      </c>
      <c r="AU451">
        <v>1997</v>
      </c>
      <c r="AV451" t="s">
        <v>170</v>
      </c>
      <c r="BC451" t="s">
        <v>174</v>
      </c>
      <c r="BD451" t="s">
        <v>10513</v>
      </c>
      <c r="BE451" t="s">
        <v>10514</v>
      </c>
      <c r="BF451" t="s">
        <v>9051</v>
      </c>
      <c r="BG451">
        <v>80.0</v>
      </c>
      <c r="BI451">
        <v>2000</v>
      </c>
      <c r="BJ451">
        <v>19</v>
      </c>
      <c r="BL451">
        <v>52</v>
      </c>
      <c r="BN451" t="s">
        <v>174</v>
      </c>
      <c r="BO451" t="s">
        <v>10515</v>
      </c>
      <c r="BP451" t="s">
        <v>10516</v>
      </c>
      <c r="BQ451" t="s">
        <v>10517</v>
      </c>
      <c r="BR451">
        <v>70</v>
      </c>
      <c r="BT451">
        <v>2008</v>
      </c>
      <c r="BU451">
        <v>31</v>
      </c>
      <c r="BW451">
        <v>52</v>
      </c>
      <c r="BY451" t="s">
        <v>174</v>
      </c>
      <c r="BZ451" t="s">
        <v>10518</v>
      </c>
      <c r="CA451" t="s">
        <v>10519</v>
      </c>
      <c r="CB451" t="s">
        <v>10520</v>
      </c>
      <c r="CC451">
        <v>80</v>
      </c>
      <c r="CE451">
        <v>2021</v>
      </c>
      <c r="CF451" t="s">
        <v>174</v>
      </c>
      <c r="CG451" t="s">
        <v>371</v>
      </c>
      <c r="CH451" t="s">
        <v>10521</v>
      </c>
      <c r="CI451" t="s">
        <v>193</v>
      </c>
      <c r="CJ451">
        <v>2016</v>
      </c>
      <c r="CL451" t="s">
        <v>174</v>
      </c>
      <c r="CM451" t="s">
        <v>10522</v>
      </c>
      <c r="CN451" t="s">
        <v>174</v>
      </c>
      <c r="CO451" t="s">
        <v>10523</v>
      </c>
      <c r="CP451" t="s">
        <v>722</v>
      </c>
      <c r="CQ451" t="s">
        <v>170</v>
      </c>
      <c r="CV451" t="s">
        <v>170</v>
      </c>
      <c r="CZ451" t="s">
        <v>170</v>
      </c>
      <c r="DC451" t="s">
        <v>326</v>
      </c>
      <c r="DD451" t="s">
        <v>170</v>
      </c>
      <c r="DF451" t="s">
        <v>170</v>
      </c>
      <c r="DL451" t="s">
        <v>170</v>
      </c>
      <c r="DN451" t="s">
        <v>170</v>
      </c>
      <c r="DP451" t="s">
        <v>10524</v>
      </c>
      <c r="DQ451" t="str">
        <f>HYPERLINK("https://nconnect.nicmar.ac.in/storage/profile/699dcce7af806.png","Download")</f>
        <v>0</v>
      </c>
      <c r="DR451" t="str">
        <f>HYPERLINK("https://nconnect.nicmar.ac.in/pdf/632_resume_1772367435.pdf/Y2FyZWVy","View Resume")</f>
        <v>0</v>
      </c>
      <c r="DS451" t="s">
        <v>10525</v>
      </c>
      <c r="DT451" t="s">
        <v>3701</v>
      </c>
      <c r="DU451" t="s">
        <v>1390</v>
      </c>
      <c r="DV451" t="s">
        <v>819</v>
      </c>
      <c r="DW451" t="s">
        <v>246</v>
      </c>
      <c r="DX451" t="s">
        <v>419</v>
      </c>
      <c r="DY451" t="s">
        <v>209</v>
      </c>
      <c r="DZ451" t="s">
        <v>420</v>
      </c>
      <c r="EA451" t="s">
        <v>10526</v>
      </c>
      <c r="EB451" t="s">
        <v>508</v>
      </c>
      <c r="EC451" t="s">
        <v>819</v>
      </c>
      <c r="ED451" t="s">
        <v>246</v>
      </c>
      <c r="EE451" t="s">
        <v>2529</v>
      </c>
      <c r="EF451" t="s">
        <v>465</v>
      </c>
      <c r="EG451" t="s">
        <v>380</v>
      </c>
      <c r="EH451" t="s">
        <v>10527</v>
      </c>
      <c r="EI451" t="s">
        <v>508</v>
      </c>
      <c r="EJ451" t="s">
        <v>819</v>
      </c>
      <c r="EK451" t="s">
        <v>246</v>
      </c>
      <c r="EL451" t="s">
        <v>1387</v>
      </c>
      <c r="EM451" t="s">
        <v>2758</v>
      </c>
      <c r="EN451" t="s">
        <v>248</v>
      </c>
      <c r="EO451" t="s">
        <v>10528</v>
      </c>
      <c r="EP451" t="s">
        <v>1390</v>
      </c>
      <c r="EQ451" t="s">
        <v>819</v>
      </c>
      <c r="ER451" t="s">
        <v>246</v>
      </c>
      <c r="ES451" t="s">
        <v>758</v>
      </c>
      <c r="ET451" t="s">
        <v>1030</v>
      </c>
      <c r="EU451" t="s">
        <v>949</v>
      </c>
      <c r="EV451" t="s">
        <v>10529</v>
      </c>
      <c r="EW451" t="s">
        <v>537</v>
      </c>
      <c r="EX451" t="s">
        <v>819</v>
      </c>
      <c r="EY451" t="s">
        <v>246</v>
      </c>
      <c r="EZ451" t="s">
        <v>423</v>
      </c>
      <c r="FA451" t="s">
        <v>984</v>
      </c>
      <c r="FB451" t="s">
        <v>945</v>
      </c>
    </row>
    <row r="452" spans="1:158">
      <c r="A452" t="s">
        <v>1137</v>
      </c>
      <c r="B452" t="s">
        <v>211</v>
      </c>
      <c r="C452" t="s">
        <v>1138</v>
      </c>
      <c r="D452" t="s">
        <v>1139</v>
      </c>
      <c r="E452" t="s">
        <v>10530</v>
      </c>
      <c r="F452" t="s">
        <v>10531</v>
      </c>
      <c r="G452">
        <v>7758016807</v>
      </c>
      <c r="H452" t="s">
        <v>164</v>
      </c>
      <c r="I452" t="s">
        <v>10532</v>
      </c>
      <c r="J452" t="s">
        <v>166</v>
      </c>
      <c r="K452" t="s">
        <v>1067</v>
      </c>
      <c r="L452" t="s">
        <v>10533</v>
      </c>
      <c r="M452" t="s">
        <v>10534</v>
      </c>
      <c r="N452" t="s">
        <v>174</v>
      </c>
      <c r="O452" t="s">
        <v>10535</v>
      </c>
      <c r="P452" t="s">
        <v>10536</v>
      </c>
      <c r="AI452" t="s">
        <v>10537</v>
      </c>
      <c r="AJ452" t="s">
        <v>10538</v>
      </c>
      <c r="AK452" t="s">
        <v>10539</v>
      </c>
      <c r="AL452">
        <v>78.8</v>
      </c>
      <c r="AN452">
        <v>2006</v>
      </c>
      <c r="AO452" t="s">
        <v>174</v>
      </c>
      <c r="AP452" t="s">
        <v>10540</v>
      </c>
      <c r="AQ452" t="s">
        <v>10541</v>
      </c>
      <c r="AR452" t="s">
        <v>10542</v>
      </c>
      <c r="AS452">
        <v>62.5</v>
      </c>
      <c r="AU452">
        <v>2012</v>
      </c>
      <c r="AV452" t="s">
        <v>170</v>
      </c>
      <c r="BC452" t="s">
        <v>174</v>
      </c>
      <c r="BD452" t="s">
        <v>10543</v>
      </c>
      <c r="BE452" t="s">
        <v>10544</v>
      </c>
      <c r="BF452" t="s">
        <v>486</v>
      </c>
      <c r="BG452">
        <v>60.5</v>
      </c>
      <c r="BI452">
        <v>2012</v>
      </c>
      <c r="BJ452">
        <v>1</v>
      </c>
      <c r="BL452">
        <v>9</v>
      </c>
      <c r="BN452" t="s">
        <v>174</v>
      </c>
      <c r="BO452" t="s">
        <v>10545</v>
      </c>
      <c r="BP452" t="s">
        <v>10546</v>
      </c>
      <c r="BQ452" t="s">
        <v>5303</v>
      </c>
      <c r="BR452">
        <v>83</v>
      </c>
      <c r="BS452">
        <v>8.75</v>
      </c>
      <c r="BT452">
        <v>2015</v>
      </c>
      <c r="BU452">
        <v>24</v>
      </c>
      <c r="BW452">
        <v>35</v>
      </c>
      <c r="BY452" t="s">
        <v>170</v>
      </c>
      <c r="CF452" t="s">
        <v>174</v>
      </c>
      <c r="CG452" t="s">
        <v>1490</v>
      </c>
      <c r="CH452" t="s">
        <v>10547</v>
      </c>
      <c r="CI452" t="s">
        <v>193</v>
      </c>
      <c r="CJ452">
        <v>2022</v>
      </c>
      <c r="CL452" t="s">
        <v>174</v>
      </c>
      <c r="CM452" t="s">
        <v>10548</v>
      </c>
      <c r="CN452" t="s">
        <v>174</v>
      </c>
      <c r="CO452" t="s">
        <v>10549</v>
      </c>
      <c r="CP452" t="s">
        <v>10550</v>
      </c>
      <c r="DP452" t="s">
        <v>10551</v>
      </c>
      <c r="DQ452" t="str">
        <f>HYPERLINK("https://nconnect.nicmar.ac.in/storage/profile/699ab669cf2cc.png","Download")</f>
        <v>0</v>
      </c>
      <c r="DR452" t="str">
        <f>HYPERLINK("https://nconnect.nicmar.ac.in/pdf/645_resume_1771952619.pdf/Y2FyZWVy","View Resume")</f>
        <v>0</v>
      </c>
      <c r="DS452" t="s">
        <v>1388</v>
      </c>
      <c r="DT452" t="s">
        <v>5290</v>
      </c>
      <c r="DU452" t="s">
        <v>10552</v>
      </c>
      <c r="DV452" t="s">
        <v>10553</v>
      </c>
      <c r="DW452" t="s">
        <v>207</v>
      </c>
      <c r="DX452" t="s">
        <v>247</v>
      </c>
      <c r="DY452" t="s">
        <v>465</v>
      </c>
      <c r="DZ452" t="s">
        <v>1388</v>
      </c>
    </row>
    <row r="453" spans="1:158">
      <c r="A453" t="s">
        <v>540</v>
      </c>
      <c r="B453" t="s">
        <v>159</v>
      </c>
      <c r="C453" t="s">
        <v>472</v>
      </c>
      <c r="D453" t="s">
        <v>541</v>
      </c>
      <c r="E453" t="s">
        <v>10554</v>
      </c>
      <c r="F453" t="s">
        <v>10555</v>
      </c>
      <c r="G453">
        <v>9247585959</v>
      </c>
      <c r="H453" t="s">
        <v>164</v>
      </c>
      <c r="I453" t="s">
        <v>10556</v>
      </c>
      <c r="J453" t="s">
        <v>166</v>
      </c>
      <c r="K453" t="s">
        <v>361</v>
      </c>
      <c r="L453" t="s">
        <v>10557</v>
      </c>
      <c r="M453" t="s">
        <v>10558</v>
      </c>
      <c r="N453" t="s">
        <v>170</v>
      </c>
      <c r="AI453" t="s">
        <v>10559</v>
      </c>
      <c r="AJ453" t="s">
        <v>10560</v>
      </c>
      <c r="AK453" t="s">
        <v>1907</v>
      </c>
      <c r="AL453">
        <v>68.2</v>
      </c>
      <c r="AN453">
        <v>1985</v>
      </c>
      <c r="AO453" t="s">
        <v>170</v>
      </c>
      <c r="AV453" t="s">
        <v>174</v>
      </c>
      <c r="AW453" t="s">
        <v>10561</v>
      </c>
      <c r="AX453" t="s">
        <v>10562</v>
      </c>
      <c r="AY453" t="s">
        <v>486</v>
      </c>
      <c r="AZ453">
        <v>78.5</v>
      </c>
      <c r="BB453">
        <v>1988</v>
      </c>
      <c r="BC453" t="s">
        <v>174</v>
      </c>
      <c r="BD453" t="s">
        <v>4391</v>
      </c>
      <c r="BE453" t="s">
        <v>10563</v>
      </c>
      <c r="BF453" t="s">
        <v>486</v>
      </c>
      <c r="BG453">
        <v>72</v>
      </c>
      <c r="BI453">
        <v>1994</v>
      </c>
      <c r="BJ453">
        <v>1</v>
      </c>
      <c r="BL453">
        <v>9</v>
      </c>
      <c r="BN453" t="s">
        <v>174</v>
      </c>
      <c r="BO453" t="s">
        <v>10564</v>
      </c>
      <c r="BP453" t="s">
        <v>7275</v>
      </c>
      <c r="BQ453" t="s">
        <v>3978</v>
      </c>
      <c r="BR453">
        <v>82</v>
      </c>
      <c r="BT453">
        <v>2010</v>
      </c>
      <c r="BU453">
        <v>12</v>
      </c>
      <c r="BW453">
        <v>13</v>
      </c>
      <c r="BY453" t="s">
        <v>170</v>
      </c>
      <c r="CF453" t="s">
        <v>170</v>
      </c>
      <c r="CL453" t="s">
        <v>170</v>
      </c>
      <c r="CN453" t="s">
        <v>170</v>
      </c>
      <c r="CP453" t="s">
        <v>10565</v>
      </c>
      <c r="CQ453" t="s">
        <v>170</v>
      </c>
      <c r="CV453" t="s">
        <v>170</v>
      </c>
      <c r="CZ453" t="s">
        <v>170</v>
      </c>
      <c r="DB453" t="s">
        <v>10566</v>
      </c>
      <c r="DC453" t="s">
        <v>2124</v>
      </c>
      <c r="DD453" t="s">
        <v>170</v>
      </c>
      <c r="DF453" t="s">
        <v>170</v>
      </c>
      <c r="DL453" t="s">
        <v>170</v>
      </c>
      <c r="DN453" t="s">
        <v>170</v>
      </c>
      <c r="DP453" t="s">
        <v>10567</v>
      </c>
      <c r="DQ453" t="s">
        <v>202</v>
      </c>
      <c r="DR453" t="str">
        <f>HYPERLINK("https://nconnect.nicmar.ac.in/pdf/648_resume_1771989147.pdf/Y2FyZWVy","View Resume")</f>
        <v>0</v>
      </c>
      <c r="DS453" t="s">
        <v>2027</v>
      </c>
      <c r="DT453" t="s">
        <v>10568</v>
      </c>
      <c r="DU453" t="s">
        <v>351</v>
      </c>
      <c r="DV453" t="s">
        <v>8290</v>
      </c>
      <c r="DW453" t="s">
        <v>246</v>
      </c>
      <c r="DX453" t="s">
        <v>8099</v>
      </c>
      <c r="DY453" t="s">
        <v>1726</v>
      </c>
      <c r="DZ453" t="s">
        <v>420</v>
      </c>
      <c r="EA453" t="s">
        <v>3701</v>
      </c>
      <c r="EB453" t="s">
        <v>10569</v>
      </c>
      <c r="EC453" t="s">
        <v>1630</v>
      </c>
      <c r="ED453" t="s">
        <v>246</v>
      </c>
      <c r="EE453" t="s">
        <v>788</v>
      </c>
      <c r="EF453" t="s">
        <v>579</v>
      </c>
      <c r="EG453" t="s">
        <v>2927</v>
      </c>
      <c r="EH453" t="s">
        <v>10570</v>
      </c>
      <c r="EI453" t="s">
        <v>351</v>
      </c>
      <c r="EJ453" t="s">
        <v>10571</v>
      </c>
      <c r="EK453" t="s">
        <v>246</v>
      </c>
      <c r="EL453" t="s">
        <v>4687</v>
      </c>
      <c r="EM453" t="s">
        <v>1025</v>
      </c>
      <c r="EN453" t="s">
        <v>1689</v>
      </c>
    </row>
    <row r="454" spans="1:158">
      <c r="A454" t="s">
        <v>1779</v>
      </c>
      <c r="B454" t="s">
        <v>159</v>
      </c>
      <c r="C454" t="s">
        <v>160</v>
      </c>
      <c r="D454" t="s">
        <v>1780</v>
      </c>
      <c r="E454" t="s">
        <v>10572</v>
      </c>
      <c r="F454" t="s">
        <v>10573</v>
      </c>
      <c r="G454">
        <v>9422507858</v>
      </c>
      <c r="H454" t="s">
        <v>271</v>
      </c>
      <c r="I454" t="s">
        <v>10574</v>
      </c>
      <c r="J454" t="s">
        <v>217</v>
      </c>
      <c r="K454" t="s">
        <v>10575</v>
      </c>
      <c r="L454" t="s">
        <v>10576</v>
      </c>
      <c r="M454" t="s">
        <v>10577</v>
      </c>
      <c r="N454" t="s">
        <v>170</v>
      </c>
      <c r="AI454" t="s">
        <v>10578</v>
      </c>
      <c r="AJ454" t="s">
        <v>10579</v>
      </c>
      <c r="AK454" t="s">
        <v>10580</v>
      </c>
      <c r="AL454">
        <v>70</v>
      </c>
      <c r="AN454">
        <v>2016</v>
      </c>
      <c r="AO454" t="s">
        <v>174</v>
      </c>
      <c r="AP454" t="s">
        <v>10581</v>
      </c>
      <c r="AQ454" t="s">
        <v>10582</v>
      </c>
      <c r="AR454" t="s">
        <v>439</v>
      </c>
      <c r="AS454">
        <v>60</v>
      </c>
      <c r="AU454">
        <v>2018</v>
      </c>
      <c r="AV454" t="s">
        <v>170</v>
      </c>
      <c r="BC454" t="s">
        <v>174</v>
      </c>
      <c r="BD454" t="s">
        <v>10583</v>
      </c>
      <c r="BE454" t="s">
        <v>10584</v>
      </c>
      <c r="BF454" t="s">
        <v>1780</v>
      </c>
      <c r="BG454">
        <v>83</v>
      </c>
      <c r="BH454">
        <v>8.25</v>
      </c>
      <c r="BI454">
        <v>2023</v>
      </c>
      <c r="BJ454">
        <v>8</v>
      </c>
      <c r="BL454">
        <v>2</v>
      </c>
      <c r="BN454" t="s">
        <v>174</v>
      </c>
      <c r="BO454" t="s">
        <v>10583</v>
      </c>
      <c r="BP454" t="s">
        <v>10584</v>
      </c>
      <c r="BQ454" t="s">
        <v>10585</v>
      </c>
      <c r="BR454">
        <v>74</v>
      </c>
      <c r="BS454">
        <v>7.48</v>
      </c>
      <c r="BT454">
        <v>2025</v>
      </c>
      <c r="BU454">
        <v>31</v>
      </c>
      <c r="BV454" t="s">
        <v>10586</v>
      </c>
      <c r="BW454">
        <v>53</v>
      </c>
      <c r="BX454" t="s">
        <v>10587</v>
      </c>
      <c r="BY454" t="s">
        <v>170</v>
      </c>
      <c r="CF454" t="s">
        <v>170</v>
      </c>
      <c r="CL454" t="s">
        <v>174</v>
      </c>
      <c r="CM454" t="s">
        <v>10588</v>
      </c>
      <c r="CN454" t="s">
        <v>174</v>
      </c>
      <c r="CO454" t="s">
        <v>10589</v>
      </c>
      <c r="CP454" t="s">
        <v>10590</v>
      </c>
      <c r="CQ454" t="s">
        <v>170</v>
      </c>
      <c r="CV454" t="s">
        <v>170</v>
      </c>
      <c r="CZ454" t="s">
        <v>170</v>
      </c>
      <c r="DB454" t="s">
        <v>378</v>
      </c>
      <c r="DC454" t="s">
        <v>326</v>
      </c>
      <c r="DD454" t="s">
        <v>170</v>
      </c>
      <c r="DF454" t="s">
        <v>170</v>
      </c>
      <c r="DL454" t="s">
        <v>170</v>
      </c>
      <c r="DN454" t="s">
        <v>170</v>
      </c>
      <c r="DP454" t="s">
        <v>10591</v>
      </c>
      <c r="DQ454" t="str">
        <f>HYPERLINK("https://nconnect.nicmar.ac.in/storage/profile/699e74033ef8d.png","Download")</f>
        <v>0</v>
      </c>
      <c r="DR454" t="str">
        <f>HYPERLINK("https://nconnect.nicmar.ac.in/pdf/649_resume_1771993166.pdf/Y2FyZWVy","View Resume")</f>
        <v>0</v>
      </c>
      <c r="DS454" t="s">
        <v>1388</v>
      </c>
      <c r="DT454" t="s">
        <v>10592</v>
      </c>
      <c r="DU454" t="s">
        <v>10593</v>
      </c>
      <c r="DV454" t="s">
        <v>10594</v>
      </c>
      <c r="DW454" t="s">
        <v>246</v>
      </c>
      <c r="DX454" t="s">
        <v>996</v>
      </c>
      <c r="DY454" t="s">
        <v>6343</v>
      </c>
      <c r="DZ454" t="s">
        <v>1388</v>
      </c>
    </row>
    <row r="455" spans="1:158">
      <c r="A455" t="s">
        <v>266</v>
      </c>
      <c r="B455" t="s">
        <v>211</v>
      </c>
      <c r="C455" t="s">
        <v>267</v>
      </c>
      <c r="D455" t="s">
        <v>268</v>
      </c>
      <c r="E455" t="s">
        <v>10595</v>
      </c>
      <c r="F455" t="s">
        <v>10596</v>
      </c>
      <c r="G455">
        <v>9823225860</v>
      </c>
      <c r="H455" t="s">
        <v>164</v>
      </c>
      <c r="I455" t="s">
        <v>10597</v>
      </c>
      <c r="J455" t="s">
        <v>166</v>
      </c>
      <c r="K455" t="s">
        <v>2824</v>
      </c>
      <c r="L455" t="s">
        <v>10598</v>
      </c>
      <c r="M455" t="s">
        <v>10599</v>
      </c>
      <c r="N455" t="s">
        <v>170</v>
      </c>
      <c r="AI455" t="s">
        <v>10600</v>
      </c>
      <c r="AJ455" t="s">
        <v>10601</v>
      </c>
      <c r="AK455" t="s">
        <v>10602</v>
      </c>
      <c r="AL455">
        <v>82.28</v>
      </c>
      <c r="AN455">
        <v>1988</v>
      </c>
      <c r="AO455" t="s">
        <v>174</v>
      </c>
      <c r="AP455" t="s">
        <v>10603</v>
      </c>
      <c r="AQ455" t="s">
        <v>10601</v>
      </c>
      <c r="AR455" t="s">
        <v>10604</v>
      </c>
      <c r="AS455">
        <v>74.17</v>
      </c>
      <c r="AU455">
        <v>1990</v>
      </c>
      <c r="AV455" t="s">
        <v>170</v>
      </c>
      <c r="BC455" t="s">
        <v>174</v>
      </c>
      <c r="BD455" t="s">
        <v>10605</v>
      </c>
      <c r="BE455" t="s">
        <v>10606</v>
      </c>
      <c r="BF455" t="s">
        <v>10607</v>
      </c>
      <c r="BG455">
        <v>66.4</v>
      </c>
      <c r="BH455">
        <v>6.64</v>
      </c>
      <c r="BI455">
        <v>1997</v>
      </c>
      <c r="BJ455">
        <v>19</v>
      </c>
      <c r="BK455" t="s">
        <v>10608</v>
      </c>
      <c r="BL455">
        <v>53</v>
      </c>
      <c r="BM455" t="s">
        <v>10609</v>
      </c>
      <c r="BN455" t="s">
        <v>174</v>
      </c>
      <c r="BO455" t="s">
        <v>4116</v>
      </c>
      <c r="BP455" t="s">
        <v>10610</v>
      </c>
      <c r="BQ455" t="s">
        <v>296</v>
      </c>
      <c r="BR455">
        <v>58.75</v>
      </c>
      <c r="BT455">
        <v>2002</v>
      </c>
      <c r="BU455">
        <v>31</v>
      </c>
      <c r="BV455" t="s">
        <v>9085</v>
      </c>
      <c r="BW455">
        <v>33</v>
      </c>
      <c r="BY455" t="s">
        <v>174</v>
      </c>
      <c r="BZ455" t="s">
        <v>4116</v>
      </c>
      <c r="CA455" t="s">
        <v>10611</v>
      </c>
      <c r="CB455" t="s">
        <v>296</v>
      </c>
      <c r="CC455">
        <v>67.13</v>
      </c>
      <c r="CE455">
        <v>2010</v>
      </c>
      <c r="CF455" t="s">
        <v>174</v>
      </c>
      <c r="CG455" t="s">
        <v>10612</v>
      </c>
      <c r="CH455" t="s">
        <v>441</v>
      </c>
      <c r="CI455" t="s">
        <v>193</v>
      </c>
      <c r="CJ455">
        <v>2016</v>
      </c>
      <c r="CL455" t="s">
        <v>174</v>
      </c>
      <c r="CM455" t="s">
        <v>10613</v>
      </c>
      <c r="CN455" t="s">
        <v>174</v>
      </c>
      <c r="CO455" t="s">
        <v>10614</v>
      </c>
      <c r="CP455" t="s">
        <v>722</v>
      </c>
      <c r="CQ455" t="s">
        <v>174</v>
      </c>
      <c r="CR455" t="s">
        <v>378</v>
      </c>
      <c r="CS455" t="s">
        <v>378</v>
      </c>
      <c r="CT455">
        <v>6</v>
      </c>
      <c r="CU455" t="s">
        <v>10615</v>
      </c>
      <c r="CV455" t="s">
        <v>170</v>
      </c>
      <c r="CZ455" t="s">
        <v>170</v>
      </c>
      <c r="DB455" t="s">
        <v>10616</v>
      </c>
      <c r="DC455" t="s">
        <v>10617</v>
      </c>
      <c r="DD455" t="s">
        <v>174</v>
      </c>
      <c r="DE455" t="s">
        <v>10618</v>
      </c>
      <c r="DF455" t="s">
        <v>174</v>
      </c>
      <c r="DG455" t="s">
        <v>10619</v>
      </c>
      <c r="DH455" t="s">
        <v>10620</v>
      </c>
      <c r="DI455" t="s">
        <v>10621</v>
      </c>
      <c r="DJ455" t="s">
        <v>10622</v>
      </c>
      <c r="DK455">
        <v>9</v>
      </c>
      <c r="DL455" t="s">
        <v>170</v>
      </c>
      <c r="DN455" t="s">
        <v>170</v>
      </c>
      <c r="DP455" t="s">
        <v>10623</v>
      </c>
      <c r="DQ455" t="s">
        <v>202</v>
      </c>
      <c r="DR455" t="str">
        <f>HYPERLINK("https://nconnect.nicmar.ac.in/pdf/322_resume_1771998706.pdf/Y2FyZWVy","View Resume")</f>
        <v>0</v>
      </c>
      <c r="DS455" t="s">
        <v>4968</v>
      </c>
      <c r="DT455" t="s">
        <v>10624</v>
      </c>
      <c r="DU455" t="s">
        <v>537</v>
      </c>
      <c r="DV455" t="s">
        <v>819</v>
      </c>
      <c r="DW455" t="s">
        <v>246</v>
      </c>
      <c r="DX455" t="s">
        <v>247</v>
      </c>
      <c r="DY455" t="s">
        <v>209</v>
      </c>
      <c r="DZ455" t="s">
        <v>248</v>
      </c>
      <c r="EA455" t="s">
        <v>10625</v>
      </c>
      <c r="EB455" t="s">
        <v>508</v>
      </c>
      <c r="EC455" t="s">
        <v>819</v>
      </c>
      <c r="ED455" t="s">
        <v>246</v>
      </c>
      <c r="EE455" t="s">
        <v>3162</v>
      </c>
      <c r="EF455" t="s">
        <v>247</v>
      </c>
      <c r="EG455" t="s">
        <v>253</v>
      </c>
      <c r="EH455" t="s">
        <v>10626</v>
      </c>
      <c r="EI455" t="s">
        <v>508</v>
      </c>
      <c r="EJ455" t="s">
        <v>819</v>
      </c>
      <c r="EK455" t="s">
        <v>246</v>
      </c>
      <c r="EL455" t="s">
        <v>384</v>
      </c>
      <c r="EM455" t="s">
        <v>1987</v>
      </c>
      <c r="EN455" t="s">
        <v>865</v>
      </c>
      <c r="EO455" t="s">
        <v>10627</v>
      </c>
      <c r="EP455" t="s">
        <v>508</v>
      </c>
      <c r="EQ455" t="s">
        <v>9517</v>
      </c>
      <c r="ER455" t="s">
        <v>246</v>
      </c>
      <c r="ES455" t="s">
        <v>953</v>
      </c>
      <c r="ET455" t="s">
        <v>2319</v>
      </c>
      <c r="EU455" t="s">
        <v>355</v>
      </c>
      <c r="EV455" t="s">
        <v>10627</v>
      </c>
      <c r="EW455" t="s">
        <v>211</v>
      </c>
      <c r="EX455" t="s">
        <v>9517</v>
      </c>
      <c r="EY455" t="s">
        <v>246</v>
      </c>
      <c r="EZ455" t="s">
        <v>2202</v>
      </c>
      <c r="FA455" t="s">
        <v>8156</v>
      </c>
      <c r="FB455" t="s">
        <v>3829</v>
      </c>
    </row>
    <row r="456" spans="1:158">
      <c r="A456" t="s">
        <v>5428</v>
      </c>
      <c r="B456" t="s">
        <v>5429</v>
      </c>
      <c r="C456" t="s">
        <v>472</v>
      </c>
      <c r="D456" t="s">
        <v>473</v>
      </c>
      <c r="E456" t="s">
        <v>10628</v>
      </c>
      <c r="F456" t="s">
        <v>10629</v>
      </c>
      <c r="G456">
        <v>7306562622</v>
      </c>
      <c r="H456" t="s">
        <v>271</v>
      </c>
      <c r="I456" t="s">
        <v>10630</v>
      </c>
      <c r="J456" t="s">
        <v>166</v>
      </c>
      <c r="K456" t="s">
        <v>658</v>
      </c>
      <c r="L456" t="s">
        <v>10631</v>
      </c>
      <c r="M456" t="s">
        <v>10632</v>
      </c>
      <c r="N456" t="s">
        <v>170</v>
      </c>
      <c r="AI456" t="s">
        <v>10633</v>
      </c>
      <c r="AJ456" t="s">
        <v>10634</v>
      </c>
      <c r="AK456" t="s">
        <v>10635</v>
      </c>
      <c r="AL456">
        <v>72</v>
      </c>
      <c r="AN456">
        <v>2006</v>
      </c>
      <c r="AO456" t="s">
        <v>174</v>
      </c>
      <c r="AP456" t="s">
        <v>10636</v>
      </c>
      <c r="AQ456" t="s">
        <v>10637</v>
      </c>
      <c r="AR456" t="s">
        <v>10638</v>
      </c>
      <c r="AS456">
        <v>78</v>
      </c>
      <c r="AU456">
        <v>2008</v>
      </c>
      <c r="AV456" t="s">
        <v>170</v>
      </c>
      <c r="BC456" t="s">
        <v>174</v>
      </c>
      <c r="BD456" t="s">
        <v>2123</v>
      </c>
      <c r="BE456" t="s">
        <v>10639</v>
      </c>
      <c r="BF456" t="s">
        <v>486</v>
      </c>
      <c r="BG456">
        <v>89.5</v>
      </c>
      <c r="BH456">
        <v>8.95</v>
      </c>
      <c r="BI456">
        <v>2012</v>
      </c>
      <c r="BJ456">
        <v>1</v>
      </c>
      <c r="BL456">
        <v>9</v>
      </c>
      <c r="BN456" t="s">
        <v>174</v>
      </c>
      <c r="BO456" t="s">
        <v>7563</v>
      </c>
      <c r="BP456" t="s">
        <v>10640</v>
      </c>
      <c r="BQ456" t="s">
        <v>8665</v>
      </c>
      <c r="BR456">
        <v>76.41</v>
      </c>
      <c r="BT456">
        <v>2020</v>
      </c>
      <c r="BU456">
        <v>31</v>
      </c>
      <c r="BV456" t="s">
        <v>7750</v>
      </c>
      <c r="BW456">
        <v>24</v>
      </c>
      <c r="BY456" t="s">
        <v>170</v>
      </c>
      <c r="CF456" t="s">
        <v>170</v>
      </c>
      <c r="CI456" t="s">
        <v>373</v>
      </c>
      <c r="CK456" t="s">
        <v>170</v>
      </c>
      <c r="CL456" t="s">
        <v>174</v>
      </c>
      <c r="CM456" t="s">
        <v>10641</v>
      </c>
      <c r="CN456" t="s">
        <v>174</v>
      </c>
      <c r="CO456" t="s">
        <v>10642</v>
      </c>
      <c r="CP456" t="s">
        <v>10643</v>
      </c>
      <c r="CQ456" t="s">
        <v>170</v>
      </c>
      <c r="CV456" t="s">
        <v>170</v>
      </c>
      <c r="CZ456" t="s">
        <v>170</v>
      </c>
      <c r="DC456" t="s">
        <v>2879</v>
      </c>
      <c r="DD456" t="s">
        <v>174</v>
      </c>
      <c r="DE456" t="s">
        <v>10644</v>
      </c>
      <c r="DF456" t="s">
        <v>170</v>
      </c>
      <c r="DL456" t="s">
        <v>174</v>
      </c>
      <c r="DM456" t="s">
        <v>10645</v>
      </c>
      <c r="DN456" t="s">
        <v>170</v>
      </c>
      <c r="DP456" t="s">
        <v>10646</v>
      </c>
      <c r="DQ456" t="s">
        <v>202</v>
      </c>
      <c r="DR456" t="str">
        <f>HYPERLINK("https://nconnect.nicmar.ac.in/pdf/647_resume_1771999391.pdf/Y2FyZWVy","View Resume")</f>
        <v>0</v>
      </c>
      <c r="DS456" t="s">
        <v>2859</v>
      </c>
      <c r="DT456" t="s">
        <v>10647</v>
      </c>
      <c r="DU456" t="s">
        <v>10648</v>
      </c>
      <c r="DV456" t="s">
        <v>9984</v>
      </c>
      <c r="DW456" t="s">
        <v>207</v>
      </c>
      <c r="DX456" t="s">
        <v>905</v>
      </c>
      <c r="DY456" t="s">
        <v>209</v>
      </c>
      <c r="DZ456" t="s">
        <v>3195</v>
      </c>
      <c r="EA456" t="s">
        <v>10649</v>
      </c>
      <c r="EB456" t="s">
        <v>10650</v>
      </c>
      <c r="EC456" t="s">
        <v>1630</v>
      </c>
      <c r="ED456" t="s">
        <v>207</v>
      </c>
      <c r="EE456" t="s">
        <v>6604</v>
      </c>
      <c r="EF456" t="s">
        <v>905</v>
      </c>
      <c r="EG456" t="s">
        <v>4436</v>
      </c>
    </row>
    <row r="457" spans="1:158">
      <c r="A457" t="s">
        <v>587</v>
      </c>
      <c r="B457" t="s">
        <v>159</v>
      </c>
      <c r="C457" t="s">
        <v>267</v>
      </c>
      <c r="D457" t="s">
        <v>357</v>
      </c>
      <c r="E457" t="s">
        <v>10651</v>
      </c>
      <c r="F457" t="s">
        <v>10652</v>
      </c>
      <c r="G457">
        <v>9004657035</v>
      </c>
      <c r="H457" t="s">
        <v>271</v>
      </c>
      <c r="I457" t="s">
        <v>10653</v>
      </c>
      <c r="J457" t="s">
        <v>166</v>
      </c>
      <c r="K457" t="s">
        <v>6994</v>
      </c>
      <c r="L457" t="s">
        <v>10654</v>
      </c>
      <c r="M457" t="s">
        <v>10655</v>
      </c>
      <c r="N457" t="s">
        <v>170</v>
      </c>
      <c r="AI457" t="s">
        <v>10656</v>
      </c>
      <c r="AJ457" t="s">
        <v>10657</v>
      </c>
      <c r="AK457" t="s">
        <v>10658</v>
      </c>
      <c r="AL457">
        <v>59</v>
      </c>
      <c r="AM457" t="s">
        <v>10659</v>
      </c>
      <c r="AN457">
        <v>1985</v>
      </c>
      <c r="AO457" t="s">
        <v>174</v>
      </c>
      <c r="AP457" t="s">
        <v>10660</v>
      </c>
      <c r="AQ457" t="s">
        <v>10657</v>
      </c>
      <c r="AR457" t="s">
        <v>10254</v>
      </c>
      <c r="AS457">
        <v>66</v>
      </c>
      <c r="AT457">
        <v>9</v>
      </c>
      <c r="AU457">
        <v>1987</v>
      </c>
      <c r="AV457" t="s">
        <v>170</v>
      </c>
      <c r="BC457" t="s">
        <v>174</v>
      </c>
      <c r="BD457" t="s">
        <v>10661</v>
      </c>
      <c r="BE457" t="s">
        <v>1427</v>
      </c>
      <c r="BF457" t="s">
        <v>10254</v>
      </c>
      <c r="BG457">
        <v>63</v>
      </c>
      <c r="BH457">
        <v>9</v>
      </c>
      <c r="BI457">
        <v>1990</v>
      </c>
      <c r="BJ457">
        <v>19</v>
      </c>
      <c r="BK457" t="s">
        <v>10662</v>
      </c>
      <c r="BL457">
        <v>53</v>
      </c>
      <c r="BM457" t="s">
        <v>1335</v>
      </c>
      <c r="BN457" t="s">
        <v>174</v>
      </c>
      <c r="BO457" t="s">
        <v>555</v>
      </c>
      <c r="BP457" t="s">
        <v>569</v>
      </c>
      <c r="BQ457" t="s">
        <v>9711</v>
      </c>
      <c r="BR457">
        <v>60</v>
      </c>
      <c r="BS457">
        <v>9</v>
      </c>
      <c r="BT457">
        <v>1993</v>
      </c>
      <c r="BU457">
        <v>17</v>
      </c>
      <c r="BW457">
        <v>54</v>
      </c>
      <c r="BY457" t="s">
        <v>174</v>
      </c>
      <c r="BZ457" t="s">
        <v>5185</v>
      </c>
      <c r="CA457" t="s">
        <v>10663</v>
      </c>
      <c r="CB457" t="s">
        <v>10664</v>
      </c>
      <c r="CC457">
        <v>61</v>
      </c>
      <c r="CD457">
        <v>9</v>
      </c>
      <c r="CE457">
        <v>2012</v>
      </c>
      <c r="CF457" t="s">
        <v>174</v>
      </c>
      <c r="CG457" t="s">
        <v>9711</v>
      </c>
      <c r="CH457" t="s">
        <v>10665</v>
      </c>
      <c r="CI457" t="s">
        <v>193</v>
      </c>
      <c r="CJ457">
        <v>2016</v>
      </c>
      <c r="CL457" t="s">
        <v>170</v>
      </c>
      <c r="CN457" t="s">
        <v>174</v>
      </c>
      <c r="CO457" t="s">
        <v>10666</v>
      </c>
      <c r="CP457" t="s">
        <v>670</v>
      </c>
      <c r="CQ457" t="s">
        <v>170</v>
      </c>
      <c r="CV457" t="s">
        <v>170</v>
      </c>
      <c r="CZ457" t="s">
        <v>170</v>
      </c>
      <c r="DC457" t="s">
        <v>2124</v>
      </c>
      <c r="DD457" t="s">
        <v>174</v>
      </c>
      <c r="DE457" t="s">
        <v>10667</v>
      </c>
      <c r="DF457" t="s">
        <v>174</v>
      </c>
      <c r="DG457">
        <v>2</v>
      </c>
      <c r="DH457">
        <v>0</v>
      </c>
      <c r="DI457">
        <v>0</v>
      </c>
      <c r="DJ457">
        <v>0</v>
      </c>
      <c r="DK457">
        <v>7</v>
      </c>
      <c r="DL457" t="s">
        <v>174</v>
      </c>
      <c r="DM457" t="s">
        <v>10668</v>
      </c>
      <c r="DN457" t="s">
        <v>170</v>
      </c>
      <c r="DP457" t="s">
        <v>10669</v>
      </c>
      <c r="DQ457" t="s">
        <v>202</v>
      </c>
      <c r="DR457" t="str">
        <f>HYPERLINK("https://nconnect.nicmar.ac.in/pdf/654_resume_1772001058.pdf/Y2FyZWVy","View Resume")</f>
        <v>0</v>
      </c>
      <c r="DS457" t="s">
        <v>10670</v>
      </c>
      <c r="DT457" t="s">
        <v>10671</v>
      </c>
      <c r="DU457" t="s">
        <v>10672</v>
      </c>
      <c r="DV457" t="s">
        <v>10673</v>
      </c>
      <c r="DW457" t="s">
        <v>246</v>
      </c>
      <c r="DX457" t="s">
        <v>6952</v>
      </c>
      <c r="DY457" t="s">
        <v>209</v>
      </c>
      <c r="DZ457" t="s">
        <v>10670</v>
      </c>
    </row>
    <row r="458" spans="1:158">
      <c r="A458" t="s">
        <v>295</v>
      </c>
      <c r="B458" t="s">
        <v>211</v>
      </c>
      <c r="C458" t="s">
        <v>267</v>
      </c>
      <c r="D458" t="s">
        <v>296</v>
      </c>
      <c r="E458" t="s">
        <v>10674</v>
      </c>
      <c r="F458" t="s">
        <v>10675</v>
      </c>
      <c r="G458">
        <v>9881864696</v>
      </c>
      <c r="H458" t="s">
        <v>164</v>
      </c>
      <c r="I458" t="s">
        <v>10676</v>
      </c>
      <c r="J458" t="s">
        <v>217</v>
      </c>
      <c r="K458" t="s">
        <v>6523</v>
      </c>
      <c r="L458" t="s">
        <v>10677</v>
      </c>
      <c r="M458" t="s">
        <v>10678</v>
      </c>
      <c r="N458" t="s">
        <v>170</v>
      </c>
      <c r="AI458" t="s">
        <v>10679</v>
      </c>
      <c r="AJ458" t="s">
        <v>10680</v>
      </c>
      <c r="AK458" t="s">
        <v>10681</v>
      </c>
      <c r="AL458">
        <v>47.0</v>
      </c>
      <c r="AN458">
        <v>2000</v>
      </c>
      <c r="AO458" t="s">
        <v>174</v>
      </c>
      <c r="AP458" t="s">
        <v>10682</v>
      </c>
      <c r="AQ458" t="s">
        <v>10680</v>
      </c>
      <c r="AR458" t="s">
        <v>2220</v>
      </c>
      <c r="AS458">
        <v>48</v>
      </c>
      <c r="AU458">
        <v>2004</v>
      </c>
      <c r="AV458" t="s">
        <v>170</v>
      </c>
      <c r="BC458" t="s">
        <v>174</v>
      </c>
      <c r="BD458" t="s">
        <v>10683</v>
      </c>
      <c r="BE458" t="s">
        <v>10684</v>
      </c>
      <c r="BF458" t="s">
        <v>10685</v>
      </c>
      <c r="BG458">
        <v>65</v>
      </c>
      <c r="BI458">
        <v>2010</v>
      </c>
      <c r="BJ458">
        <v>19</v>
      </c>
      <c r="BK458" t="s">
        <v>1563</v>
      </c>
      <c r="BL458">
        <v>53</v>
      </c>
      <c r="BM458" t="s">
        <v>5398</v>
      </c>
      <c r="BN458" t="s">
        <v>174</v>
      </c>
      <c r="BO458" t="s">
        <v>10686</v>
      </c>
      <c r="BP458" t="s">
        <v>10687</v>
      </c>
      <c r="BQ458" t="s">
        <v>1185</v>
      </c>
      <c r="BR458">
        <v>64</v>
      </c>
      <c r="BT458">
        <v>2015</v>
      </c>
      <c r="BU458">
        <v>31</v>
      </c>
      <c r="BV458" t="s">
        <v>529</v>
      </c>
      <c r="BW458">
        <v>33</v>
      </c>
      <c r="BY458" t="s">
        <v>170</v>
      </c>
      <c r="CF458" t="s">
        <v>174</v>
      </c>
      <c r="CG458" t="s">
        <v>10688</v>
      </c>
      <c r="CH458" t="s">
        <v>10689</v>
      </c>
      <c r="CI458" t="s">
        <v>193</v>
      </c>
      <c r="CJ458">
        <v>2025</v>
      </c>
      <c r="CL458" t="s">
        <v>170</v>
      </c>
      <c r="CN458" t="s">
        <v>174</v>
      </c>
      <c r="CO458" t="s">
        <v>10690</v>
      </c>
      <c r="CP458" t="s">
        <v>10691</v>
      </c>
      <c r="CQ458" t="s">
        <v>174</v>
      </c>
      <c r="CR458" t="s">
        <v>170</v>
      </c>
      <c r="CS458" t="s">
        <v>170</v>
      </c>
      <c r="CT458">
        <v>4</v>
      </c>
      <c r="CU458" t="s">
        <v>10692</v>
      </c>
      <c r="CV458" t="s">
        <v>170</v>
      </c>
      <c r="CZ458" t="s">
        <v>170</v>
      </c>
      <c r="DB458" t="s">
        <v>10693</v>
      </c>
      <c r="DC458" t="s">
        <v>10694</v>
      </c>
      <c r="DD458" t="s">
        <v>174</v>
      </c>
      <c r="DE458" t="s">
        <v>10695</v>
      </c>
      <c r="DF458" t="s">
        <v>174</v>
      </c>
      <c r="DG458" t="s">
        <v>10696</v>
      </c>
      <c r="DH458" t="s">
        <v>10697</v>
      </c>
      <c r="DI458" t="s">
        <v>170</v>
      </c>
      <c r="DJ458" t="s">
        <v>3130</v>
      </c>
      <c r="DK458">
        <v>0</v>
      </c>
      <c r="DL458" t="s">
        <v>170</v>
      </c>
      <c r="DN458" t="s">
        <v>170</v>
      </c>
      <c r="DP458" t="s">
        <v>10698</v>
      </c>
      <c r="DQ458" t="s">
        <v>202</v>
      </c>
      <c r="DR458" t="str">
        <f>HYPERLINK("https://nconnect.nicmar.ac.in/pdf/656_resume_1772001683.pdf/Y2FyZWVy","View Resume")</f>
        <v>0</v>
      </c>
      <c r="DS458" t="s">
        <v>985</v>
      </c>
      <c r="DT458" t="s">
        <v>10699</v>
      </c>
      <c r="DU458" t="s">
        <v>10700</v>
      </c>
      <c r="DV458" t="s">
        <v>819</v>
      </c>
      <c r="DW458" t="s">
        <v>246</v>
      </c>
      <c r="DX458" t="s">
        <v>1502</v>
      </c>
      <c r="DY458" t="s">
        <v>209</v>
      </c>
      <c r="DZ458" t="s">
        <v>985</v>
      </c>
    </row>
    <row r="459" spans="1:158">
      <c r="A459" t="s">
        <v>585</v>
      </c>
      <c r="B459" t="s">
        <v>211</v>
      </c>
      <c r="C459" t="s">
        <v>472</v>
      </c>
      <c r="D459" t="s">
        <v>586</v>
      </c>
      <c r="E459" t="s">
        <v>10701</v>
      </c>
      <c r="F459" t="s">
        <v>10702</v>
      </c>
      <c r="G459">
        <v>9096281953</v>
      </c>
      <c r="H459" t="s">
        <v>271</v>
      </c>
      <c r="I459" t="s">
        <v>10703</v>
      </c>
      <c r="J459" t="s">
        <v>957</v>
      </c>
      <c r="K459" t="s">
        <v>763</v>
      </c>
      <c r="L459" t="s">
        <v>10704</v>
      </c>
      <c r="M459" t="s">
        <v>10705</v>
      </c>
      <c r="N459" t="s">
        <v>170</v>
      </c>
      <c r="O459" t="s">
        <v>10706</v>
      </c>
      <c r="P459" t="s">
        <v>10707</v>
      </c>
      <c r="AI459" t="s">
        <v>10708</v>
      </c>
      <c r="AJ459" t="s">
        <v>962</v>
      </c>
      <c r="AK459" t="s">
        <v>1250</v>
      </c>
      <c r="AL459">
        <v>70</v>
      </c>
      <c r="AN459">
        <v>2000</v>
      </c>
      <c r="AO459" t="s">
        <v>174</v>
      </c>
      <c r="AP459" t="s">
        <v>10709</v>
      </c>
      <c r="AQ459" t="s">
        <v>962</v>
      </c>
      <c r="AR459" t="s">
        <v>439</v>
      </c>
      <c r="AS459">
        <v>72</v>
      </c>
      <c r="AU459">
        <v>2002</v>
      </c>
      <c r="AV459" t="s">
        <v>174</v>
      </c>
      <c r="AW459" t="s">
        <v>10710</v>
      </c>
      <c r="AX459" t="s">
        <v>10711</v>
      </c>
      <c r="AY459" t="s">
        <v>10712</v>
      </c>
      <c r="AZ459">
        <v>74.99</v>
      </c>
      <c r="BB459">
        <v>2005</v>
      </c>
      <c r="BC459" t="s">
        <v>174</v>
      </c>
      <c r="BD459" t="s">
        <v>10713</v>
      </c>
      <c r="BE459" t="s">
        <v>10714</v>
      </c>
      <c r="BF459" t="s">
        <v>10712</v>
      </c>
      <c r="BG459">
        <v>69</v>
      </c>
      <c r="BH459">
        <v>7</v>
      </c>
      <c r="BI459">
        <v>2017</v>
      </c>
      <c r="BJ459">
        <v>1</v>
      </c>
      <c r="BL459">
        <v>9</v>
      </c>
      <c r="BN459" t="s">
        <v>174</v>
      </c>
      <c r="BO459" t="s">
        <v>1519</v>
      </c>
      <c r="BP459" t="s">
        <v>10715</v>
      </c>
      <c r="BQ459" t="s">
        <v>969</v>
      </c>
      <c r="BR459">
        <v>83</v>
      </c>
      <c r="BS459">
        <v>8.3</v>
      </c>
      <c r="BT459">
        <v>2021</v>
      </c>
      <c r="BU459">
        <v>31</v>
      </c>
      <c r="BV459" t="s">
        <v>10716</v>
      </c>
      <c r="BW459">
        <v>53</v>
      </c>
      <c r="BX459" t="s">
        <v>10717</v>
      </c>
      <c r="BY459" t="s">
        <v>170</v>
      </c>
      <c r="BZ459" t="s">
        <v>10718</v>
      </c>
      <c r="CA459" t="s">
        <v>10719</v>
      </c>
      <c r="CB459" t="s">
        <v>1269</v>
      </c>
      <c r="CE459">
        <v>2026</v>
      </c>
      <c r="CF459" t="s">
        <v>174</v>
      </c>
      <c r="CG459" t="s">
        <v>10720</v>
      </c>
      <c r="CH459" t="s">
        <v>10721</v>
      </c>
      <c r="CI459" t="s">
        <v>373</v>
      </c>
      <c r="CK459" t="s">
        <v>170</v>
      </c>
      <c r="CL459" t="s">
        <v>170</v>
      </c>
      <c r="CN459" t="s">
        <v>174</v>
      </c>
      <c r="CO459" t="s">
        <v>10722</v>
      </c>
      <c r="CP459" t="s">
        <v>10723</v>
      </c>
      <c r="CQ459" t="s">
        <v>174</v>
      </c>
      <c r="CR459" t="s">
        <v>2624</v>
      </c>
      <c r="CS459">
        <v>1</v>
      </c>
      <c r="CV459" t="s">
        <v>170</v>
      </c>
      <c r="CW459" t="s">
        <v>10724</v>
      </c>
      <c r="CZ459" t="s">
        <v>170</v>
      </c>
      <c r="DB459" t="s">
        <v>10725</v>
      </c>
      <c r="DC459" t="s">
        <v>2367</v>
      </c>
      <c r="DD459" t="s">
        <v>174</v>
      </c>
      <c r="DE459" t="s">
        <v>10726</v>
      </c>
      <c r="DF459" t="s">
        <v>170</v>
      </c>
      <c r="DI459" t="s">
        <v>10727</v>
      </c>
      <c r="DJ459" t="s">
        <v>10728</v>
      </c>
      <c r="DL459" t="s">
        <v>174</v>
      </c>
      <c r="DM459" t="s">
        <v>10729</v>
      </c>
      <c r="DN459" t="s">
        <v>174</v>
      </c>
      <c r="DO459" t="s">
        <v>10730</v>
      </c>
      <c r="DP459" t="s">
        <v>10731</v>
      </c>
      <c r="DQ459" t="s">
        <v>202</v>
      </c>
      <c r="DR459" t="str">
        <f>HYPERLINK("https://nconnect.nicmar.ac.in/pdf/650_resume_1771996505.pdf/Y2FyZWVy","View Resume")</f>
        <v>0</v>
      </c>
      <c r="DS459" t="s">
        <v>259</v>
      </c>
      <c r="DT459" t="s">
        <v>10732</v>
      </c>
      <c r="DU459" t="s">
        <v>211</v>
      </c>
      <c r="DV459" t="s">
        <v>819</v>
      </c>
      <c r="DW459" t="s">
        <v>246</v>
      </c>
      <c r="DX459" t="s">
        <v>1544</v>
      </c>
      <c r="DY459" t="s">
        <v>10733</v>
      </c>
      <c r="DZ459" t="s">
        <v>259</v>
      </c>
    </row>
    <row r="460" spans="1:158">
      <c r="A460" t="s">
        <v>3909</v>
      </c>
      <c r="B460" t="s">
        <v>211</v>
      </c>
      <c r="C460" t="s">
        <v>472</v>
      </c>
      <c r="D460" t="s">
        <v>3910</v>
      </c>
      <c r="E460" t="s">
        <v>10701</v>
      </c>
      <c r="F460" t="s">
        <v>10702</v>
      </c>
      <c r="G460">
        <v>9096281953</v>
      </c>
      <c r="H460" t="s">
        <v>271</v>
      </c>
      <c r="I460" t="s">
        <v>10703</v>
      </c>
      <c r="J460" t="s">
        <v>957</v>
      </c>
      <c r="K460" t="s">
        <v>763</v>
      </c>
      <c r="L460" t="s">
        <v>10704</v>
      </c>
      <c r="M460" t="s">
        <v>10705</v>
      </c>
      <c r="N460" t="s">
        <v>170</v>
      </c>
      <c r="O460" t="s">
        <v>10706</v>
      </c>
      <c r="P460" t="s">
        <v>10707</v>
      </c>
      <c r="AI460" t="s">
        <v>10708</v>
      </c>
      <c r="AJ460" t="s">
        <v>962</v>
      </c>
      <c r="AK460" t="s">
        <v>1250</v>
      </c>
      <c r="AL460">
        <v>70</v>
      </c>
      <c r="AN460">
        <v>2000</v>
      </c>
      <c r="AO460" t="s">
        <v>174</v>
      </c>
      <c r="AP460" t="s">
        <v>10709</v>
      </c>
      <c r="AQ460" t="s">
        <v>962</v>
      </c>
      <c r="AR460" t="s">
        <v>439</v>
      </c>
      <c r="AS460">
        <v>72</v>
      </c>
      <c r="AU460">
        <v>2002</v>
      </c>
      <c r="AV460" t="s">
        <v>174</v>
      </c>
      <c r="AW460" t="s">
        <v>10710</v>
      </c>
      <c r="AX460" t="s">
        <v>10711</v>
      </c>
      <c r="AY460" t="s">
        <v>10712</v>
      </c>
      <c r="AZ460">
        <v>74.99</v>
      </c>
      <c r="BB460">
        <v>2005</v>
      </c>
      <c r="BC460" t="s">
        <v>174</v>
      </c>
      <c r="BD460" t="s">
        <v>10713</v>
      </c>
      <c r="BE460" t="s">
        <v>10714</v>
      </c>
      <c r="BF460" t="s">
        <v>10712</v>
      </c>
      <c r="BG460">
        <v>69</v>
      </c>
      <c r="BH460">
        <v>7</v>
      </c>
      <c r="BI460">
        <v>2017</v>
      </c>
      <c r="BJ460">
        <v>1</v>
      </c>
      <c r="BL460">
        <v>9</v>
      </c>
      <c r="BN460" t="s">
        <v>174</v>
      </c>
      <c r="BO460" t="s">
        <v>1519</v>
      </c>
      <c r="BP460" t="s">
        <v>10715</v>
      </c>
      <c r="BQ460" t="s">
        <v>969</v>
      </c>
      <c r="BR460">
        <v>83</v>
      </c>
      <c r="BS460">
        <v>8.3</v>
      </c>
      <c r="BT460">
        <v>2021</v>
      </c>
      <c r="BU460">
        <v>31</v>
      </c>
      <c r="BV460" t="s">
        <v>10716</v>
      </c>
      <c r="BW460">
        <v>53</v>
      </c>
      <c r="BX460" t="s">
        <v>10717</v>
      </c>
      <c r="BY460" t="s">
        <v>170</v>
      </c>
      <c r="BZ460" t="s">
        <v>10718</v>
      </c>
      <c r="CA460" t="s">
        <v>10719</v>
      </c>
      <c r="CB460" t="s">
        <v>1269</v>
      </c>
      <c r="CE460">
        <v>2026</v>
      </c>
      <c r="CF460" t="s">
        <v>174</v>
      </c>
      <c r="CG460" t="s">
        <v>10720</v>
      </c>
      <c r="CH460" t="s">
        <v>10721</v>
      </c>
      <c r="CI460" t="s">
        <v>373</v>
      </c>
      <c r="CK460" t="s">
        <v>170</v>
      </c>
      <c r="CL460" t="s">
        <v>170</v>
      </c>
      <c r="CN460" t="s">
        <v>174</v>
      </c>
      <c r="CO460" t="s">
        <v>10722</v>
      </c>
      <c r="CP460" t="s">
        <v>10723</v>
      </c>
      <c r="CQ460" t="s">
        <v>174</v>
      </c>
      <c r="CR460" t="s">
        <v>2624</v>
      </c>
      <c r="CS460">
        <v>1</v>
      </c>
      <c r="CV460" t="s">
        <v>170</v>
      </c>
      <c r="CW460" t="s">
        <v>10724</v>
      </c>
      <c r="CZ460" t="s">
        <v>170</v>
      </c>
      <c r="DB460" t="s">
        <v>10725</v>
      </c>
      <c r="DC460" t="s">
        <v>2367</v>
      </c>
      <c r="DD460" t="s">
        <v>174</v>
      </c>
      <c r="DE460" t="s">
        <v>10726</v>
      </c>
      <c r="DF460" t="s">
        <v>170</v>
      </c>
      <c r="DI460" t="s">
        <v>10727</v>
      </c>
      <c r="DJ460" t="s">
        <v>10728</v>
      </c>
      <c r="DL460" t="s">
        <v>174</v>
      </c>
      <c r="DM460" t="s">
        <v>10729</v>
      </c>
      <c r="DN460" t="s">
        <v>174</v>
      </c>
      <c r="DO460" t="s">
        <v>10730</v>
      </c>
      <c r="DP460" t="s">
        <v>10734</v>
      </c>
      <c r="DQ460" t="s">
        <v>202</v>
      </c>
      <c r="DR460" t="str">
        <f>HYPERLINK("https://nconnect.nicmar.ac.in/pdf/650_resume_1771996505.pdf/Y2FyZWVy","View Resume")</f>
        <v>0</v>
      </c>
      <c r="DS460" t="s">
        <v>259</v>
      </c>
      <c r="DT460" t="s">
        <v>10732</v>
      </c>
      <c r="DU460" t="s">
        <v>211</v>
      </c>
      <c r="DV460" t="s">
        <v>819</v>
      </c>
      <c r="DW460" t="s">
        <v>246</v>
      </c>
      <c r="DX460" t="s">
        <v>1544</v>
      </c>
      <c r="DY460" t="s">
        <v>10733</v>
      </c>
      <c r="DZ460" t="s">
        <v>259</v>
      </c>
    </row>
    <row r="461" spans="1:158">
      <c r="A461" t="s">
        <v>582</v>
      </c>
      <c r="B461" t="s">
        <v>211</v>
      </c>
      <c r="C461" t="s">
        <v>472</v>
      </c>
      <c r="D461" t="s">
        <v>583</v>
      </c>
      <c r="E461" t="s">
        <v>10701</v>
      </c>
      <c r="F461" t="s">
        <v>10702</v>
      </c>
      <c r="G461">
        <v>9096281953</v>
      </c>
      <c r="H461" t="s">
        <v>271</v>
      </c>
      <c r="I461" t="s">
        <v>10703</v>
      </c>
      <c r="J461" t="s">
        <v>957</v>
      </c>
      <c r="K461" t="s">
        <v>763</v>
      </c>
      <c r="L461" t="s">
        <v>10704</v>
      </c>
      <c r="M461" t="s">
        <v>10705</v>
      </c>
      <c r="N461" t="s">
        <v>170</v>
      </c>
      <c r="O461" t="s">
        <v>10706</v>
      </c>
      <c r="P461" t="s">
        <v>10707</v>
      </c>
      <c r="AI461" t="s">
        <v>10708</v>
      </c>
      <c r="AJ461" t="s">
        <v>962</v>
      </c>
      <c r="AK461" t="s">
        <v>1250</v>
      </c>
      <c r="AL461">
        <v>70</v>
      </c>
      <c r="AN461">
        <v>2000</v>
      </c>
      <c r="AO461" t="s">
        <v>174</v>
      </c>
      <c r="AP461" t="s">
        <v>10709</v>
      </c>
      <c r="AQ461" t="s">
        <v>962</v>
      </c>
      <c r="AR461" t="s">
        <v>439</v>
      </c>
      <c r="AS461">
        <v>72</v>
      </c>
      <c r="AU461">
        <v>2002</v>
      </c>
      <c r="AV461" t="s">
        <v>174</v>
      </c>
      <c r="AW461" t="s">
        <v>10710</v>
      </c>
      <c r="AX461" t="s">
        <v>10711</v>
      </c>
      <c r="AY461" t="s">
        <v>10712</v>
      </c>
      <c r="AZ461">
        <v>74.99</v>
      </c>
      <c r="BB461">
        <v>2005</v>
      </c>
      <c r="BC461" t="s">
        <v>174</v>
      </c>
      <c r="BD461" t="s">
        <v>10713</v>
      </c>
      <c r="BE461" t="s">
        <v>10714</v>
      </c>
      <c r="BF461" t="s">
        <v>10712</v>
      </c>
      <c r="BG461">
        <v>69</v>
      </c>
      <c r="BH461">
        <v>7</v>
      </c>
      <c r="BI461">
        <v>2017</v>
      </c>
      <c r="BJ461">
        <v>1</v>
      </c>
      <c r="BL461">
        <v>9</v>
      </c>
      <c r="BN461" t="s">
        <v>174</v>
      </c>
      <c r="BO461" t="s">
        <v>1519</v>
      </c>
      <c r="BP461" t="s">
        <v>10715</v>
      </c>
      <c r="BQ461" t="s">
        <v>969</v>
      </c>
      <c r="BR461">
        <v>83</v>
      </c>
      <c r="BS461">
        <v>8.3</v>
      </c>
      <c r="BT461">
        <v>2021</v>
      </c>
      <c r="BU461">
        <v>31</v>
      </c>
      <c r="BV461" t="s">
        <v>10716</v>
      </c>
      <c r="BW461">
        <v>53</v>
      </c>
      <c r="BX461" t="s">
        <v>10717</v>
      </c>
      <c r="BY461" t="s">
        <v>170</v>
      </c>
      <c r="BZ461" t="s">
        <v>10718</v>
      </c>
      <c r="CA461" t="s">
        <v>10719</v>
      </c>
      <c r="CB461" t="s">
        <v>1269</v>
      </c>
      <c r="CE461">
        <v>2026</v>
      </c>
      <c r="CF461" t="s">
        <v>174</v>
      </c>
      <c r="CG461" t="s">
        <v>10720</v>
      </c>
      <c r="CH461" t="s">
        <v>10721</v>
      </c>
      <c r="CI461" t="s">
        <v>373</v>
      </c>
      <c r="CK461" t="s">
        <v>170</v>
      </c>
      <c r="CL461" t="s">
        <v>170</v>
      </c>
      <c r="CN461" t="s">
        <v>174</v>
      </c>
      <c r="CO461" t="s">
        <v>10722</v>
      </c>
      <c r="CP461" t="s">
        <v>10723</v>
      </c>
      <c r="CQ461" t="s">
        <v>174</v>
      </c>
      <c r="CR461" t="s">
        <v>2624</v>
      </c>
      <c r="CS461">
        <v>1</v>
      </c>
      <c r="CV461" t="s">
        <v>170</v>
      </c>
      <c r="CW461" t="s">
        <v>10724</v>
      </c>
      <c r="CZ461" t="s">
        <v>170</v>
      </c>
      <c r="DB461" t="s">
        <v>10725</v>
      </c>
      <c r="DC461" t="s">
        <v>2367</v>
      </c>
      <c r="DD461" t="s">
        <v>174</v>
      </c>
      <c r="DE461" t="s">
        <v>10726</v>
      </c>
      <c r="DF461" t="s">
        <v>170</v>
      </c>
      <c r="DI461" t="s">
        <v>10727</v>
      </c>
      <c r="DJ461" t="s">
        <v>10728</v>
      </c>
      <c r="DL461" t="s">
        <v>174</v>
      </c>
      <c r="DM461" t="s">
        <v>10729</v>
      </c>
      <c r="DN461" t="s">
        <v>174</v>
      </c>
      <c r="DO461" t="s">
        <v>10730</v>
      </c>
      <c r="DP461" t="s">
        <v>10734</v>
      </c>
      <c r="DQ461" t="s">
        <v>202</v>
      </c>
      <c r="DR461" t="str">
        <f>HYPERLINK("https://nconnect.nicmar.ac.in/pdf/650_resume_1771996505.pdf/Y2FyZWVy","View Resume")</f>
        <v>0</v>
      </c>
      <c r="DS461" t="s">
        <v>259</v>
      </c>
      <c r="DT461" t="s">
        <v>10732</v>
      </c>
      <c r="DU461" t="s">
        <v>211</v>
      </c>
      <c r="DV461" t="s">
        <v>819</v>
      </c>
      <c r="DW461" t="s">
        <v>246</v>
      </c>
      <c r="DX461" t="s">
        <v>1544</v>
      </c>
      <c r="DY461" t="s">
        <v>10733</v>
      </c>
      <c r="DZ461" t="s">
        <v>259</v>
      </c>
    </row>
    <row r="462" spans="1:158">
      <c r="A462" t="s">
        <v>295</v>
      </c>
      <c r="B462" t="s">
        <v>211</v>
      </c>
      <c r="C462" t="s">
        <v>267</v>
      </c>
      <c r="D462" t="s">
        <v>296</v>
      </c>
      <c r="E462" t="s">
        <v>10735</v>
      </c>
      <c r="F462" t="s">
        <v>10736</v>
      </c>
      <c r="G462">
        <v>9847777371</v>
      </c>
      <c r="H462" t="s">
        <v>164</v>
      </c>
      <c r="I462" t="s">
        <v>10737</v>
      </c>
      <c r="J462" t="s">
        <v>166</v>
      </c>
      <c r="K462" t="s">
        <v>10738</v>
      </c>
      <c r="L462" t="s">
        <v>10739</v>
      </c>
      <c r="M462" t="s">
        <v>10740</v>
      </c>
      <c r="N462" t="s">
        <v>170</v>
      </c>
      <c r="AI462" t="s">
        <v>10741</v>
      </c>
      <c r="AJ462" t="s">
        <v>10742</v>
      </c>
      <c r="AK462" t="s">
        <v>9042</v>
      </c>
      <c r="AL462">
        <v>55</v>
      </c>
      <c r="AN462">
        <v>2001</v>
      </c>
      <c r="AO462" t="s">
        <v>174</v>
      </c>
      <c r="AP462" t="s">
        <v>10743</v>
      </c>
      <c r="AQ462" t="s">
        <v>10744</v>
      </c>
      <c r="AR462" t="s">
        <v>1335</v>
      </c>
      <c r="AS462">
        <v>55</v>
      </c>
      <c r="AT462">
        <v>6</v>
      </c>
      <c r="AU462">
        <v>2003</v>
      </c>
      <c r="AV462" t="s">
        <v>170</v>
      </c>
      <c r="BC462" t="s">
        <v>174</v>
      </c>
      <c r="BD462" t="s">
        <v>10745</v>
      </c>
      <c r="BE462" t="s">
        <v>10746</v>
      </c>
      <c r="BF462" t="s">
        <v>1335</v>
      </c>
      <c r="BG462">
        <v>55</v>
      </c>
      <c r="BH462">
        <v>6</v>
      </c>
      <c r="BI462">
        <v>2006</v>
      </c>
      <c r="BJ462">
        <v>19</v>
      </c>
      <c r="BK462" t="s">
        <v>3799</v>
      </c>
      <c r="BL462">
        <v>24</v>
      </c>
      <c r="BN462" t="s">
        <v>174</v>
      </c>
      <c r="BO462" t="s">
        <v>10745</v>
      </c>
      <c r="BP462" t="s">
        <v>10747</v>
      </c>
      <c r="BQ462" t="s">
        <v>10748</v>
      </c>
      <c r="BR462">
        <v>63.4</v>
      </c>
      <c r="BT462">
        <v>2009</v>
      </c>
      <c r="BU462">
        <v>31</v>
      </c>
      <c r="BV462" t="s">
        <v>8113</v>
      </c>
      <c r="BW462">
        <v>24</v>
      </c>
      <c r="BY462" t="s">
        <v>170</v>
      </c>
      <c r="CF462" t="s">
        <v>174</v>
      </c>
      <c r="CG462" t="s">
        <v>10749</v>
      </c>
      <c r="CH462" t="s">
        <v>10750</v>
      </c>
      <c r="CI462" t="s">
        <v>193</v>
      </c>
      <c r="CJ462">
        <v>2017</v>
      </c>
      <c r="CL462" t="s">
        <v>170</v>
      </c>
      <c r="CM462" t="s">
        <v>10751</v>
      </c>
      <c r="CN462" t="s">
        <v>174</v>
      </c>
      <c r="CO462" t="s">
        <v>10752</v>
      </c>
      <c r="CP462" t="s">
        <v>10753</v>
      </c>
      <c r="CQ462" t="s">
        <v>174</v>
      </c>
      <c r="CR462">
        <v>4</v>
      </c>
      <c r="CS462">
        <v>3</v>
      </c>
      <c r="CT462">
        <v>3</v>
      </c>
      <c r="CU462" t="s">
        <v>10754</v>
      </c>
      <c r="CV462" t="s">
        <v>174</v>
      </c>
      <c r="CW462" t="s">
        <v>10755</v>
      </c>
      <c r="CX462" t="s">
        <v>193</v>
      </c>
      <c r="CY462">
        <v>2024</v>
      </c>
      <c r="CZ462" t="s">
        <v>174</v>
      </c>
      <c r="DA462" t="s">
        <v>10756</v>
      </c>
      <c r="DC462" t="s">
        <v>6761</v>
      </c>
      <c r="DD462" t="s">
        <v>170</v>
      </c>
      <c r="DF462" t="s">
        <v>170</v>
      </c>
      <c r="DL462" t="s">
        <v>170</v>
      </c>
      <c r="DN462" t="s">
        <v>170</v>
      </c>
      <c r="DP462" t="s">
        <v>10757</v>
      </c>
      <c r="DQ462" t="str">
        <f>HYPERLINK("https://nconnect.nicmar.ac.in/storage/profile/699e8ebb38ede.png","Download")</f>
        <v>0</v>
      </c>
      <c r="DR462" t="str">
        <f>HYPERLINK("https://nconnect.nicmar.ac.in/pdf/655_resume_1772003356.pdf/Y2FyZWVy","View Resume")</f>
        <v>0</v>
      </c>
      <c r="DS462" t="s">
        <v>5178</v>
      </c>
      <c r="DT462" t="s">
        <v>10758</v>
      </c>
      <c r="DU462" t="s">
        <v>10759</v>
      </c>
      <c r="DV462" t="s">
        <v>1812</v>
      </c>
      <c r="DW462" t="s">
        <v>246</v>
      </c>
      <c r="DX462" t="s">
        <v>247</v>
      </c>
      <c r="DY462" t="s">
        <v>209</v>
      </c>
      <c r="DZ462" t="s">
        <v>380</v>
      </c>
      <c r="EA462" t="s">
        <v>10760</v>
      </c>
      <c r="EB462" t="s">
        <v>10759</v>
      </c>
      <c r="EC462" t="s">
        <v>10761</v>
      </c>
      <c r="ED462" t="s">
        <v>246</v>
      </c>
      <c r="EE462" t="s">
        <v>1589</v>
      </c>
      <c r="EF462" t="s">
        <v>252</v>
      </c>
      <c r="EG462" t="s">
        <v>9402</v>
      </c>
    </row>
    <row r="463" spans="1:158">
      <c r="A463" t="s">
        <v>295</v>
      </c>
      <c r="B463" t="s">
        <v>211</v>
      </c>
      <c r="C463" t="s">
        <v>267</v>
      </c>
      <c r="D463" t="s">
        <v>296</v>
      </c>
      <c r="E463" t="s">
        <v>10762</v>
      </c>
      <c r="F463" t="s">
        <v>10763</v>
      </c>
      <c r="G463">
        <v>8329896244</v>
      </c>
      <c r="H463" t="s">
        <v>164</v>
      </c>
      <c r="I463" t="s">
        <v>10764</v>
      </c>
      <c r="J463" t="s">
        <v>166</v>
      </c>
      <c r="K463" t="s">
        <v>434</v>
      </c>
      <c r="L463" t="s">
        <v>10765</v>
      </c>
      <c r="M463" t="s">
        <v>10766</v>
      </c>
      <c r="N463" t="s">
        <v>170</v>
      </c>
      <c r="AI463" t="s">
        <v>10767</v>
      </c>
      <c r="AJ463" t="s">
        <v>10768</v>
      </c>
      <c r="AK463" t="s">
        <v>10769</v>
      </c>
      <c r="AL463">
        <v>69.71</v>
      </c>
      <c r="AN463">
        <v>1995</v>
      </c>
      <c r="AO463" t="s">
        <v>174</v>
      </c>
      <c r="AP463" t="s">
        <v>10770</v>
      </c>
      <c r="AQ463" t="s">
        <v>10768</v>
      </c>
      <c r="AR463" t="s">
        <v>10771</v>
      </c>
      <c r="AS463">
        <v>39.66</v>
      </c>
      <c r="AU463">
        <v>1997</v>
      </c>
      <c r="AV463" t="s">
        <v>174</v>
      </c>
      <c r="AW463" t="s">
        <v>10772</v>
      </c>
      <c r="AX463" t="s">
        <v>10773</v>
      </c>
      <c r="AY463" t="s">
        <v>10774</v>
      </c>
      <c r="AZ463">
        <v>65</v>
      </c>
      <c r="BB463">
        <v>2001</v>
      </c>
      <c r="BC463" t="s">
        <v>174</v>
      </c>
      <c r="BD463" t="s">
        <v>1909</v>
      </c>
      <c r="BE463" t="s">
        <v>10775</v>
      </c>
      <c r="BF463" t="s">
        <v>10776</v>
      </c>
      <c r="BG463">
        <v>63.62</v>
      </c>
      <c r="BI463">
        <v>2010</v>
      </c>
      <c r="BJ463">
        <v>19</v>
      </c>
      <c r="BK463" t="s">
        <v>10777</v>
      </c>
      <c r="BL463">
        <v>33</v>
      </c>
      <c r="BN463" t="s">
        <v>174</v>
      </c>
      <c r="BO463" t="s">
        <v>1909</v>
      </c>
      <c r="BP463" t="s">
        <v>10778</v>
      </c>
      <c r="BQ463" t="s">
        <v>10779</v>
      </c>
      <c r="BR463">
        <v>60.25</v>
      </c>
      <c r="BT463">
        <v>2012</v>
      </c>
      <c r="BU463">
        <v>31</v>
      </c>
      <c r="BV463" t="s">
        <v>10780</v>
      </c>
      <c r="BW463">
        <v>33</v>
      </c>
      <c r="BY463" t="s">
        <v>170</v>
      </c>
      <c r="CF463" t="s">
        <v>174</v>
      </c>
      <c r="CG463" t="s">
        <v>3731</v>
      </c>
      <c r="CH463" t="s">
        <v>10781</v>
      </c>
      <c r="CI463" t="s">
        <v>193</v>
      </c>
      <c r="CJ463">
        <v>2022</v>
      </c>
      <c r="CL463" t="s">
        <v>174</v>
      </c>
      <c r="CN463" t="s">
        <v>170</v>
      </c>
      <c r="CP463" t="s">
        <v>722</v>
      </c>
      <c r="CQ463" t="s">
        <v>174</v>
      </c>
      <c r="CR463" t="s">
        <v>2681</v>
      </c>
      <c r="CS463" t="s">
        <v>2681</v>
      </c>
      <c r="CT463">
        <v>3</v>
      </c>
      <c r="CU463" t="s">
        <v>10782</v>
      </c>
      <c r="CV463" t="s">
        <v>170</v>
      </c>
      <c r="CZ463" t="s">
        <v>170</v>
      </c>
      <c r="DB463" t="s">
        <v>10783</v>
      </c>
      <c r="DC463" t="s">
        <v>5346</v>
      </c>
      <c r="DD463" t="s">
        <v>174</v>
      </c>
      <c r="DE463" t="s">
        <v>10784</v>
      </c>
      <c r="DF463" t="s">
        <v>174</v>
      </c>
      <c r="DG463" t="s">
        <v>10785</v>
      </c>
      <c r="DH463" t="s">
        <v>2681</v>
      </c>
      <c r="DI463" t="s">
        <v>10786</v>
      </c>
      <c r="DJ463" t="s">
        <v>10787</v>
      </c>
      <c r="DK463">
        <v>8</v>
      </c>
      <c r="DL463" t="s">
        <v>170</v>
      </c>
      <c r="DN463" t="s">
        <v>170</v>
      </c>
      <c r="DP463" t="s">
        <v>10788</v>
      </c>
      <c r="DQ463" t="s">
        <v>202</v>
      </c>
      <c r="DR463" t="str">
        <f>HYPERLINK("https://nconnect.nicmar.ac.in/pdf/616_resume_1772004064.pdf/Y2FyZWVy","View Resume")</f>
        <v>0</v>
      </c>
      <c r="DS463" t="s">
        <v>10366</v>
      </c>
      <c r="DT463" t="s">
        <v>10789</v>
      </c>
      <c r="DU463" t="s">
        <v>211</v>
      </c>
      <c r="DV463" t="s">
        <v>819</v>
      </c>
      <c r="DW463" t="s">
        <v>246</v>
      </c>
      <c r="DX463" t="s">
        <v>580</v>
      </c>
      <c r="DY463" t="s">
        <v>209</v>
      </c>
      <c r="DZ463" t="s">
        <v>10366</v>
      </c>
    </row>
    <row r="464" spans="1:158">
      <c r="A464" t="s">
        <v>1137</v>
      </c>
      <c r="B464" t="s">
        <v>211</v>
      </c>
      <c r="C464" t="s">
        <v>1138</v>
      </c>
      <c r="D464" t="s">
        <v>1139</v>
      </c>
      <c r="E464" t="s">
        <v>10790</v>
      </c>
      <c r="F464" t="s">
        <v>10791</v>
      </c>
      <c r="G464">
        <v>9903875022</v>
      </c>
      <c r="H464" t="s">
        <v>164</v>
      </c>
      <c r="I464" t="s">
        <v>10792</v>
      </c>
      <c r="J464" t="s">
        <v>166</v>
      </c>
      <c r="K464" t="s">
        <v>658</v>
      </c>
      <c r="L464" t="s">
        <v>10793</v>
      </c>
      <c r="M464" t="s">
        <v>10794</v>
      </c>
      <c r="N464" t="s">
        <v>170</v>
      </c>
      <c r="AI464" t="s">
        <v>10795</v>
      </c>
      <c r="AJ464" t="s">
        <v>1175</v>
      </c>
      <c r="AK464" t="s">
        <v>439</v>
      </c>
      <c r="AL464">
        <v>70</v>
      </c>
      <c r="AN464">
        <v>2007</v>
      </c>
      <c r="AO464" t="s">
        <v>174</v>
      </c>
      <c r="AP464" t="s">
        <v>10795</v>
      </c>
      <c r="AQ464" t="s">
        <v>1177</v>
      </c>
      <c r="AR464" t="s">
        <v>439</v>
      </c>
      <c r="AS464">
        <v>69</v>
      </c>
      <c r="AU464">
        <v>2009</v>
      </c>
      <c r="AV464" t="s">
        <v>170</v>
      </c>
      <c r="BC464" t="s">
        <v>174</v>
      </c>
      <c r="BD464" t="s">
        <v>10796</v>
      </c>
      <c r="BE464" t="s">
        <v>10797</v>
      </c>
      <c r="BF464" t="s">
        <v>1780</v>
      </c>
      <c r="BG464">
        <v>67</v>
      </c>
      <c r="BI464">
        <v>2015</v>
      </c>
      <c r="BJ464">
        <v>8</v>
      </c>
      <c r="BL464">
        <v>2</v>
      </c>
      <c r="BN464" t="s">
        <v>174</v>
      </c>
      <c r="BO464" t="s">
        <v>1795</v>
      </c>
      <c r="BP464" t="s">
        <v>1795</v>
      </c>
      <c r="BQ464" t="s">
        <v>5303</v>
      </c>
      <c r="BR464">
        <v>81</v>
      </c>
      <c r="BT464">
        <v>2020</v>
      </c>
      <c r="BU464">
        <v>31</v>
      </c>
      <c r="BV464" t="s">
        <v>10798</v>
      </c>
      <c r="BW464">
        <v>53</v>
      </c>
      <c r="BX464" t="s">
        <v>5303</v>
      </c>
      <c r="BY464" t="s">
        <v>170</v>
      </c>
      <c r="CF464" t="s">
        <v>170</v>
      </c>
      <c r="CL464" t="s">
        <v>170</v>
      </c>
      <c r="CN464" t="s">
        <v>174</v>
      </c>
      <c r="CO464" t="s">
        <v>10799</v>
      </c>
      <c r="CP464" t="s">
        <v>10800</v>
      </c>
      <c r="CQ464" t="s">
        <v>170</v>
      </c>
      <c r="CV464" t="s">
        <v>170</v>
      </c>
      <c r="CZ464" t="s">
        <v>170</v>
      </c>
      <c r="DB464" t="s">
        <v>10801</v>
      </c>
      <c r="DC464" t="s">
        <v>10802</v>
      </c>
      <c r="DD464" t="s">
        <v>174</v>
      </c>
      <c r="DE464" t="s">
        <v>10803</v>
      </c>
      <c r="DF464" t="s">
        <v>174</v>
      </c>
      <c r="DG464" t="s">
        <v>10804</v>
      </c>
      <c r="DH464" t="s">
        <v>378</v>
      </c>
      <c r="DI464" t="s">
        <v>10805</v>
      </c>
      <c r="DJ464" t="s">
        <v>378</v>
      </c>
      <c r="DK464">
        <v>9</v>
      </c>
      <c r="DL464" t="s">
        <v>170</v>
      </c>
      <c r="DN464" t="s">
        <v>170</v>
      </c>
      <c r="DP464" t="s">
        <v>10806</v>
      </c>
      <c r="DQ464" t="str">
        <f>HYPERLINK("https://nconnect.nicmar.ac.in/storage/profile/699e7e88726dd.png","Download")</f>
        <v>0</v>
      </c>
      <c r="DR464" t="str">
        <f>HYPERLINK("https://nconnect.nicmar.ac.in/pdf/651_resume_1772004088.pdf/Y2FyZWVy","View Resume")</f>
        <v>0</v>
      </c>
      <c r="DS464" t="s">
        <v>7580</v>
      </c>
      <c r="DT464" t="s">
        <v>10807</v>
      </c>
      <c r="DU464" t="s">
        <v>211</v>
      </c>
      <c r="DV464" t="s">
        <v>2729</v>
      </c>
      <c r="DW464" t="s">
        <v>246</v>
      </c>
      <c r="DX464" t="s">
        <v>423</v>
      </c>
      <c r="DY464" t="s">
        <v>209</v>
      </c>
      <c r="DZ464" t="s">
        <v>898</v>
      </c>
      <c r="EA464" t="s">
        <v>10808</v>
      </c>
      <c r="EB464" t="s">
        <v>10809</v>
      </c>
      <c r="EC464" t="s">
        <v>2729</v>
      </c>
      <c r="ED464" t="s">
        <v>207</v>
      </c>
      <c r="EE464" t="s">
        <v>1718</v>
      </c>
      <c r="EF464" t="s">
        <v>423</v>
      </c>
      <c r="EG464" t="s">
        <v>430</v>
      </c>
      <c r="EH464" t="s">
        <v>10810</v>
      </c>
      <c r="EI464" t="s">
        <v>10811</v>
      </c>
      <c r="EJ464" t="s">
        <v>10812</v>
      </c>
      <c r="EK464" t="s">
        <v>207</v>
      </c>
      <c r="EL464" t="s">
        <v>2320</v>
      </c>
      <c r="EM464" t="s">
        <v>1634</v>
      </c>
      <c r="EN464" t="s">
        <v>380</v>
      </c>
      <c r="EO464" t="s">
        <v>10813</v>
      </c>
      <c r="EP464" t="s">
        <v>6235</v>
      </c>
      <c r="EQ464" t="s">
        <v>2729</v>
      </c>
      <c r="ER464" t="s">
        <v>207</v>
      </c>
      <c r="ES464" t="s">
        <v>3202</v>
      </c>
      <c r="ET464" t="s">
        <v>1725</v>
      </c>
      <c r="EU464" t="s">
        <v>3195</v>
      </c>
    </row>
    <row r="465" spans="1:158">
      <c r="A465" t="s">
        <v>10814</v>
      </c>
      <c r="B465" t="s">
        <v>537</v>
      </c>
      <c r="C465" t="s">
        <v>212</v>
      </c>
      <c r="D465" t="s">
        <v>1472</v>
      </c>
      <c r="E465" t="s">
        <v>10815</v>
      </c>
      <c r="F465" t="s">
        <v>10816</v>
      </c>
      <c r="G465">
        <v>9922460820</v>
      </c>
      <c r="H465" t="s">
        <v>164</v>
      </c>
      <c r="I465" t="s">
        <v>10817</v>
      </c>
      <c r="J465" t="s">
        <v>166</v>
      </c>
      <c r="K465" t="s">
        <v>831</v>
      </c>
      <c r="L465" t="s">
        <v>10818</v>
      </c>
      <c r="M465" t="s">
        <v>10819</v>
      </c>
      <c r="N465" t="s">
        <v>170</v>
      </c>
      <c r="AI465" t="s">
        <v>10820</v>
      </c>
      <c r="AJ465" t="s">
        <v>10821</v>
      </c>
      <c r="AK465" t="s">
        <v>439</v>
      </c>
      <c r="AL465">
        <v>71.71</v>
      </c>
      <c r="AN465">
        <v>1987</v>
      </c>
      <c r="AO465" t="s">
        <v>174</v>
      </c>
      <c r="AP465" t="s">
        <v>10822</v>
      </c>
      <c r="AQ465" t="s">
        <v>10821</v>
      </c>
      <c r="AR465" t="s">
        <v>439</v>
      </c>
      <c r="AS465">
        <v>51.33</v>
      </c>
      <c r="AU465">
        <v>1989</v>
      </c>
      <c r="AV465" t="s">
        <v>170</v>
      </c>
      <c r="BC465" t="s">
        <v>174</v>
      </c>
      <c r="BD465" t="s">
        <v>8658</v>
      </c>
      <c r="BE465" t="s">
        <v>10823</v>
      </c>
      <c r="BF465" t="s">
        <v>486</v>
      </c>
      <c r="BG465">
        <v>67.33</v>
      </c>
      <c r="BI465">
        <v>1995</v>
      </c>
      <c r="BJ465">
        <v>2</v>
      </c>
      <c r="BL465">
        <v>9</v>
      </c>
      <c r="BN465" t="s">
        <v>174</v>
      </c>
      <c r="BO465" t="s">
        <v>10824</v>
      </c>
      <c r="BP465" t="s">
        <v>10825</v>
      </c>
      <c r="BQ465" t="s">
        <v>10826</v>
      </c>
      <c r="BR465">
        <v>73.25</v>
      </c>
      <c r="BT465">
        <v>1997</v>
      </c>
      <c r="BU465">
        <v>31</v>
      </c>
      <c r="BV465" t="s">
        <v>10827</v>
      </c>
      <c r="BW465">
        <v>9</v>
      </c>
      <c r="BY465" t="s">
        <v>170</v>
      </c>
      <c r="CF465" t="s">
        <v>174</v>
      </c>
      <c r="CG465" t="s">
        <v>10828</v>
      </c>
      <c r="CH465" t="s">
        <v>10829</v>
      </c>
      <c r="CI465" t="s">
        <v>193</v>
      </c>
      <c r="CJ465">
        <v>2015</v>
      </c>
      <c r="CL465" t="s">
        <v>174</v>
      </c>
      <c r="CM465" t="s">
        <v>10830</v>
      </c>
      <c r="CN465" t="s">
        <v>174</v>
      </c>
      <c r="CO465" t="s">
        <v>10831</v>
      </c>
      <c r="CP465" t="s">
        <v>10832</v>
      </c>
      <c r="CQ465" t="s">
        <v>174</v>
      </c>
      <c r="CR465">
        <v>2</v>
      </c>
      <c r="CS465">
        <v>10</v>
      </c>
      <c r="CT465">
        <v>18</v>
      </c>
      <c r="CU465" t="s">
        <v>10833</v>
      </c>
      <c r="CV465" t="s">
        <v>170</v>
      </c>
      <c r="CZ465" t="s">
        <v>174</v>
      </c>
      <c r="DA465" t="s">
        <v>10834</v>
      </c>
      <c r="DB465" t="s">
        <v>10835</v>
      </c>
      <c r="DC465" t="s">
        <v>10836</v>
      </c>
      <c r="DD465" t="s">
        <v>174</v>
      </c>
      <c r="DE465" t="s">
        <v>10837</v>
      </c>
      <c r="DF465" t="s">
        <v>170</v>
      </c>
      <c r="DL465" t="s">
        <v>174</v>
      </c>
      <c r="DM465" t="s">
        <v>10838</v>
      </c>
      <c r="DN465" t="s">
        <v>170</v>
      </c>
      <c r="DP465" t="s">
        <v>10839</v>
      </c>
      <c r="DQ465" t="str">
        <f>HYPERLINK("https://nconnect.nicmar.ac.in/storage/profile/699ea59915f44.png","Download")</f>
        <v>0</v>
      </c>
      <c r="DR465" t="str">
        <f>HYPERLINK("https://nconnect.nicmar.ac.in/pdf/615_resume_1772005010.pdf/Y2FyZWVy","View Resume")</f>
        <v>0</v>
      </c>
      <c r="DS465" t="s">
        <v>10840</v>
      </c>
      <c r="DT465" t="s">
        <v>10841</v>
      </c>
      <c r="DU465" t="s">
        <v>10842</v>
      </c>
      <c r="DV465" t="s">
        <v>1427</v>
      </c>
      <c r="DW465" t="s">
        <v>246</v>
      </c>
      <c r="DX465" t="s">
        <v>5566</v>
      </c>
      <c r="DY465" t="s">
        <v>209</v>
      </c>
      <c r="DZ465" t="s">
        <v>7622</v>
      </c>
      <c r="EA465" t="s">
        <v>10843</v>
      </c>
      <c r="EB465" t="s">
        <v>537</v>
      </c>
      <c r="EC465" t="s">
        <v>2840</v>
      </c>
      <c r="ED465" t="s">
        <v>246</v>
      </c>
      <c r="EE465" t="s">
        <v>428</v>
      </c>
      <c r="EF465" t="s">
        <v>5566</v>
      </c>
      <c r="EG465" t="s">
        <v>1027</v>
      </c>
      <c r="EH465" t="s">
        <v>10844</v>
      </c>
      <c r="EI465" t="s">
        <v>508</v>
      </c>
      <c r="EJ465" t="s">
        <v>1427</v>
      </c>
      <c r="EK465" t="s">
        <v>246</v>
      </c>
      <c r="EL465" t="s">
        <v>1099</v>
      </c>
      <c r="EM465" t="s">
        <v>428</v>
      </c>
      <c r="EN465" t="s">
        <v>4375</v>
      </c>
      <c r="EO465" t="s">
        <v>10845</v>
      </c>
      <c r="EP465" t="s">
        <v>211</v>
      </c>
      <c r="EQ465" t="s">
        <v>1427</v>
      </c>
      <c r="ER465" t="s">
        <v>246</v>
      </c>
      <c r="ES465" t="s">
        <v>10846</v>
      </c>
      <c r="ET465" t="s">
        <v>2207</v>
      </c>
      <c r="EU465" t="s">
        <v>535</v>
      </c>
      <c r="EV465" t="s">
        <v>10847</v>
      </c>
      <c r="EW465" t="s">
        <v>211</v>
      </c>
      <c r="EX465" t="s">
        <v>333</v>
      </c>
      <c r="EY465" t="s">
        <v>246</v>
      </c>
      <c r="EZ465" t="s">
        <v>10848</v>
      </c>
      <c r="FA465" t="s">
        <v>342</v>
      </c>
      <c r="FB465" t="s">
        <v>10849</v>
      </c>
    </row>
    <row r="466" spans="1:158">
      <c r="A466" t="s">
        <v>293</v>
      </c>
      <c r="B466" t="s">
        <v>211</v>
      </c>
      <c r="C466" t="s">
        <v>212</v>
      </c>
      <c r="D466" t="s">
        <v>294</v>
      </c>
      <c r="E466" t="s">
        <v>10850</v>
      </c>
      <c r="F466" t="s">
        <v>10851</v>
      </c>
      <c r="G466">
        <v>9356203682</v>
      </c>
      <c r="H466" t="s">
        <v>271</v>
      </c>
      <c r="I466" t="s">
        <v>10852</v>
      </c>
      <c r="J466" t="s">
        <v>217</v>
      </c>
      <c r="K466" t="s">
        <v>218</v>
      </c>
      <c r="L466" t="s">
        <v>10853</v>
      </c>
      <c r="M466" t="s">
        <v>10854</v>
      </c>
      <c r="N466" t="s">
        <v>170</v>
      </c>
      <c r="AI466" t="s">
        <v>10855</v>
      </c>
      <c r="AJ466" t="s">
        <v>2384</v>
      </c>
      <c r="AK466" t="s">
        <v>10856</v>
      </c>
      <c r="AL466">
        <v>86.4</v>
      </c>
      <c r="AN466">
        <v>2016</v>
      </c>
      <c r="AO466" t="s">
        <v>174</v>
      </c>
      <c r="AP466" t="s">
        <v>10857</v>
      </c>
      <c r="AQ466" t="s">
        <v>2384</v>
      </c>
      <c r="AR466" t="s">
        <v>10858</v>
      </c>
      <c r="AS466">
        <v>65.8</v>
      </c>
      <c r="AU466">
        <v>2018</v>
      </c>
      <c r="AV466" t="s">
        <v>170</v>
      </c>
      <c r="BC466" t="s">
        <v>174</v>
      </c>
      <c r="BD466" t="s">
        <v>441</v>
      </c>
      <c r="BE466" t="s">
        <v>10857</v>
      </c>
      <c r="BF466" t="s">
        <v>10859</v>
      </c>
      <c r="BG466">
        <v>87.42</v>
      </c>
      <c r="BI466">
        <v>2021</v>
      </c>
      <c r="BJ466">
        <v>19</v>
      </c>
      <c r="BK466" t="s">
        <v>1563</v>
      </c>
      <c r="BL466">
        <v>53</v>
      </c>
      <c r="BM466" t="s">
        <v>443</v>
      </c>
      <c r="BN466" t="s">
        <v>174</v>
      </c>
      <c r="BO466" t="s">
        <v>441</v>
      </c>
      <c r="BP466" t="s">
        <v>10860</v>
      </c>
      <c r="BQ466" t="s">
        <v>10861</v>
      </c>
      <c r="BR466">
        <v>83.83</v>
      </c>
      <c r="BS466">
        <v>9.67</v>
      </c>
      <c r="BT466">
        <v>2023</v>
      </c>
      <c r="BU466">
        <v>31</v>
      </c>
      <c r="BV466" t="s">
        <v>1009</v>
      </c>
      <c r="BW466">
        <v>53</v>
      </c>
      <c r="BX466" t="s">
        <v>443</v>
      </c>
      <c r="BY466" t="s">
        <v>174</v>
      </c>
      <c r="BZ466" t="s">
        <v>10862</v>
      </c>
      <c r="CA466" t="s">
        <v>10863</v>
      </c>
      <c r="CB466" t="s">
        <v>443</v>
      </c>
      <c r="CC466">
        <v>67.6</v>
      </c>
      <c r="CE466">
        <v>2025</v>
      </c>
      <c r="CF466" t="s">
        <v>170</v>
      </c>
      <c r="CJ466">
        <v>2026</v>
      </c>
      <c r="CL466" t="s">
        <v>174</v>
      </c>
      <c r="CM466" t="s">
        <v>10864</v>
      </c>
      <c r="CN466" t="s">
        <v>174</v>
      </c>
      <c r="CO466" t="s">
        <v>10865</v>
      </c>
      <c r="CP466" t="s">
        <v>10866</v>
      </c>
      <c r="CQ466" t="s">
        <v>170</v>
      </c>
      <c r="CV466" t="s">
        <v>170</v>
      </c>
      <c r="CZ466" t="s">
        <v>170</v>
      </c>
      <c r="DB466" t="s">
        <v>10867</v>
      </c>
      <c r="DC466" t="s">
        <v>10868</v>
      </c>
      <c r="DD466" t="s">
        <v>174</v>
      </c>
      <c r="DE466" t="s">
        <v>10869</v>
      </c>
      <c r="DF466" t="s">
        <v>174</v>
      </c>
      <c r="DG466">
        <v>2</v>
      </c>
      <c r="DH466">
        <v>0</v>
      </c>
      <c r="DI466">
        <v>4</v>
      </c>
      <c r="DJ466" t="s">
        <v>10870</v>
      </c>
      <c r="DK466">
        <v>9</v>
      </c>
      <c r="DL466" t="s">
        <v>170</v>
      </c>
      <c r="DN466" t="s">
        <v>170</v>
      </c>
      <c r="DP466" t="s">
        <v>10871</v>
      </c>
      <c r="DQ466" t="s">
        <v>202</v>
      </c>
      <c r="DR466" t="str">
        <f>HYPERLINK("https://nconnect.nicmar.ac.in/pdf/534_resume_1771831411.pdf/Y2FyZWVy","View Resume")</f>
        <v>0</v>
      </c>
      <c r="DS466" t="s">
        <v>865</v>
      </c>
      <c r="DT466" t="s">
        <v>10872</v>
      </c>
      <c r="DU466" t="s">
        <v>211</v>
      </c>
      <c r="DV466" t="s">
        <v>6010</v>
      </c>
      <c r="DW466" t="s">
        <v>246</v>
      </c>
      <c r="DX466" t="s">
        <v>901</v>
      </c>
      <c r="DY466" t="s">
        <v>209</v>
      </c>
      <c r="DZ466" t="s">
        <v>265</v>
      </c>
      <c r="EA466" t="s">
        <v>10873</v>
      </c>
      <c r="EB466" t="s">
        <v>211</v>
      </c>
      <c r="EC466" t="s">
        <v>9231</v>
      </c>
      <c r="ED466" t="s">
        <v>246</v>
      </c>
      <c r="EE466" t="s">
        <v>995</v>
      </c>
      <c r="EF466" t="s">
        <v>901</v>
      </c>
      <c r="EG466" t="s">
        <v>430</v>
      </c>
    </row>
    <row r="467" spans="1:158">
      <c r="A467" t="s">
        <v>471</v>
      </c>
      <c r="B467" t="s">
        <v>211</v>
      </c>
      <c r="C467" t="s">
        <v>472</v>
      </c>
      <c r="D467" t="s">
        <v>473</v>
      </c>
      <c r="E467" t="s">
        <v>10874</v>
      </c>
      <c r="F467" t="s">
        <v>10875</v>
      </c>
      <c r="G467">
        <v>7588238909</v>
      </c>
      <c r="H467" t="s">
        <v>164</v>
      </c>
      <c r="I467" t="s">
        <v>10876</v>
      </c>
      <c r="J467" t="s">
        <v>166</v>
      </c>
      <c r="K467" t="s">
        <v>4193</v>
      </c>
      <c r="L467" t="s">
        <v>10877</v>
      </c>
      <c r="M467" t="s">
        <v>10878</v>
      </c>
      <c r="N467" t="s">
        <v>170</v>
      </c>
      <c r="AI467" t="s">
        <v>10879</v>
      </c>
      <c r="AJ467" t="s">
        <v>2384</v>
      </c>
      <c r="AK467" t="s">
        <v>439</v>
      </c>
      <c r="AL467">
        <v>83.8</v>
      </c>
      <c r="AN467">
        <v>2012</v>
      </c>
      <c r="AO467" t="s">
        <v>174</v>
      </c>
      <c r="AP467" t="s">
        <v>10880</v>
      </c>
      <c r="AQ467" t="s">
        <v>2384</v>
      </c>
      <c r="AR467" t="s">
        <v>439</v>
      </c>
      <c r="AS467">
        <v>67</v>
      </c>
      <c r="AU467">
        <v>2014</v>
      </c>
      <c r="AV467" t="s">
        <v>170</v>
      </c>
      <c r="BC467" t="s">
        <v>174</v>
      </c>
      <c r="BD467" t="s">
        <v>4953</v>
      </c>
      <c r="BE467" t="s">
        <v>10881</v>
      </c>
      <c r="BF467" t="s">
        <v>486</v>
      </c>
      <c r="BG467">
        <v>72.6</v>
      </c>
      <c r="BI467">
        <v>2018</v>
      </c>
      <c r="BJ467">
        <v>2</v>
      </c>
      <c r="BL467">
        <v>9</v>
      </c>
      <c r="BN467" t="s">
        <v>174</v>
      </c>
      <c r="BO467" t="s">
        <v>1522</v>
      </c>
      <c r="BP467" t="s">
        <v>5698</v>
      </c>
      <c r="BQ467" t="s">
        <v>2102</v>
      </c>
      <c r="BR467">
        <v>86</v>
      </c>
      <c r="BS467">
        <v>8.6</v>
      </c>
      <c r="BT467">
        <v>2020</v>
      </c>
      <c r="BU467">
        <v>12</v>
      </c>
      <c r="BW467">
        <v>15</v>
      </c>
      <c r="BY467" t="s">
        <v>174</v>
      </c>
      <c r="BZ467" t="s">
        <v>10882</v>
      </c>
      <c r="CA467" t="s">
        <v>10883</v>
      </c>
      <c r="CB467" t="s">
        <v>10884</v>
      </c>
      <c r="CC467">
        <v>80</v>
      </c>
      <c r="CE467">
        <v>2022</v>
      </c>
      <c r="CF467" t="s">
        <v>174</v>
      </c>
      <c r="CG467" t="s">
        <v>3978</v>
      </c>
      <c r="CH467" t="s">
        <v>8697</v>
      </c>
      <c r="CI467" t="s">
        <v>193</v>
      </c>
      <c r="CJ467">
        <v>2024</v>
      </c>
      <c r="CL467" t="s">
        <v>170</v>
      </c>
      <c r="CN467" t="s">
        <v>174</v>
      </c>
      <c r="CO467" t="s">
        <v>10885</v>
      </c>
      <c r="CP467" t="s">
        <v>10886</v>
      </c>
      <c r="CQ467" t="s">
        <v>174</v>
      </c>
      <c r="CR467">
        <v>7</v>
      </c>
      <c r="CS467">
        <v>1</v>
      </c>
      <c r="CT467">
        <v>1</v>
      </c>
      <c r="CU467" t="s">
        <v>10887</v>
      </c>
      <c r="CV467" t="s">
        <v>170</v>
      </c>
      <c r="CZ467" t="s">
        <v>170</v>
      </c>
      <c r="DC467" t="s">
        <v>2124</v>
      </c>
      <c r="DD467" t="s">
        <v>174</v>
      </c>
      <c r="DE467" t="s">
        <v>10888</v>
      </c>
      <c r="DF467" t="s">
        <v>170</v>
      </c>
      <c r="DG467" t="s">
        <v>10889</v>
      </c>
      <c r="DI467" t="s">
        <v>10890</v>
      </c>
      <c r="DL467" t="s">
        <v>174</v>
      </c>
      <c r="DM467" t="s">
        <v>10885</v>
      </c>
      <c r="DN467" t="s">
        <v>174</v>
      </c>
      <c r="DO467" t="s">
        <v>10891</v>
      </c>
      <c r="DP467" t="s">
        <v>10892</v>
      </c>
      <c r="DQ467" t="str">
        <f>HYPERLINK("https://nconnect.nicmar.ac.in/storage/profile/699d541a017e7.png","Download")</f>
        <v>0</v>
      </c>
      <c r="DR467" t="str">
        <f>HYPERLINK("https://nconnect.nicmar.ac.in/pdf/613_resume_1772005478.pdf/Y2FyZWVy","View Resume")</f>
        <v>0</v>
      </c>
      <c r="DS467" t="s">
        <v>4013</v>
      </c>
      <c r="DT467" t="s">
        <v>552</v>
      </c>
      <c r="DU467" t="s">
        <v>211</v>
      </c>
      <c r="DV467" t="s">
        <v>10893</v>
      </c>
      <c r="DW467" t="s">
        <v>246</v>
      </c>
      <c r="DX467" t="s">
        <v>995</v>
      </c>
      <c r="DY467" t="s">
        <v>209</v>
      </c>
      <c r="DZ467" t="s">
        <v>1027</v>
      </c>
      <c r="EA467" t="s">
        <v>10894</v>
      </c>
      <c r="EB467" t="s">
        <v>211</v>
      </c>
      <c r="EC467" t="s">
        <v>5015</v>
      </c>
      <c r="ED467" t="s">
        <v>246</v>
      </c>
      <c r="EE467" t="s">
        <v>905</v>
      </c>
      <c r="EF467" t="s">
        <v>995</v>
      </c>
      <c r="EG467" t="s">
        <v>2054</v>
      </c>
      <c r="EH467" t="s">
        <v>10895</v>
      </c>
      <c r="EI467" t="s">
        <v>8246</v>
      </c>
      <c r="EJ467" t="s">
        <v>333</v>
      </c>
      <c r="EK467" t="s">
        <v>207</v>
      </c>
      <c r="EL467" t="s">
        <v>2320</v>
      </c>
      <c r="EM467" t="s">
        <v>1463</v>
      </c>
      <c r="EN467" t="s">
        <v>949</v>
      </c>
    </row>
    <row r="468" spans="1:158">
      <c r="A468" t="s">
        <v>210</v>
      </c>
      <c r="B468" t="s">
        <v>211</v>
      </c>
      <c r="C468" t="s">
        <v>212</v>
      </c>
      <c r="D468" t="s">
        <v>213</v>
      </c>
      <c r="E468" t="s">
        <v>10896</v>
      </c>
      <c r="F468" t="s">
        <v>10897</v>
      </c>
      <c r="G468">
        <v>9423284282</v>
      </c>
      <c r="H468" t="s">
        <v>164</v>
      </c>
      <c r="I468" t="s">
        <v>10898</v>
      </c>
      <c r="J468" t="s">
        <v>166</v>
      </c>
      <c r="K468" t="s">
        <v>4193</v>
      </c>
      <c r="L468" t="s">
        <v>10899</v>
      </c>
      <c r="M468" t="s">
        <v>10900</v>
      </c>
      <c r="N468" t="s">
        <v>170</v>
      </c>
      <c r="AI468" t="s">
        <v>10901</v>
      </c>
      <c r="AJ468" t="s">
        <v>10902</v>
      </c>
      <c r="AK468" t="s">
        <v>3878</v>
      </c>
      <c r="AL468">
        <v>94.91</v>
      </c>
      <c r="AN468">
        <v>2010</v>
      </c>
      <c r="AO468" t="s">
        <v>170</v>
      </c>
      <c r="AV468" t="s">
        <v>174</v>
      </c>
      <c r="AW468" t="s">
        <v>486</v>
      </c>
      <c r="AX468" t="s">
        <v>10903</v>
      </c>
      <c r="AY468" t="s">
        <v>486</v>
      </c>
      <c r="AZ468">
        <v>90.56</v>
      </c>
      <c r="BB468">
        <v>2013</v>
      </c>
      <c r="BC468" t="s">
        <v>174</v>
      </c>
      <c r="BD468" t="s">
        <v>441</v>
      </c>
      <c r="BE468" t="s">
        <v>10904</v>
      </c>
      <c r="BF468" t="s">
        <v>486</v>
      </c>
      <c r="BG468">
        <v>77</v>
      </c>
      <c r="BH468">
        <v>7.7</v>
      </c>
      <c r="BI468">
        <v>2016</v>
      </c>
      <c r="BJ468">
        <v>2</v>
      </c>
      <c r="BL468">
        <v>9</v>
      </c>
      <c r="BN468" t="s">
        <v>174</v>
      </c>
      <c r="BO468" t="s">
        <v>441</v>
      </c>
      <c r="BP468" t="s">
        <v>10904</v>
      </c>
      <c r="BQ468" t="s">
        <v>213</v>
      </c>
      <c r="BR468">
        <v>83.6</v>
      </c>
      <c r="BS468">
        <v>8.36</v>
      </c>
      <c r="BT468">
        <v>2021</v>
      </c>
      <c r="BU468">
        <v>14</v>
      </c>
      <c r="BW468">
        <v>47</v>
      </c>
      <c r="BY468" t="s">
        <v>174</v>
      </c>
      <c r="BZ468" t="s">
        <v>3882</v>
      </c>
      <c r="CA468" t="s">
        <v>10905</v>
      </c>
      <c r="CB468" t="s">
        <v>10906</v>
      </c>
      <c r="CC468">
        <v>66.17</v>
      </c>
      <c r="CE468">
        <v>2021</v>
      </c>
      <c r="CF468" t="s">
        <v>174</v>
      </c>
      <c r="CG468" t="s">
        <v>213</v>
      </c>
      <c r="CH468" t="s">
        <v>10904</v>
      </c>
      <c r="CI468" t="s">
        <v>373</v>
      </c>
      <c r="CK468" t="s">
        <v>170</v>
      </c>
      <c r="CL468" t="s">
        <v>174</v>
      </c>
      <c r="CM468" t="s">
        <v>10907</v>
      </c>
      <c r="CN468" t="s">
        <v>174</v>
      </c>
      <c r="CO468" t="s">
        <v>10908</v>
      </c>
      <c r="CP468" t="s">
        <v>10909</v>
      </c>
      <c r="CQ468" t="s">
        <v>174</v>
      </c>
      <c r="CR468">
        <v>0</v>
      </c>
      <c r="CS468">
        <v>1</v>
      </c>
      <c r="CT468">
        <v>4</v>
      </c>
      <c r="CU468" t="s">
        <v>10910</v>
      </c>
      <c r="CV468" t="s">
        <v>170</v>
      </c>
      <c r="CZ468" t="s">
        <v>170</v>
      </c>
      <c r="DB468" t="s">
        <v>378</v>
      </c>
      <c r="DC468" t="s">
        <v>326</v>
      </c>
      <c r="DD468" t="s">
        <v>174</v>
      </c>
      <c r="DE468" t="s">
        <v>10911</v>
      </c>
      <c r="DF468" t="s">
        <v>174</v>
      </c>
      <c r="DG468">
        <v>1</v>
      </c>
      <c r="DH468">
        <v>0</v>
      </c>
      <c r="DI468">
        <v>2</v>
      </c>
      <c r="DJ468">
        <v>1</v>
      </c>
      <c r="DK468">
        <v>7</v>
      </c>
      <c r="DL468" t="s">
        <v>174</v>
      </c>
      <c r="DM468" t="s">
        <v>10908</v>
      </c>
      <c r="DN468" t="s">
        <v>174</v>
      </c>
      <c r="DO468" t="s">
        <v>10912</v>
      </c>
      <c r="DP468" t="s">
        <v>10913</v>
      </c>
      <c r="DQ468" t="str">
        <f>HYPERLINK("https://nconnect.nicmar.ac.in/storage/profile/699e998b6112a.png","Download")</f>
        <v>0</v>
      </c>
      <c r="DR468" t="str">
        <f>HYPERLINK("https://nconnect.nicmar.ac.in/pdf/660_resume_1772006217.pdf/Y2FyZWVy","View Resume")</f>
        <v>0</v>
      </c>
      <c r="DS468" t="s">
        <v>8945</v>
      </c>
      <c r="DT468" t="s">
        <v>10914</v>
      </c>
      <c r="DU468" t="s">
        <v>10911</v>
      </c>
      <c r="DV468" t="s">
        <v>819</v>
      </c>
      <c r="DW468" t="s">
        <v>207</v>
      </c>
      <c r="DX468" t="s">
        <v>2523</v>
      </c>
      <c r="DY468" t="s">
        <v>209</v>
      </c>
      <c r="DZ468" t="s">
        <v>8945</v>
      </c>
    </row>
    <row r="469" spans="1:158">
      <c r="A469" t="s">
        <v>5302</v>
      </c>
      <c r="B469" t="s">
        <v>508</v>
      </c>
      <c r="C469" t="s">
        <v>160</v>
      </c>
      <c r="D469" t="s">
        <v>5303</v>
      </c>
      <c r="E469" t="s">
        <v>10915</v>
      </c>
      <c r="F469" t="s">
        <v>10916</v>
      </c>
      <c r="G469">
        <v>8788009364</v>
      </c>
      <c r="H469" t="s">
        <v>271</v>
      </c>
      <c r="I469" t="s">
        <v>10917</v>
      </c>
      <c r="J469" t="s">
        <v>166</v>
      </c>
      <c r="K469" t="s">
        <v>2824</v>
      </c>
      <c r="L469" t="s">
        <v>10918</v>
      </c>
      <c r="M469" t="s">
        <v>10919</v>
      </c>
      <c r="N469" t="s">
        <v>170</v>
      </c>
      <c r="AI469" t="s">
        <v>10920</v>
      </c>
      <c r="AJ469" t="s">
        <v>4864</v>
      </c>
      <c r="AK469" t="s">
        <v>439</v>
      </c>
      <c r="AL469">
        <v>73.6</v>
      </c>
      <c r="AN469">
        <v>1997</v>
      </c>
      <c r="AO469" t="s">
        <v>174</v>
      </c>
      <c r="AP469" t="s">
        <v>10921</v>
      </c>
      <c r="AQ469" t="s">
        <v>4864</v>
      </c>
      <c r="AR469" t="s">
        <v>1258</v>
      </c>
      <c r="AS469">
        <v>73.0</v>
      </c>
      <c r="AU469">
        <v>1999</v>
      </c>
      <c r="AV469" t="s">
        <v>170</v>
      </c>
      <c r="BC469" t="s">
        <v>174</v>
      </c>
      <c r="BD469" t="s">
        <v>10922</v>
      </c>
      <c r="BE469" t="s">
        <v>10923</v>
      </c>
      <c r="BF469" t="s">
        <v>10924</v>
      </c>
      <c r="BG469">
        <v>69.95</v>
      </c>
      <c r="BI469">
        <v>2004</v>
      </c>
      <c r="BJ469">
        <v>8</v>
      </c>
      <c r="BL469">
        <v>2</v>
      </c>
      <c r="BN469" t="s">
        <v>174</v>
      </c>
      <c r="BO469" t="s">
        <v>10922</v>
      </c>
      <c r="BP469" t="s">
        <v>10923</v>
      </c>
      <c r="BQ469" t="s">
        <v>1490</v>
      </c>
      <c r="BR469">
        <v>95</v>
      </c>
      <c r="BT469">
        <v>2010</v>
      </c>
      <c r="BU469">
        <v>24</v>
      </c>
      <c r="BW469">
        <v>35</v>
      </c>
      <c r="BY469" t="s">
        <v>170</v>
      </c>
      <c r="BZ469" t="s">
        <v>10922</v>
      </c>
      <c r="CA469" t="s">
        <v>10923</v>
      </c>
      <c r="CF469" t="s">
        <v>174</v>
      </c>
      <c r="CG469" t="s">
        <v>10925</v>
      </c>
      <c r="CH469" t="s">
        <v>10922</v>
      </c>
      <c r="CI469" t="s">
        <v>193</v>
      </c>
      <c r="CJ469">
        <v>2022</v>
      </c>
      <c r="CL469" t="s">
        <v>170</v>
      </c>
      <c r="CN469" t="s">
        <v>174</v>
      </c>
      <c r="CO469" t="s">
        <v>10926</v>
      </c>
      <c r="CP469" t="s">
        <v>10927</v>
      </c>
      <c r="CQ469" t="s">
        <v>174</v>
      </c>
      <c r="CR469">
        <v>3</v>
      </c>
      <c r="CS469">
        <v>7</v>
      </c>
      <c r="CT469">
        <v>9</v>
      </c>
      <c r="CU469" t="s">
        <v>10928</v>
      </c>
      <c r="CV469" t="s">
        <v>174</v>
      </c>
      <c r="CW469" t="s">
        <v>10929</v>
      </c>
      <c r="CX469" t="s">
        <v>193</v>
      </c>
      <c r="CY469">
        <v>2025</v>
      </c>
      <c r="CZ469" t="s">
        <v>174</v>
      </c>
      <c r="DA469" t="s">
        <v>10930</v>
      </c>
      <c r="DB469" t="s">
        <v>10931</v>
      </c>
      <c r="DC469" t="s">
        <v>10932</v>
      </c>
      <c r="DD469" t="s">
        <v>174</v>
      </c>
      <c r="DE469" t="s">
        <v>10933</v>
      </c>
      <c r="DF469" t="s">
        <v>174</v>
      </c>
      <c r="DG469" t="s">
        <v>10934</v>
      </c>
      <c r="DH469" t="s">
        <v>10935</v>
      </c>
      <c r="DI469" t="s">
        <v>378</v>
      </c>
      <c r="DJ469" t="s">
        <v>378</v>
      </c>
      <c r="DK469">
        <v>8</v>
      </c>
      <c r="DL469" t="s">
        <v>174</v>
      </c>
      <c r="DM469" t="s">
        <v>10936</v>
      </c>
      <c r="DN469" t="s">
        <v>174</v>
      </c>
      <c r="DO469" t="s">
        <v>10937</v>
      </c>
      <c r="DP469" t="s">
        <v>10938</v>
      </c>
      <c r="DQ469" t="str">
        <f>HYPERLINK("https://nconnect.nicmar.ac.in/storage/profile/699e7d1f4b788.png","Download")</f>
        <v>0</v>
      </c>
      <c r="DR469" t="str">
        <f>HYPERLINK("https://nconnect.nicmar.ac.in/pdf/622_resume_1772008248.pdf/Y2FyZWVy","View Resume")</f>
        <v>0</v>
      </c>
      <c r="DS469" t="s">
        <v>10939</v>
      </c>
      <c r="DT469" t="s">
        <v>6861</v>
      </c>
      <c r="DU469" t="s">
        <v>508</v>
      </c>
      <c r="DV469" t="s">
        <v>4679</v>
      </c>
      <c r="DW469" t="s">
        <v>246</v>
      </c>
      <c r="DX469" t="s">
        <v>825</v>
      </c>
      <c r="DY469" t="s">
        <v>209</v>
      </c>
      <c r="DZ469" t="s">
        <v>698</v>
      </c>
      <c r="EA469" t="s">
        <v>10940</v>
      </c>
      <c r="EB469" t="s">
        <v>508</v>
      </c>
      <c r="EC469" t="s">
        <v>2129</v>
      </c>
      <c r="ED469" t="s">
        <v>246</v>
      </c>
      <c r="EE469" t="s">
        <v>2523</v>
      </c>
      <c r="EF469" t="s">
        <v>825</v>
      </c>
      <c r="EG469" t="s">
        <v>978</v>
      </c>
      <c r="EH469" t="s">
        <v>10940</v>
      </c>
      <c r="EI469" t="s">
        <v>211</v>
      </c>
      <c r="EJ469" t="s">
        <v>2129</v>
      </c>
      <c r="EK469" t="s">
        <v>246</v>
      </c>
      <c r="EL469" t="s">
        <v>2135</v>
      </c>
      <c r="EM469" t="s">
        <v>428</v>
      </c>
      <c r="EN469" t="s">
        <v>4127</v>
      </c>
      <c r="EO469" t="s">
        <v>10941</v>
      </c>
      <c r="EP469" t="s">
        <v>351</v>
      </c>
      <c r="EQ469" t="s">
        <v>2129</v>
      </c>
      <c r="ER469" t="s">
        <v>207</v>
      </c>
      <c r="ES469" t="s">
        <v>4975</v>
      </c>
      <c r="ET469" t="s">
        <v>3257</v>
      </c>
      <c r="EU469" t="s">
        <v>698</v>
      </c>
      <c r="EV469" t="s">
        <v>10942</v>
      </c>
      <c r="EW469" t="s">
        <v>1807</v>
      </c>
      <c r="EX469" t="s">
        <v>2129</v>
      </c>
      <c r="EY469" t="s">
        <v>207</v>
      </c>
      <c r="EZ469" t="s">
        <v>1099</v>
      </c>
      <c r="FA469" t="s">
        <v>264</v>
      </c>
      <c r="FB469" t="s">
        <v>575</v>
      </c>
    </row>
    <row r="470" spans="1:158">
      <c r="A470" t="s">
        <v>210</v>
      </c>
      <c r="B470" t="s">
        <v>211</v>
      </c>
      <c r="C470" t="s">
        <v>212</v>
      </c>
      <c r="D470" t="s">
        <v>213</v>
      </c>
      <c r="E470" t="s">
        <v>10943</v>
      </c>
      <c r="F470" t="s">
        <v>10944</v>
      </c>
      <c r="G470">
        <v>8910464268</v>
      </c>
      <c r="H470" t="s">
        <v>164</v>
      </c>
      <c r="I470" t="s">
        <v>10945</v>
      </c>
      <c r="J470" t="s">
        <v>166</v>
      </c>
      <c r="K470" t="s">
        <v>389</v>
      </c>
      <c r="L470" t="s">
        <v>10946</v>
      </c>
      <c r="M470" t="s">
        <v>10947</v>
      </c>
      <c r="N470" t="s">
        <v>170</v>
      </c>
      <c r="AI470" t="s">
        <v>10948</v>
      </c>
      <c r="AJ470" t="s">
        <v>10949</v>
      </c>
      <c r="AK470" t="s">
        <v>10950</v>
      </c>
      <c r="AL470">
        <v>88.5</v>
      </c>
      <c r="AN470">
        <v>2006</v>
      </c>
      <c r="AO470" t="s">
        <v>174</v>
      </c>
      <c r="AP470" t="s">
        <v>10948</v>
      </c>
      <c r="AQ470" t="s">
        <v>10951</v>
      </c>
      <c r="AR470" t="s">
        <v>10952</v>
      </c>
      <c r="AS470">
        <v>77.4</v>
      </c>
      <c r="AU470">
        <v>2008</v>
      </c>
      <c r="AV470" t="s">
        <v>170</v>
      </c>
      <c r="BC470" t="s">
        <v>174</v>
      </c>
      <c r="BD470" t="s">
        <v>10953</v>
      </c>
      <c r="BE470" t="s">
        <v>10954</v>
      </c>
      <c r="BF470" t="s">
        <v>10955</v>
      </c>
      <c r="BG470">
        <v>68.8</v>
      </c>
      <c r="BH470">
        <v>7.63</v>
      </c>
      <c r="BI470">
        <v>2012</v>
      </c>
      <c r="BJ470">
        <v>1</v>
      </c>
      <c r="BL470">
        <v>9</v>
      </c>
      <c r="BN470" t="s">
        <v>174</v>
      </c>
      <c r="BO470" t="s">
        <v>421</v>
      </c>
      <c r="BP470" t="s">
        <v>10956</v>
      </c>
      <c r="BQ470" t="s">
        <v>10957</v>
      </c>
      <c r="BR470">
        <v>89</v>
      </c>
      <c r="BS470">
        <v>8.99</v>
      </c>
      <c r="BT470">
        <v>2019</v>
      </c>
      <c r="BU470">
        <v>14</v>
      </c>
      <c r="BW470">
        <v>47</v>
      </c>
      <c r="BY470" t="s">
        <v>170</v>
      </c>
      <c r="CF470" t="s">
        <v>174</v>
      </c>
      <c r="CG470" t="s">
        <v>10958</v>
      </c>
      <c r="CH470" t="s">
        <v>8042</v>
      </c>
      <c r="CI470" t="s">
        <v>193</v>
      </c>
      <c r="CJ470">
        <v>2025</v>
      </c>
      <c r="CL470" t="s">
        <v>170</v>
      </c>
      <c r="CN470" t="s">
        <v>174</v>
      </c>
      <c r="CO470" t="s">
        <v>10959</v>
      </c>
      <c r="CP470" t="s">
        <v>10960</v>
      </c>
      <c r="CQ470" t="s">
        <v>174</v>
      </c>
      <c r="CR470" t="s">
        <v>10961</v>
      </c>
      <c r="CS470" t="s">
        <v>677</v>
      </c>
      <c r="CT470" t="s">
        <v>679</v>
      </c>
      <c r="CU470" t="s">
        <v>10962</v>
      </c>
      <c r="CV470" t="s">
        <v>170</v>
      </c>
      <c r="CZ470" t="s">
        <v>170</v>
      </c>
      <c r="DB470" t="s">
        <v>2681</v>
      </c>
      <c r="DC470" t="s">
        <v>10963</v>
      </c>
      <c r="DD470" t="s">
        <v>170</v>
      </c>
      <c r="DF470" t="s">
        <v>170</v>
      </c>
      <c r="DL470" t="s">
        <v>174</v>
      </c>
      <c r="DM470" t="s">
        <v>10964</v>
      </c>
      <c r="DN470" t="s">
        <v>170</v>
      </c>
      <c r="DP470" t="s">
        <v>10965</v>
      </c>
      <c r="DQ470" t="s">
        <v>202</v>
      </c>
      <c r="DR470" t="str">
        <f>HYPERLINK("https://nconnect.nicmar.ac.in/pdf/487_resume_1772009160.pdf/Y2FyZWVy","View Resume")</f>
        <v>0</v>
      </c>
      <c r="DS470" t="s">
        <v>5376</v>
      </c>
      <c r="DT470" t="s">
        <v>10966</v>
      </c>
      <c r="DU470" t="s">
        <v>10967</v>
      </c>
      <c r="DV470" t="s">
        <v>5450</v>
      </c>
      <c r="DW470" t="s">
        <v>246</v>
      </c>
      <c r="DX470" t="s">
        <v>2434</v>
      </c>
      <c r="DY470" t="s">
        <v>209</v>
      </c>
      <c r="DZ470" t="s">
        <v>430</v>
      </c>
      <c r="EA470" t="s">
        <v>10968</v>
      </c>
      <c r="EB470" t="s">
        <v>10969</v>
      </c>
      <c r="EC470" t="s">
        <v>10970</v>
      </c>
      <c r="ED470" t="s">
        <v>207</v>
      </c>
      <c r="EE470" t="s">
        <v>264</v>
      </c>
      <c r="EF470" t="s">
        <v>429</v>
      </c>
      <c r="EG470" t="s">
        <v>1216</v>
      </c>
    </row>
    <row r="471" spans="1:158">
      <c r="A471" t="s">
        <v>295</v>
      </c>
      <c r="B471" t="s">
        <v>211</v>
      </c>
      <c r="C471" t="s">
        <v>267</v>
      </c>
      <c r="D471" t="s">
        <v>296</v>
      </c>
      <c r="E471" t="s">
        <v>10971</v>
      </c>
      <c r="F471" t="s">
        <v>10972</v>
      </c>
      <c r="G471">
        <v>7387360861</v>
      </c>
      <c r="H471" t="s">
        <v>271</v>
      </c>
      <c r="I471" t="s">
        <v>10973</v>
      </c>
      <c r="J471" t="s">
        <v>166</v>
      </c>
      <c r="K471" t="s">
        <v>831</v>
      </c>
      <c r="L471" t="s">
        <v>10974</v>
      </c>
      <c r="M471" t="s">
        <v>10975</v>
      </c>
      <c r="N471" t="s">
        <v>170</v>
      </c>
      <c r="AI471" t="s">
        <v>10976</v>
      </c>
      <c r="AJ471" t="s">
        <v>5015</v>
      </c>
      <c r="AK471" t="s">
        <v>10977</v>
      </c>
      <c r="AL471">
        <v>67.6</v>
      </c>
      <c r="AN471">
        <v>2000</v>
      </c>
      <c r="AO471" t="s">
        <v>174</v>
      </c>
      <c r="AP471" t="s">
        <v>10978</v>
      </c>
      <c r="AQ471" t="s">
        <v>5015</v>
      </c>
      <c r="AR471" t="s">
        <v>2220</v>
      </c>
      <c r="AS471">
        <v>60</v>
      </c>
      <c r="AU471">
        <v>2002</v>
      </c>
      <c r="AV471" t="s">
        <v>170</v>
      </c>
      <c r="BC471" t="s">
        <v>174</v>
      </c>
      <c r="BD471" t="s">
        <v>4953</v>
      </c>
      <c r="BE471" t="s">
        <v>10979</v>
      </c>
      <c r="BF471" t="s">
        <v>10980</v>
      </c>
      <c r="BG471">
        <v>68.1</v>
      </c>
      <c r="BI471">
        <v>2005</v>
      </c>
      <c r="BJ471">
        <v>19</v>
      </c>
      <c r="BL471">
        <v>53</v>
      </c>
      <c r="BM471" t="s">
        <v>10980</v>
      </c>
      <c r="BN471" t="s">
        <v>174</v>
      </c>
      <c r="BO471" t="s">
        <v>10981</v>
      </c>
      <c r="BP471" t="s">
        <v>10982</v>
      </c>
      <c r="BQ471" t="s">
        <v>370</v>
      </c>
      <c r="BR471">
        <v>63.8</v>
      </c>
      <c r="BT471">
        <v>2007</v>
      </c>
      <c r="BU471">
        <v>31</v>
      </c>
      <c r="BW471">
        <v>53</v>
      </c>
      <c r="BX471" t="s">
        <v>370</v>
      </c>
      <c r="BY471" t="s">
        <v>174</v>
      </c>
      <c r="BZ471" t="s">
        <v>1909</v>
      </c>
      <c r="CA471" t="s">
        <v>10983</v>
      </c>
      <c r="CB471" t="s">
        <v>296</v>
      </c>
      <c r="CC471">
        <v>75</v>
      </c>
      <c r="CE471">
        <v>2012</v>
      </c>
      <c r="CF471" t="s">
        <v>174</v>
      </c>
      <c r="CG471" t="s">
        <v>10984</v>
      </c>
      <c r="CH471" t="s">
        <v>10985</v>
      </c>
      <c r="CI471" t="s">
        <v>193</v>
      </c>
      <c r="CJ471">
        <v>2023</v>
      </c>
      <c r="CL471" t="s">
        <v>174</v>
      </c>
      <c r="CM471" t="s">
        <v>10986</v>
      </c>
      <c r="CN471" t="s">
        <v>174</v>
      </c>
      <c r="CO471" t="s">
        <v>10987</v>
      </c>
      <c r="CP471" t="s">
        <v>4933</v>
      </c>
      <c r="CQ471" t="s">
        <v>174</v>
      </c>
      <c r="CR471">
        <v>0</v>
      </c>
      <c r="CS471">
        <v>1</v>
      </c>
      <c r="CT471">
        <v>37</v>
      </c>
      <c r="CU471" t="s">
        <v>10988</v>
      </c>
      <c r="CV471" t="s">
        <v>174</v>
      </c>
      <c r="CW471" t="s">
        <v>10989</v>
      </c>
      <c r="CX471" t="s">
        <v>193</v>
      </c>
      <c r="CY471">
        <v>2021</v>
      </c>
      <c r="CZ471" t="s">
        <v>170</v>
      </c>
      <c r="DB471" t="s">
        <v>10990</v>
      </c>
      <c r="DC471" t="s">
        <v>10991</v>
      </c>
      <c r="DD471" t="s">
        <v>174</v>
      </c>
      <c r="DE471" t="s">
        <v>10992</v>
      </c>
      <c r="DF471" t="s">
        <v>174</v>
      </c>
      <c r="DG471">
        <v>5</v>
      </c>
      <c r="DH471">
        <v>1</v>
      </c>
      <c r="DI471">
        <v>0</v>
      </c>
      <c r="DJ471" t="s">
        <v>3130</v>
      </c>
      <c r="DK471">
        <v>9</v>
      </c>
      <c r="DL471" t="s">
        <v>174</v>
      </c>
      <c r="DM471" t="s">
        <v>10993</v>
      </c>
      <c r="DN471" t="s">
        <v>170</v>
      </c>
      <c r="DP471" t="s">
        <v>10994</v>
      </c>
      <c r="DQ471" t="s">
        <v>202</v>
      </c>
      <c r="DR471" t="str">
        <f>HYPERLINK("https://nconnect.nicmar.ac.in/pdf/653_resume_1772009292.pdf/Y2FyZWVy","View Resume")</f>
        <v>0</v>
      </c>
      <c r="DS471" t="s">
        <v>10239</v>
      </c>
      <c r="DT471" t="s">
        <v>10995</v>
      </c>
      <c r="DU471" t="s">
        <v>508</v>
      </c>
      <c r="DV471" t="s">
        <v>819</v>
      </c>
      <c r="DW471" t="s">
        <v>246</v>
      </c>
      <c r="DX471" t="s">
        <v>3389</v>
      </c>
      <c r="DY471" t="s">
        <v>209</v>
      </c>
      <c r="DZ471" t="s">
        <v>1388</v>
      </c>
      <c r="EA471" t="s">
        <v>10996</v>
      </c>
      <c r="EB471" t="s">
        <v>508</v>
      </c>
      <c r="EC471" t="s">
        <v>819</v>
      </c>
      <c r="ED471" t="s">
        <v>246</v>
      </c>
      <c r="EE471" t="s">
        <v>758</v>
      </c>
      <c r="EF471" t="s">
        <v>4269</v>
      </c>
      <c r="EG471" t="s">
        <v>865</v>
      </c>
      <c r="EH471" t="s">
        <v>10997</v>
      </c>
      <c r="EI471" t="s">
        <v>1283</v>
      </c>
      <c r="EJ471" t="s">
        <v>819</v>
      </c>
      <c r="EK471" t="s">
        <v>246</v>
      </c>
      <c r="EL471" t="s">
        <v>1347</v>
      </c>
      <c r="EM471" t="s">
        <v>758</v>
      </c>
      <c r="EN471" t="s">
        <v>3110</v>
      </c>
      <c r="EO471" t="s">
        <v>10998</v>
      </c>
      <c r="EP471" t="s">
        <v>211</v>
      </c>
      <c r="EQ471" t="s">
        <v>819</v>
      </c>
      <c r="ER471" t="s">
        <v>246</v>
      </c>
      <c r="ES471" t="s">
        <v>3257</v>
      </c>
      <c r="ET471" t="s">
        <v>1347</v>
      </c>
      <c r="EU471" t="s">
        <v>242</v>
      </c>
    </row>
    <row r="472" spans="1:158">
      <c r="A472" t="s">
        <v>3913</v>
      </c>
      <c r="B472" t="s">
        <v>537</v>
      </c>
      <c r="C472" t="s">
        <v>1138</v>
      </c>
      <c r="D472" t="s">
        <v>3914</v>
      </c>
      <c r="E472" t="s">
        <v>10999</v>
      </c>
      <c r="F472" t="s">
        <v>11000</v>
      </c>
      <c r="G472">
        <v>9967011229</v>
      </c>
      <c r="H472" t="s">
        <v>271</v>
      </c>
      <c r="I472" t="s">
        <v>11001</v>
      </c>
      <c r="J472" t="s">
        <v>166</v>
      </c>
      <c r="K472" t="s">
        <v>7379</v>
      </c>
      <c r="L472" t="s">
        <v>11002</v>
      </c>
      <c r="M472" t="s">
        <v>11003</v>
      </c>
      <c r="N472" t="s">
        <v>170</v>
      </c>
      <c r="AI472" t="s">
        <v>11004</v>
      </c>
      <c r="AJ472" t="s">
        <v>2384</v>
      </c>
      <c r="AK472" t="s">
        <v>439</v>
      </c>
      <c r="AL472">
        <v>88.14</v>
      </c>
      <c r="AN472">
        <v>1994</v>
      </c>
      <c r="AO472" t="s">
        <v>174</v>
      </c>
      <c r="AP472" t="s">
        <v>11005</v>
      </c>
      <c r="AQ472" t="s">
        <v>2384</v>
      </c>
      <c r="AR472" t="s">
        <v>439</v>
      </c>
      <c r="AS472">
        <v>78</v>
      </c>
      <c r="AU472">
        <v>1996</v>
      </c>
      <c r="AV472" t="s">
        <v>170</v>
      </c>
      <c r="BC472" t="s">
        <v>170</v>
      </c>
      <c r="BD472" t="s">
        <v>11006</v>
      </c>
      <c r="BE472" t="s">
        <v>11007</v>
      </c>
      <c r="BF472" t="s">
        <v>1780</v>
      </c>
      <c r="BG472">
        <v>63.23</v>
      </c>
      <c r="BI472">
        <v>2001</v>
      </c>
      <c r="BJ472">
        <v>8</v>
      </c>
      <c r="BL472">
        <v>2</v>
      </c>
      <c r="BN472" t="s">
        <v>174</v>
      </c>
      <c r="BO472" t="s">
        <v>11008</v>
      </c>
      <c r="BP472" t="s">
        <v>11008</v>
      </c>
      <c r="BQ472" t="s">
        <v>713</v>
      </c>
      <c r="BR472">
        <v>70.4</v>
      </c>
      <c r="BT472">
        <v>2003</v>
      </c>
      <c r="BU472">
        <v>31</v>
      </c>
      <c r="BV472" t="s">
        <v>1179</v>
      </c>
      <c r="BW472">
        <v>53</v>
      </c>
      <c r="BY472" t="s">
        <v>170</v>
      </c>
      <c r="CE472">
        <v>2003</v>
      </c>
      <c r="CF472" t="s">
        <v>170</v>
      </c>
      <c r="CL472" t="s">
        <v>170</v>
      </c>
      <c r="CN472" t="s">
        <v>174</v>
      </c>
      <c r="CO472" t="s">
        <v>11009</v>
      </c>
      <c r="CP472" t="s">
        <v>11010</v>
      </c>
      <c r="CQ472" t="s">
        <v>170</v>
      </c>
      <c r="CV472" t="s">
        <v>170</v>
      </c>
      <c r="CZ472" t="s">
        <v>170</v>
      </c>
      <c r="DB472" t="s">
        <v>378</v>
      </c>
      <c r="DC472" t="s">
        <v>2977</v>
      </c>
      <c r="DD472" t="s">
        <v>174</v>
      </c>
      <c r="DE472" t="s">
        <v>11011</v>
      </c>
      <c r="DF472" t="s">
        <v>170</v>
      </c>
      <c r="DL472" t="s">
        <v>170</v>
      </c>
      <c r="DN472" t="s">
        <v>170</v>
      </c>
      <c r="DP472" t="s">
        <v>11012</v>
      </c>
      <c r="DQ472" t="s">
        <v>202</v>
      </c>
      <c r="DR472" t="str">
        <f>HYPERLINK("https://nconnect.nicmar.ac.in/pdf/638_resume_1772009423.pdf/Y2FyZWVy","View Resume")</f>
        <v>0</v>
      </c>
      <c r="DS472" t="s">
        <v>11013</v>
      </c>
      <c r="DT472" t="s">
        <v>11014</v>
      </c>
      <c r="DU472" t="s">
        <v>11015</v>
      </c>
      <c r="DV472" t="s">
        <v>333</v>
      </c>
      <c r="DW472" t="s">
        <v>207</v>
      </c>
      <c r="DX472" t="s">
        <v>1386</v>
      </c>
      <c r="DY472" t="s">
        <v>2758</v>
      </c>
      <c r="DZ472" t="s">
        <v>420</v>
      </c>
      <c r="EA472" t="s">
        <v>11016</v>
      </c>
      <c r="EB472" t="s">
        <v>11017</v>
      </c>
      <c r="EC472" t="s">
        <v>333</v>
      </c>
      <c r="ED472" t="s">
        <v>207</v>
      </c>
      <c r="EE472" t="s">
        <v>4349</v>
      </c>
      <c r="EF472" t="s">
        <v>1322</v>
      </c>
      <c r="EG472" t="s">
        <v>2527</v>
      </c>
      <c r="EH472" t="s">
        <v>11018</v>
      </c>
      <c r="EI472" t="s">
        <v>11019</v>
      </c>
      <c r="EJ472" t="s">
        <v>333</v>
      </c>
      <c r="EK472" t="s">
        <v>207</v>
      </c>
      <c r="EL472" t="s">
        <v>6053</v>
      </c>
      <c r="EM472" t="s">
        <v>1136</v>
      </c>
      <c r="EN472" t="s">
        <v>6990</v>
      </c>
      <c r="EO472" t="s">
        <v>11020</v>
      </c>
      <c r="EP472" t="s">
        <v>11021</v>
      </c>
      <c r="EQ472" t="s">
        <v>11022</v>
      </c>
      <c r="ER472" t="s">
        <v>207</v>
      </c>
      <c r="ES472" t="s">
        <v>11023</v>
      </c>
      <c r="ET472" t="s">
        <v>342</v>
      </c>
      <c r="EU472" t="s">
        <v>698</v>
      </c>
    </row>
    <row r="473" spans="1:158">
      <c r="A473" t="s">
        <v>1779</v>
      </c>
      <c r="B473" t="s">
        <v>159</v>
      </c>
      <c r="C473" t="s">
        <v>160</v>
      </c>
      <c r="D473" t="s">
        <v>1780</v>
      </c>
      <c r="E473" t="s">
        <v>10999</v>
      </c>
      <c r="F473" t="s">
        <v>11000</v>
      </c>
      <c r="G473">
        <v>9967011229</v>
      </c>
      <c r="H473" t="s">
        <v>271</v>
      </c>
      <c r="I473" t="s">
        <v>11001</v>
      </c>
      <c r="J473" t="s">
        <v>166</v>
      </c>
      <c r="K473" t="s">
        <v>7379</v>
      </c>
      <c r="L473" t="s">
        <v>11002</v>
      </c>
      <c r="M473" t="s">
        <v>11003</v>
      </c>
      <c r="N473" t="s">
        <v>170</v>
      </c>
      <c r="AI473" t="s">
        <v>11004</v>
      </c>
      <c r="AJ473" t="s">
        <v>2384</v>
      </c>
      <c r="AK473" t="s">
        <v>439</v>
      </c>
      <c r="AL473">
        <v>88.14</v>
      </c>
      <c r="AN473">
        <v>1994</v>
      </c>
      <c r="AO473" t="s">
        <v>174</v>
      </c>
      <c r="AP473" t="s">
        <v>11005</v>
      </c>
      <c r="AQ473" t="s">
        <v>2384</v>
      </c>
      <c r="AR473" t="s">
        <v>439</v>
      </c>
      <c r="AS473">
        <v>78</v>
      </c>
      <c r="AU473">
        <v>1996</v>
      </c>
      <c r="AV473" t="s">
        <v>170</v>
      </c>
      <c r="BC473" t="s">
        <v>170</v>
      </c>
      <c r="BD473" t="s">
        <v>11006</v>
      </c>
      <c r="BE473" t="s">
        <v>11007</v>
      </c>
      <c r="BF473" t="s">
        <v>1780</v>
      </c>
      <c r="BG473">
        <v>63.23</v>
      </c>
      <c r="BI473">
        <v>2001</v>
      </c>
      <c r="BJ473">
        <v>8</v>
      </c>
      <c r="BL473">
        <v>2</v>
      </c>
      <c r="BN473" t="s">
        <v>174</v>
      </c>
      <c r="BO473" t="s">
        <v>11008</v>
      </c>
      <c r="BP473" t="s">
        <v>11008</v>
      </c>
      <c r="BQ473" t="s">
        <v>713</v>
      </c>
      <c r="BR473">
        <v>70.4</v>
      </c>
      <c r="BT473">
        <v>2003</v>
      </c>
      <c r="BU473">
        <v>31</v>
      </c>
      <c r="BV473" t="s">
        <v>1179</v>
      </c>
      <c r="BW473">
        <v>53</v>
      </c>
      <c r="BY473" t="s">
        <v>170</v>
      </c>
      <c r="CE473">
        <v>2003</v>
      </c>
      <c r="CF473" t="s">
        <v>170</v>
      </c>
      <c r="CL473" t="s">
        <v>170</v>
      </c>
      <c r="CN473" t="s">
        <v>174</v>
      </c>
      <c r="CO473" t="s">
        <v>11009</v>
      </c>
      <c r="CP473" t="s">
        <v>11010</v>
      </c>
      <c r="CQ473" t="s">
        <v>170</v>
      </c>
      <c r="CV473" t="s">
        <v>170</v>
      </c>
      <c r="CZ473" t="s">
        <v>170</v>
      </c>
      <c r="DB473" t="s">
        <v>378</v>
      </c>
      <c r="DC473" t="s">
        <v>2977</v>
      </c>
      <c r="DD473" t="s">
        <v>174</v>
      </c>
      <c r="DE473" t="s">
        <v>11011</v>
      </c>
      <c r="DF473" t="s">
        <v>170</v>
      </c>
      <c r="DL473" t="s">
        <v>170</v>
      </c>
      <c r="DN473" t="s">
        <v>170</v>
      </c>
      <c r="DP473" t="s">
        <v>11024</v>
      </c>
      <c r="DQ473" t="s">
        <v>202</v>
      </c>
      <c r="DR473" t="str">
        <f>HYPERLINK("https://nconnect.nicmar.ac.in/pdf/638_resume_1772009423.pdf/Y2FyZWVy","View Resume")</f>
        <v>0</v>
      </c>
      <c r="DS473" t="s">
        <v>11013</v>
      </c>
      <c r="DT473" t="s">
        <v>11014</v>
      </c>
      <c r="DU473" t="s">
        <v>11015</v>
      </c>
      <c r="DV473" t="s">
        <v>333</v>
      </c>
      <c r="DW473" t="s">
        <v>207</v>
      </c>
      <c r="DX473" t="s">
        <v>1386</v>
      </c>
      <c r="DY473" t="s">
        <v>2758</v>
      </c>
      <c r="DZ473" t="s">
        <v>420</v>
      </c>
      <c r="EA473" t="s">
        <v>11016</v>
      </c>
      <c r="EB473" t="s">
        <v>11017</v>
      </c>
      <c r="EC473" t="s">
        <v>333</v>
      </c>
      <c r="ED473" t="s">
        <v>207</v>
      </c>
      <c r="EE473" t="s">
        <v>4349</v>
      </c>
      <c r="EF473" t="s">
        <v>1322</v>
      </c>
      <c r="EG473" t="s">
        <v>2527</v>
      </c>
      <c r="EH473" t="s">
        <v>11018</v>
      </c>
      <c r="EI473" t="s">
        <v>11019</v>
      </c>
      <c r="EJ473" t="s">
        <v>333</v>
      </c>
      <c r="EK473" t="s">
        <v>207</v>
      </c>
      <c r="EL473" t="s">
        <v>6053</v>
      </c>
      <c r="EM473" t="s">
        <v>1136</v>
      </c>
      <c r="EN473" t="s">
        <v>6990</v>
      </c>
      <c r="EO473" t="s">
        <v>11020</v>
      </c>
      <c r="EP473" t="s">
        <v>11021</v>
      </c>
      <c r="EQ473" t="s">
        <v>11022</v>
      </c>
      <c r="ER473" t="s">
        <v>207</v>
      </c>
      <c r="ES473" t="s">
        <v>11023</v>
      </c>
      <c r="ET473" t="s">
        <v>342</v>
      </c>
      <c r="EU473" t="s">
        <v>698</v>
      </c>
    </row>
    <row r="474" spans="1:158">
      <c r="A474" t="s">
        <v>158</v>
      </c>
      <c r="B474" t="s">
        <v>159</v>
      </c>
      <c r="C474" t="s">
        <v>160</v>
      </c>
      <c r="D474" t="s">
        <v>161</v>
      </c>
      <c r="E474" t="s">
        <v>10999</v>
      </c>
      <c r="F474" t="s">
        <v>11000</v>
      </c>
      <c r="G474">
        <v>9967011229</v>
      </c>
      <c r="H474" t="s">
        <v>271</v>
      </c>
      <c r="I474" t="s">
        <v>11001</v>
      </c>
      <c r="J474" t="s">
        <v>166</v>
      </c>
      <c r="K474" t="s">
        <v>7379</v>
      </c>
      <c r="L474" t="s">
        <v>11002</v>
      </c>
      <c r="M474" t="s">
        <v>11003</v>
      </c>
      <c r="N474" t="s">
        <v>170</v>
      </c>
      <c r="AI474" t="s">
        <v>11004</v>
      </c>
      <c r="AJ474" t="s">
        <v>2384</v>
      </c>
      <c r="AK474" t="s">
        <v>439</v>
      </c>
      <c r="AL474">
        <v>88.14</v>
      </c>
      <c r="AN474">
        <v>1994</v>
      </c>
      <c r="AO474" t="s">
        <v>174</v>
      </c>
      <c r="AP474" t="s">
        <v>11005</v>
      </c>
      <c r="AQ474" t="s">
        <v>2384</v>
      </c>
      <c r="AR474" t="s">
        <v>439</v>
      </c>
      <c r="AS474">
        <v>78</v>
      </c>
      <c r="AU474">
        <v>1996</v>
      </c>
      <c r="AV474" t="s">
        <v>170</v>
      </c>
      <c r="BC474" t="s">
        <v>170</v>
      </c>
      <c r="BD474" t="s">
        <v>11006</v>
      </c>
      <c r="BE474" t="s">
        <v>11007</v>
      </c>
      <c r="BF474" t="s">
        <v>1780</v>
      </c>
      <c r="BG474">
        <v>63.23</v>
      </c>
      <c r="BI474">
        <v>2001</v>
      </c>
      <c r="BJ474">
        <v>8</v>
      </c>
      <c r="BL474">
        <v>2</v>
      </c>
      <c r="BN474" t="s">
        <v>174</v>
      </c>
      <c r="BO474" t="s">
        <v>11008</v>
      </c>
      <c r="BP474" t="s">
        <v>11008</v>
      </c>
      <c r="BQ474" t="s">
        <v>713</v>
      </c>
      <c r="BR474">
        <v>70.4</v>
      </c>
      <c r="BT474">
        <v>2003</v>
      </c>
      <c r="BU474">
        <v>31</v>
      </c>
      <c r="BV474" t="s">
        <v>1179</v>
      </c>
      <c r="BW474">
        <v>53</v>
      </c>
      <c r="BY474" t="s">
        <v>170</v>
      </c>
      <c r="CE474">
        <v>2003</v>
      </c>
      <c r="CF474" t="s">
        <v>170</v>
      </c>
      <c r="CL474" t="s">
        <v>170</v>
      </c>
      <c r="CN474" t="s">
        <v>174</v>
      </c>
      <c r="CO474" t="s">
        <v>11009</v>
      </c>
      <c r="CP474" t="s">
        <v>11010</v>
      </c>
      <c r="CQ474" t="s">
        <v>170</v>
      </c>
      <c r="CV474" t="s">
        <v>170</v>
      </c>
      <c r="CZ474" t="s">
        <v>170</v>
      </c>
      <c r="DB474" t="s">
        <v>378</v>
      </c>
      <c r="DC474" t="s">
        <v>2977</v>
      </c>
      <c r="DD474" t="s">
        <v>174</v>
      </c>
      <c r="DE474" t="s">
        <v>11011</v>
      </c>
      <c r="DF474" t="s">
        <v>170</v>
      </c>
      <c r="DL474" t="s">
        <v>170</v>
      </c>
      <c r="DN474" t="s">
        <v>170</v>
      </c>
      <c r="DP474" t="s">
        <v>11024</v>
      </c>
      <c r="DQ474" t="s">
        <v>202</v>
      </c>
      <c r="DR474" t="str">
        <f>HYPERLINK("https://nconnect.nicmar.ac.in/pdf/638_resume_1772009423.pdf/Y2FyZWVy","View Resume")</f>
        <v>0</v>
      </c>
      <c r="DS474" t="s">
        <v>11013</v>
      </c>
      <c r="DT474" t="s">
        <v>11014</v>
      </c>
      <c r="DU474" t="s">
        <v>11015</v>
      </c>
      <c r="DV474" t="s">
        <v>333</v>
      </c>
      <c r="DW474" t="s">
        <v>207</v>
      </c>
      <c r="DX474" t="s">
        <v>1386</v>
      </c>
      <c r="DY474" t="s">
        <v>2758</v>
      </c>
      <c r="DZ474" t="s">
        <v>420</v>
      </c>
      <c r="EA474" t="s">
        <v>11016</v>
      </c>
      <c r="EB474" t="s">
        <v>11017</v>
      </c>
      <c r="EC474" t="s">
        <v>333</v>
      </c>
      <c r="ED474" t="s">
        <v>207</v>
      </c>
      <c r="EE474" t="s">
        <v>4349</v>
      </c>
      <c r="EF474" t="s">
        <v>1322</v>
      </c>
      <c r="EG474" t="s">
        <v>2527</v>
      </c>
      <c r="EH474" t="s">
        <v>11018</v>
      </c>
      <c r="EI474" t="s">
        <v>11019</v>
      </c>
      <c r="EJ474" t="s">
        <v>333</v>
      </c>
      <c r="EK474" t="s">
        <v>207</v>
      </c>
      <c r="EL474" t="s">
        <v>6053</v>
      </c>
      <c r="EM474" t="s">
        <v>1136</v>
      </c>
      <c r="EN474" t="s">
        <v>6990</v>
      </c>
      <c r="EO474" t="s">
        <v>11020</v>
      </c>
      <c r="EP474" t="s">
        <v>11021</v>
      </c>
      <c r="EQ474" t="s">
        <v>11022</v>
      </c>
      <c r="ER474" t="s">
        <v>207</v>
      </c>
      <c r="ES474" t="s">
        <v>11023</v>
      </c>
      <c r="ET474" t="s">
        <v>342</v>
      </c>
      <c r="EU474" t="s">
        <v>698</v>
      </c>
    </row>
    <row r="475" spans="1:158">
      <c r="A475" t="s">
        <v>582</v>
      </c>
      <c r="B475" t="s">
        <v>211</v>
      </c>
      <c r="C475" t="s">
        <v>472</v>
      </c>
      <c r="D475" t="s">
        <v>583</v>
      </c>
      <c r="E475" t="s">
        <v>11025</v>
      </c>
      <c r="F475" t="s">
        <v>11026</v>
      </c>
      <c r="G475">
        <v>8248272400</v>
      </c>
      <c r="H475" t="s">
        <v>164</v>
      </c>
      <c r="I475" t="s">
        <v>11027</v>
      </c>
      <c r="J475" t="s">
        <v>166</v>
      </c>
      <c r="K475" t="s">
        <v>1995</v>
      </c>
      <c r="L475" t="s">
        <v>11028</v>
      </c>
      <c r="M475" t="s">
        <v>11029</v>
      </c>
      <c r="N475" t="s">
        <v>170</v>
      </c>
      <c r="AI475" t="s">
        <v>11030</v>
      </c>
      <c r="AJ475" t="s">
        <v>11031</v>
      </c>
      <c r="AK475" t="s">
        <v>11032</v>
      </c>
      <c r="AL475">
        <v>79.8</v>
      </c>
      <c r="AM475">
        <v>8.4</v>
      </c>
      <c r="AN475">
        <v>2011</v>
      </c>
      <c r="AO475" t="s">
        <v>174</v>
      </c>
      <c r="AP475" t="s">
        <v>11033</v>
      </c>
      <c r="AQ475" t="s">
        <v>11034</v>
      </c>
      <c r="AR475" t="s">
        <v>11035</v>
      </c>
      <c r="AS475">
        <v>78</v>
      </c>
      <c r="AU475">
        <v>2013</v>
      </c>
      <c r="AV475" t="s">
        <v>170</v>
      </c>
      <c r="BC475" t="s">
        <v>174</v>
      </c>
      <c r="BD475" t="s">
        <v>11036</v>
      </c>
      <c r="BE475" t="s">
        <v>11037</v>
      </c>
      <c r="BF475" t="s">
        <v>11038</v>
      </c>
      <c r="BG475">
        <v>89.7</v>
      </c>
      <c r="BH475">
        <v>8.97</v>
      </c>
      <c r="BI475">
        <v>2018</v>
      </c>
      <c r="BJ475">
        <v>1</v>
      </c>
      <c r="BL475">
        <v>9</v>
      </c>
      <c r="BN475" t="s">
        <v>174</v>
      </c>
      <c r="BO475" t="s">
        <v>11039</v>
      </c>
      <c r="BP475" t="s">
        <v>11040</v>
      </c>
      <c r="BQ475" t="s">
        <v>11041</v>
      </c>
      <c r="BR475">
        <v>92.7</v>
      </c>
      <c r="BS475">
        <v>9.27</v>
      </c>
      <c r="BT475">
        <v>2026</v>
      </c>
      <c r="BU475">
        <v>31</v>
      </c>
      <c r="BV475" t="s">
        <v>11042</v>
      </c>
      <c r="BW475">
        <v>53</v>
      </c>
      <c r="BX475" t="s">
        <v>11042</v>
      </c>
      <c r="BY475" t="s">
        <v>170</v>
      </c>
      <c r="CF475" t="s">
        <v>174</v>
      </c>
      <c r="CG475" t="s">
        <v>11043</v>
      </c>
      <c r="CH475" t="s">
        <v>11044</v>
      </c>
      <c r="CI475" t="s">
        <v>193</v>
      </c>
      <c r="CJ475">
        <v>2026</v>
      </c>
      <c r="CL475" t="s">
        <v>170</v>
      </c>
      <c r="CN475" t="s">
        <v>174</v>
      </c>
      <c r="CO475" t="s">
        <v>11045</v>
      </c>
      <c r="CP475" t="s">
        <v>11046</v>
      </c>
      <c r="CQ475" t="s">
        <v>174</v>
      </c>
      <c r="CR475" t="s">
        <v>2454</v>
      </c>
      <c r="CS475" t="s">
        <v>2454</v>
      </c>
      <c r="CT475">
        <v>3</v>
      </c>
      <c r="CU475" t="s">
        <v>11047</v>
      </c>
      <c r="CV475" t="s">
        <v>170</v>
      </c>
      <c r="CZ475" t="s">
        <v>170</v>
      </c>
      <c r="DB475" t="s">
        <v>11048</v>
      </c>
      <c r="DC475" t="s">
        <v>1378</v>
      </c>
      <c r="DD475" t="s">
        <v>170</v>
      </c>
      <c r="DF475" t="s">
        <v>170</v>
      </c>
      <c r="DL475" t="s">
        <v>174</v>
      </c>
      <c r="DM475" t="s">
        <v>11049</v>
      </c>
      <c r="DN475" t="s">
        <v>170</v>
      </c>
      <c r="DP475" t="s">
        <v>11050</v>
      </c>
      <c r="DQ475" t="s">
        <v>202</v>
      </c>
      <c r="DR475" t="str">
        <f>HYPERLINK("https://nconnect.nicmar.ac.in/pdf/629_resume_1772010403.pdf/Y2FyZWVy","View Resume")</f>
        <v>0</v>
      </c>
      <c r="DS475" t="s">
        <v>292</v>
      </c>
    </row>
    <row r="476" spans="1:158">
      <c r="A476" t="s">
        <v>356</v>
      </c>
      <c r="B476" t="s">
        <v>211</v>
      </c>
      <c r="C476" t="s">
        <v>267</v>
      </c>
      <c r="D476" t="s">
        <v>357</v>
      </c>
      <c r="E476" t="s">
        <v>11051</v>
      </c>
      <c r="F476" t="s">
        <v>11052</v>
      </c>
      <c r="G476">
        <v>9096848827</v>
      </c>
      <c r="H476" t="s">
        <v>271</v>
      </c>
      <c r="I476" t="s">
        <v>11053</v>
      </c>
      <c r="J476" t="s">
        <v>166</v>
      </c>
      <c r="K476" t="s">
        <v>11054</v>
      </c>
      <c r="L476" t="s">
        <v>11055</v>
      </c>
      <c r="M476" t="s">
        <v>11056</v>
      </c>
      <c r="N476" t="s">
        <v>170</v>
      </c>
      <c r="AI476" t="s">
        <v>11057</v>
      </c>
      <c r="AJ476" t="s">
        <v>2384</v>
      </c>
      <c r="AK476" t="s">
        <v>439</v>
      </c>
      <c r="AL476">
        <v>76.13</v>
      </c>
      <c r="AN476">
        <v>2005</v>
      </c>
      <c r="AO476" t="s">
        <v>174</v>
      </c>
      <c r="AP476" t="s">
        <v>11058</v>
      </c>
      <c r="AQ476" t="s">
        <v>2384</v>
      </c>
      <c r="AR476" t="s">
        <v>439</v>
      </c>
      <c r="AS476">
        <v>82.67</v>
      </c>
      <c r="AU476">
        <v>2007</v>
      </c>
      <c r="AV476" t="s">
        <v>170</v>
      </c>
      <c r="BC476" t="s">
        <v>174</v>
      </c>
      <c r="BD476" t="s">
        <v>11059</v>
      </c>
      <c r="BE476" t="s">
        <v>11060</v>
      </c>
      <c r="BF476" t="s">
        <v>1006</v>
      </c>
      <c r="BG476">
        <v>72</v>
      </c>
      <c r="BI476">
        <v>2011</v>
      </c>
      <c r="BJ476">
        <v>19</v>
      </c>
      <c r="BK476" t="s">
        <v>11061</v>
      </c>
      <c r="BL476">
        <v>11</v>
      </c>
      <c r="BN476" t="s">
        <v>174</v>
      </c>
      <c r="BO476" t="s">
        <v>11062</v>
      </c>
      <c r="BP476" t="s">
        <v>11063</v>
      </c>
      <c r="BQ476" t="s">
        <v>405</v>
      </c>
      <c r="BR476">
        <v>78</v>
      </c>
      <c r="BS476">
        <v>7.8</v>
      </c>
      <c r="BT476">
        <v>2014</v>
      </c>
      <c r="BU476">
        <v>31</v>
      </c>
      <c r="BV476" t="s">
        <v>11064</v>
      </c>
      <c r="BW476">
        <v>53</v>
      </c>
      <c r="BX476" t="s">
        <v>2571</v>
      </c>
      <c r="BY476" t="s">
        <v>170</v>
      </c>
      <c r="CF476" t="s">
        <v>174</v>
      </c>
      <c r="CG476" t="s">
        <v>405</v>
      </c>
      <c r="CH476" t="s">
        <v>11065</v>
      </c>
      <c r="CI476" t="s">
        <v>193</v>
      </c>
      <c r="CJ476">
        <v>2024</v>
      </c>
      <c r="CL476" t="s">
        <v>170</v>
      </c>
      <c r="CN476" t="s">
        <v>170</v>
      </c>
      <c r="CP476" t="s">
        <v>11066</v>
      </c>
      <c r="CQ476" t="s">
        <v>174</v>
      </c>
      <c r="CR476">
        <v>2</v>
      </c>
      <c r="CS476">
        <v>4</v>
      </c>
      <c r="CT476">
        <v>8</v>
      </c>
      <c r="CU476" t="s">
        <v>2365</v>
      </c>
      <c r="CV476" t="s">
        <v>170</v>
      </c>
      <c r="CZ476" t="s">
        <v>170</v>
      </c>
      <c r="DB476" t="s">
        <v>11067</v>
      </c>
      <c r="DC476" t="s">
        <v>11068</v>
      </c>
      <c r="DD476" t="s">
        <v>174</v>
      </c>
      <c r="DE476" t="s">
        <v>11069</v>
      </c>
      <c r="DF476" t="s">
        <v>170</v>
      </c>
      <c r="DL476" t="s">
        <v>170</v>
      </c>
      <c r="DN476" t="s">
        <v>170</v>
      </c>
      <c r="DP476" t="s">
        <v>11070</v>
      </c>
      <c r="DQ476" t="str">
        <f>HYPERLINK("https://nconnect.nicmar.ac.in/storage/profile/699ec2c4133c9.png","Download")</f>
        <v>0</v>
      </c>
      <c r="DR476" t="str">
        <f>HYPERLINK("https://nconnect.nicmar.ac.in/pdf/331_resume_1772011959.pdf/Y2FyZWVy","View Resume")</f>
        <v>0</v>
      </c>
      <c r="DS476" t="s">
        <v>1133</v>
      </c>
      <c r="DT476" t="s">
        <v>11071</v>
      </c>
      <c r="DU476" t="s">
        <v>211</v>
      </c>
      <c r="DV476" t="s">
        <v>819</v>
      </c>
      <c r="DW476" t="s">
        <v>246</v>
      </c>
      <c r="DX476" t="s">
        <v>984</v>
      </c>
      <c r="DY476" t="s">
        <v>209</v>
      </c>
      <c r="DZ476" t="s">
        <v>1683</v>
      </c>
      <c r="EA476" t="s">
        <v>2246</v>
      </c>
      <c r="EB476" t="s">
        <v>211</v>
      </c>
      <c r="EC476" t="s">
        <v>819</v>
      </c>
      <c r="ED476" t="s">
        <v>246</v>
      </c>
      <c r="EE476" t="s">
        <v>574</v>
      </c>
      <c r="EF476" t="s">
        <v>1719</v>
      </c>
      <c r="EG476" t="s">
        <v>3548</v>
      </c>
    </row>
    <row r="477" spans="1:158">
      <c r="A477" t="s">
        <v>210</v>
      </c>
      <c r="B477" t="s">
        <v>211</v>
      </c>
      <c r="C477" t="s">
        <v>212</v>
      </c>
      <c r="D477" t="s">
        <v>213</v>
      </c>
      <c r="E477" t="s">
        <v>11072</v>
      </c>
      <c r="F477" t="s">
        <v>11073</v>
      </c>
      <c r="G477">
        <v>8639053839</v>
      </c>
      <c r="H477" t="s">
        <v>164</v>
      </c>
      <c r="I477" t="s">
        <v>11074</v>
      </c>
      <c r="J477" t="s">
        <v>217</v>
      </c>
      <c r="K477" t="s">
        <v>3285</v>
      </c>
      <c r="L477" t="s">
        <v>11075</v>
      </c>
      <c r="M477" t="s">
        <v>11076</v>
      </c>
      <c r="N477" t="s">
        <v>170</v>
      </c>
      <c r="AI477" t="s">
        <v>11077</v>
      </c>
      <c r="AJ477" t="s">
        <v>11078</v>
      </c>
      <c r="AK477" t="s">
        <v>11079</v>
      </c>
      <c r="AL477">
        <v>48</v>
      </c>
      <c r="AM477">
        <v>4.8</v>
      </c>
      <c r="AN477">
        <v>2012</v>
      </c>
      <c r="AO477" t="s">
        <v>170</v>
      </c>
      <c r="AV477" t="s">
        <v>174</v>
      </c>
      <c r="AW477" t="s">
        <v>11080</v>
      </c>
      <c r="AX477" t="s">
        <v>11081</v>
      </c>
      <c r="AY477" t="s">
        <v>5804</v>
      </c>
      <c r="AZ477">
        <v>58.13</v>
      </c>
      <c r="BA477">
        <v>5.81</v>
      </c>
      <c r="BB477">
        <v>2015</v>
      </c>
      <c r="BC477" t="s">
        <v>174</v>
      </c>
      <c r="BD477" t="s">
        <v>11082</v>
      </c>
      <c r="BE477" t="s">
        <v>11083</v>
      </c>
      <c r="BF477" t="s">
        <v>5804</v>
      </c>
      <c r="BG477">
        <v>68.2</v>
      </c>
      <c r="BH477">
        <v>6.82</v>
      </c>
      <c r="BI477">
        <v>2019</v>
      </c>
      <c r="BJ477">
        <v>2</v>
      </c>
      <c r="BL477">
        <v>9</v>
      </c>
      <c r="BN477" t="s">
        <v>174</v>
      </c>
      <c r="BO477" t="s">
        <v>11082</v>
      </c>
      <c r="BP477" t="s">
        <v>11084</v>
      </c>
      <c r="BQ477" t="s">
        <v>5854</v>
      </c>
      <c r="BR477">
        <v>75.6</v>
      </c>
      <c r="BS477">
        <v>7.56</v>
      </c>
      <c r="BT477">
        <v>2024</v>
      </c>
      <c r="BU477">
        <v>14</v>
      </c>
      <c r="BW477">
        <v>47</v>
      </c>
      <c r="BY477" t="s">
        <v>170</v>
      </c>
      <c r="CF477" t="s">
        <v>174</v>
      </c>
      <c r="CG477" t="s">
        <v>11085</v>
      </c>
      <c r="CH477" t="s">
        <v>11082</v>
      </c>
      <c r="CI477" t="s">
        <v>373</v>
      </c>
      <c r="CK477" t="s">
        <v>170</v>
      </c>
      <c r="CL477" t="s">
        <v>170</v>
      </c>
      <c r="CN477" t="s">
        <v>170</v>
      </c>
      <c r="CP477" t="s">
        <v>11086</v>
      </c>
      <c r="DP477" t="s">
        <v>11087</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11088</v>
      </c>
      <c r="F478" t="s">
        <v>11089</v>
      </c>
      <c r="G478">
        <v>8939418289</v>
      </c>
      <c r="H478" t="s">
        <v>164</v>
      </c>
      <c r="I478" t="s">
        <v>11090</v>
      </c>
      <c r="J478" t="s">
        <v>166</v>
      </c>
      <c r="K478" t="s">
        <v>11091</v>
      </c>
      <c r="L478" t="s">
        <v>11092</v>
      </c>
      <c r="M478" t="s">
        <v>11093</v>
      </c>
      <c r="N478" t="s">
        <v>170</v>
      </c>
      <c r="AI478" t="s">
        <v>11094</v>
      </c>
      <c r="AJ478" t="s">
        <v>277</v>
      </c>
      <c r="AK478" t="s">
        <v>11095</v>
      </c>
      <c r="AL478">
        <v>76</v>
      </c>
      <c r="AM478">
        <v>8</v>
      </c>
      <c r="AN478">
        <v>2008</v>
      </c>
      <c r="AO478" t="s">
        <v>174</v>
      </c>
      <c r="AP478" t="s">
        <v>11096</v>
      </c>
      <c r="AQ478" t="s">
        <v>277</v>
      </c>
      <c r="AR478" t="s">
        <v>11097</v>
      </c>
      <c r="AS478">
        <v>74</v>
      </c>
      <c r="AT478">
        <v>7.8</v>
      </c>
      <c r="AU478">
        <v>2011</v>
      </c>
      <c r="AV478" t="s">
        <v>170</v>
      </c>
      <c r="BC478" t="s">
        <v>174</v>
      </c>
      <c r="BD478" t="s">
        <v>967</v>
      </c>
      <c r="BE478" t="s">
        <v>968</v>
      </c>
      <c r="BF478" t="s">
        <v>11098</v>
      </c>
      <c r="BG478">
        <v>67</v>
      </c>
      <c r="BH478">
        <v>6.9</v>
      </c>
      <c r="BI478">
        <v>2015</v>
      </c>
      <c r="BJ478">
        <v>1</v>
      </c>
      <c r="BL478">
        <v>9</v>
      </c>
      <c r="BN478" t="s">
        <v>174</v>
      </c>
      <c r="BO478" t="s">
        <v>967</v>
      </c>
      <c r="BP478" t="s">
        <v>968</v>
      </c>
      <c r="BQ478" t="s">
        <v>11099</v>
      </c>
      <c r="BR478">
        <v>83</v>
      </c>
      <c r="BS478">
        <v>8.7</v>
      </c>
      <c r="BT478">
        <v>2017</v>
      </c>
      <c r="BU478">
        <v>14</v>
      </c>
      <c r="BW478">
        <v>47</v>
      </c>
      <c r="BY478" t="s">
        <v>170</v>
      </c>
      <c r="CF478" t="s">
        <v>174</v>
      </c>
      <c r="CG478" t="s">
        <v>11100</v>
      </c>
      <c r="CH478" t="s">
        <v>11101</v>
      </c>
      <c r="CI478" t="s">
        <v>193</v>
      </c>
      <c r="CJ478">
        <v>2025</v>
      </c>
      <c r="CL478" t="s">
        <v>170</v>
      </c>
      <c r="CN478" t="s">
        <v>170</v>
      </c>
      <c r="CP478" t="s">
        <v>11102</v>
      </c>
      <c r="CQ478" t="s">
        <v>174</v>
      </c>
      <c r="CR478">
        <v>3</v>
      </c>
      <c r="CS478">
        <v>3</v>
      </c>
      <c r="CT478">
        <v>0</v>
      </c>
      <c r="CU478" t="s">
        <v>11103</v>
      </c>
      <c r="CV478" t="s">
        <v>170</v>
      </c>
      <c r="CZ478" t="s">
        <v>170</v>
      </c>
      <c r="DB478" t="s">
        <v>11104</v>
      </c>
      <c r="DC478" t="s">
        <v>11105</v>
      </c>
      <c r="DD478" t="s">
        <v>174</v>
      </c>
      <c r="DE478" t="s">
        <v>11106</v>
      </c>
      <c r="DF478" t="s">
        <v>174</v>
      </c>
      <c r="DG478">
        <v>5</v>
      </c>
      <c r="DH478">
        <v>0</v>
      </c>
      <c r="DI478">
        <v>4</v>
      </c>
      <c r="DJ478">
        <v>0</v>
      </c>
      <c r="DK478">
        <v>8</v>
      </c>
      <c r="DL478" t="s">
        <v>170</v>
      </c>
      <c r="DN478" t="s">
        <v>170</v>
      </c>
      <c r="DP478" t="s">
        <v>11107</v>
      </c>
      <c r="DQ478" t="str">
        <f>HYPERLINK("https://nconnect.nicmar.ac.in/storage/profile/699ebdab726db.png","Download")</f>
        <v>0</v>
      </c>
      <c r="DR478" t="str">
        <f>HYPERLINK("https://nconnect.nicmar.ac.in/pdf/665_resume_1772013754.pdf/Y2FyZWVy","View Resume")</f>
        <v>0</v>
      </c>
      <c r="DS478" t="s">
        <v>908</v>
      </c>
      <c r="DT478" t="s">
        <v>11108</v>
      </c>
      <c r="DU478" t="s">
        <v>1283</v>
      </c>
      <c r="DV478" t="s">
        <v>1812</v>
      </c>
      <c r="DW478" t="s">
        <v>246</v>
      </c>
      <c r="DX478" t="s">
        <v>981</v>
      </c>
      <c r="DY478" t="s">
        <v>209</v>
      </c>
      <c r="DZ478" t="s">
        <v>908</v>
      </c>
    </row>
    <row r="479" spans="1:158">
      <c r="A479" t="s">
        <v>266</v>
      </c>
      <c r="B479" t="s">
        <v>211</v>
      </c>
      <c r="C479" t="s">
        <v>267</v>
      </c>
      <c r="D479" t="s">
        <v>268</v>
      </c>
      <c r="E479" t="s">
        <v>11109</v>
      </c>
      <c r="F479" t="s">
        <v>11110</v>
      </c>
      <c r="G479">
        <v>8888812649</v>
      </c>
      <c r="H479" t="s">
        <v>164</v>
      </c>
      <c r="I479" t="s">
        <v>11111</v>
      </c>
      <c r="J479" t="s">
        <v>166</v>
      </c>
      <c r="K479" t="s">
        <v>7379</v>
      </c>
      <c r="L479" t="s">
        <v>11112</v>
      </c>
      <c r="M479" t="s">
        <v>11113</v>
      </c>
      <c r="N479" t="s">
        <v>170</v>
      </c>
      <c r="AI479" t="s">
        <v>11114</v>
      </c>
      <c r="AJ479" t="s">
        <v>11115</v>
      </c>
      <c r="AK479" t="s">
        <v>11116</v>
      </c>
      <c r="AL479">
        <v>86.26</v>
      </c>
      <c r="AN479">
        <v>1998</v>
      </c>
      <c r="AO479" t="s">
        <v>174</v>
      </c>
      <c r="AP479" t="s">
        <v>11117</v>
      </c>
      <c r="AQ479" t="s">
        <v>11118</v>
      </c>
      <c r="AR479" t="s">
        <v>11119</v>
      </c>
      <c r="AS479">
        <v>86</v>
      </c>
      <c r="AU479">
        <v>2000</v>
      </c>
      <c r="AV479" t="s">
        <v>170</v>
      </c>
      <c r="BC479" t="s">
        <v>174</v>
      </c>
      <c r="BD479" t="s">
        <v>1441</v>
      </c>
      <c r="BE479" t="s">
        <v>11120</v>
      </c>
      <c r="BF479" t="s">
        <v>400</v>
      </c>
      <c r="BG479">
        <v>65.2</v>
      </c>
      <c r="BI479">
        <v>2004</v>
      </c>
      <c r="BJ479">
        <v>19</v>
      </c>
      <c r="BK479" t="s">
        <v>8890</v>
      </c>
      <c r="BL479">
        <v>54</v>
      </c>
      <c r="BN479" t="s">
        <v>174</v>
      </c>
      <c r="BO479" t="s">
        <v>11121</v>
      </c>
      <c r="BP479" t="s">
        <v>11121</v>
      </c>
      <c r="BQ479" t="s">
        <v>11122</v>
      </c>
      <c r="BR479">
        <v>88.6</v>
      </c>
      <c r="BS479">
        <v>8.86</v>
      </c>
      <c r="BT479">
        <v>2009</v>
      </c>
      <c r="BU479">
        <v>31</v>
      </c>
      <c r="BV479" t="s">
        <v>529</v>
      </c>
      <c r="BW479">
        <v>24</v>
      </c>
      <c r="BY479" t="s">
        <v>174</v>
      </c>
      <c r="BZ479" t="s">
        <v>11123</v>
      </c>
      <c r="CA479" t="s">
        <v>2012</v>
      </c>
      <c r="CB479" t="s">
        <v>1337</v>
      </c>
      <c r="CC479">
        <v>65</v>
      </c>
      <c r="CE479">
        <v>2012</v>
      </c>
      <c r="CF479" t="s">
        <v>174</v>
      </c>
      <c r="CG479" t="s">
        <v>11124</v>
      </c>
      <c r="CH479" t="s">
        <v>4953</v>
      </c>
      <c r="CI479" t="s">
        <v>193</v>
      </c>
      <c r="CJ479">
        <v>2021</v>
      </c>
      <c r="CL479" t="s">
        <v>174</v>
      </c>
      <c r="CN479" t="s">
        <v>174</v>
      </c>
      <c r="CO479" t="s">
        <v>11125</v>
      </c>
      <c r="CP479" t="s">
        <v>11126</v>
      </c>
      <c r="CQ479" t="s">
        <v>174</v>
      </c>
      <c r="CR479">
        <v>0</v>
      </c>
      <c r="CS479">
        <v>1</v>
      </c>
      <c r="CT479">
        <v>10</v>
      </c>
      <c r="CU479" t="s">
        <v>11127</v>
      </c>
      <c r="CV479" t="s">
        <v>170</v>
      </c>
      <c r="CZ479" t="s">
        <v>170</v>
      </c>
      <c r="DB479" t="s">
        <v>11128</v>
      </c>
      <c r="DC479" t="s">
        <v>11129</v>
      </c>
      <c r="DD479" t="s">
        <v>170</v>
      </c>
      <c r="DF479" t="s">
        <v>170</v>
      </c>
      <c r="DL479" t="s">
        <v>170</v>
      </c>
      <c r="DN479" t="s">
        <v>170</v>
      </c>
      <c r="DP479" t="s">
        <v>11130</v>
      </c>
      <c r="DQ479" t="s">
        <v>202</v>
      </c>
      <c r="DR479" t="str">
        <f>HYPERLINK("https://nconnect.nicmar.ac.in/pdf/668_resume_1772014453.pdf/Y2FyZWVy","View Resume")</f>
        <v>0</v>
      </c>
      <c r="DS479" t="s">
        <v>1457</v>
      </c>
      <c r="DT479" t="s">
        <v>11131</v>
      </c>
      <c r="DU479" t="s">
        <v>211</v>
      </c>
      <c r="DV479" t="s">
        <v>819</v>
      </c>
      <c r="DW479" t="s">
        <v>246</v>
      </c>
      <c r="DX479" t="s">
        <v>1025</v>
      </c>
      <c r="DY479" t="s">
        <v>907</v>
      </c>
      <c r="DZ479" t="s">
        <v>1457</v>
      </c>
    </row>
    <row r="480" spans="1:158">
      <c r="A480" t="s">
        <v>585</v>
      </c>
      <c r="B480" t="s">
        <v>211</v>
      </c>
      <c r="C480" t="s">
        <v>472</v>
      </c>
      <c r="D480" t="s">
        <v>586</v>
      </c>
      <c r="E480" t="s">
        <v>10874</v>
      </c>
      <c r="F480" t="s">
        <v>10875</v>
      </c>
      <c r="G480">
        <v>7588238909</v>
      </c>
      <c r="H480" t="s">
        <v>164</v>
      </c>
      <c r="I480" t="s">
        <v>10876</v>
      </c>
      <c r="J480" t="s">
        <v>166</v>
      </c>
      <c r="K480" t="s">
        <v>4193</v>
      </c>
      <c r="L480" t="s">
        <v>10877</v>
      </c>
      <c r="M480" t="s">
        <v>10878</v>
      </c>
      <c r="N480" t="s">
        <v>170</v>
      </c>
      <c r="AI480" t="s">
        <v>10879</v>
      </c>
      <c r="AJ480" t="s">
        <v>2384</v>
      </c>
      <c r="AK480" t="s">
        <v>439</v>
      </c>
      <c r="AL480">
        <v>83.8</v>
      </c>
      <c r="AN480">
        <v>2012</v>
      </c>
      <c r="AO480" t="s">
        <v>174</v>
      </c>
      <c r="AP480" t="s">
        <v>10880</v>
      </c>
      <c r="AQ480" t="s">
        <v>2384</v>
      </c>
      <c r="AR480" t="s">
        <v>439</v>
      </c>
      <c r="AS480">
        <v>67</v>
      </c>
      <c r="AU480">
        <v>2014</v>
      </c>
      <c r="AV480" t="s">
        <v>170</v>
      </c>
      <c r="BC480" t="s">
        <v>174</v>
      </c>
      <c r="BD480" t="s">
        <v>4953</v>
      </c>
      <c r="BE480" t="s">
        <v>10881</v>
      </c>
      <c r="BF480" t="s">
        <v>486</v>
      </c>
      <c r="BG480">
        <v>72.6</v>
      </c>
      <c r="BI480">
        <v>2018</v>
      </c>
      <c r="BJ480">
        <v>2</v>
      </c>
      <c r="BL480">
        <v>9</v>
      </c>
      <c r="BN480" t="s">
        <v>174</v>
      </c>
      <c r="BO480" t="s">
        <v>1522</v>
      </c>
      <c r="BP480" t="s">
        <v>5698</v>
      </c>
      <c r="BQ480" t="s">
        <v>2102</v>
      </c>
      <c r="BR480">
        <v>86</v>
      </c>
      <c r="BS480">
        <v>8.6</v>
      </c>
      <c r="BT480">
        <v>2020</v>
      </c>
      <c r="BU480">
        <v>12</v>
      </c>
      <c r="BW480">
        <v>15</v>
      </c>
      <c r="BY480" t="s">
        <v>174</v>
      </c>
      <c r="BZ480" t="s">
        <v>10882</v>
      </c>
      <c r="CA480" t="s">
        <v>10883</v>
      </c>
      <c r="CB480" t="s">
        <v>10884</v>
      </c>
      <c r="CC480">
        <v>80</v>
      </c>
      <c r="CE480">
        <v>2022</v>
      </c>
      <c r="CF480" t="s">
        <v>174</v>
      </c>
      <c r="CG480" t="s">
        <v>3978</v>
      </c>
      <c r="CH480" t="s">
        <v>8697</v>
      </c>
      <c r="CI480" t="s">
        <v>193</v>
      </c>
      <c r="CJ480">
        <v>2024</v>
      </c>
      <c r="CL480" t="s">
        <v>170</v>
      </c>
      <c r="CN480" t="s">
        <v>174</v>
      </c>
      <c r="CO480" t="s">
        <v>10885</v>
      </c>
      <c r="CP480" t="s">
        <v>10886</v>
      </c>
      <c r="CQ480" t="s">
        <v>174</v>
      </c>
      <c r="CR480">
        <v>7</v>
      </c>
      <c r="CS480">
        <v>1</v>
      </c>
      <c r="CT480">
        <v>1</v>
      </c>
      <c r="CU480" t="s">
        <v>10887</v>
      </c>
      <c r="CV480" t="s">
        <v>170</v>
      </c>
      <c r="CZ480" t="s">
        <v>170</v>
      </c>
      <c r="DC480" t="s">
        <v>2124</v>
      </c>
      <c r="DD480" t="s">
        <v>174</v>
      </c>
      <c r="DE480" t="s">
        <v>10888</v>
      </c>
      <c r="DF480" t="s">
        <v>170</v>
      </c>
      <c r="DG480" t="s">
        <v>10889</v>
      </c>
      <c r="DI480" t="s">
        <v>10890</v>
      </c>
      <c r="DL480" t="s">
        <v>174</v>
      </c>
      <c r="DM480" t="s">
        <v>10885</v>
      </c>
      <c r="DN480" t="s">
        <v>174</v>
      </c>
      <c r="DO480" t="s">
        <v>10891</v>
      </c>
      <c r="DP480" t="s">
        <v>11132</v>
      </c>
      <c r="DQ480" t="str">
        <f>HYPERLINK("https://nconnect.nicmar.ac.in/storage/profile/699d541a017e7.png","Download")</f>
        <v>0</v>
      </c>
      <c r="DR480" t="str">
        <f>HYPERLINK("https://nconnect.nicmar.ac.in/pdf/613_resume_1772005478.pdf/Y2FyZWVy","View Resume")</f>
        <v>0</v>
      </c>
      <c r="DS480" t="s">
        <v>4013</v>
      </c>
      <c r="DT480" t="s">
        <v>552</v>
      </c>
      <c r="DU480" t="s">
        <v>211</v>
      </c>
      <c r="DV480" t="s">
        <v>10893</v>
      </c>
      <c r="DW480" t="s">
        <v>246</v>
      </c>
      <c r="DX480" t="s">
        <v>995</v>
      </c>
      <c r="DY480" t="s">
        <v>209</v>
      </c>
      <c r="DZ480" t="s">
        <v>1027</v>
      </c>
      <c r="EA480" t="s">
        <v>10894</v>
      </c>
      <c r="EB480" t="s">
        <v>211</v>
      </c>
      <c r="EC480" t="s">
        <v>5015</v>
      </c>
      <c r="ED480" t="s">
        <v>246</v>
      </c>
      <c r="EE480" t="s">
        <v>905</v>
      </c>
      <c r="EF480" t="s">
        <v>995</v>
      </c>
      <c r="EG480" t="s">
        <v>2054</v>
      </c>
      <c r="EH480" t="s">
        <v>10895</v>
      </c>
      <c r="EI480" t="s">
        <v>8246</v>
      </c>
      <c r="EJ480" t="s">
        <v>333</v>
      </c>
      <c r="EK480" t="s">
        <v>207</v>
      </c>
      <c r="EL480" t="s">
        <v>2320</v>
      </c>
      <c r="EM480" t="s">
        <v>1463</v>
      </c>
      <c r="EN480" t="s">
        <v>949</v>
      </c>
    </row>
    <row r="481" spans="1:158">
      <c r="A481" t="s">
        <v>3909</v>
      </c>
      <c r="B481" t="s">
        <v>211</v>
      </c>
      <c r="C481" t="s">
        <v>472</v>
      </c>
      <c r="D481" t="s">
        <v>3910</v>
      </c>
      <c r="E481" t="s">
        <v>10874</v>
      </c>
      <c r="F481" t="s">
        <v>10875</v>
      </c>
      <c r="G481">
        <v>7588238909</v>
      </c>
      <c r="H481" t="s">
        <v>164</v>
      </c>
      <c r="I481" t="s">
        <v>10876</v>
      </c>
      <c r="J481" t="s">
        <v>166</v>
      </c>
      <c r="K481" t="s">
        <v>4193</v>
      </c>
      <c r="L481" t="s">
        <v>10877</v>
      </c>
      <c r="M481" t="s">
        <v>10878</v>
      </c>
      <c r="N481" t="s">
        <v>170</v>
      </c>
      <c r="AI481" t="s">
        <v>10879</v>
      </c>
      <c r="AJ481" t="s">
        <v>2384</v>
      </c>
      <c r="AK481" t="s">
        <v>439</v>
      </c>
      <c r="AL481">
        <v>83.8</v>
      </c>
      <c r="AN481">
        <v>2012</v>
      </c>
      <c r="AO481" t="s">
        <v>174</v>
      </c>
      <c r="AP481" t="s">
        <v>10880</v>
      </c>
      <c r="AQ481" t="s">
        <v>2384</v>
      </c>
      <c r="AR481" t="s">
        <v>439</v>
      </c>
      <c r="AS481">
        <v>67</v>
      </c>
      <c r="AU481">
        <v>2014</v>
      </c>
      <c r="AV481" t="s">
        <v>170</v>
      </c>
      <c r="BC481" t="s">
        <v>174</v>
      </c>
      <c r="BD481" t="s">
        <v>4953</v>
      </c>
      <c r="BE481" t="s">
        <v>10881</v>
      </c>
      <c r="BF481" t="s">
        <v>486</v>
      </c>
      <c r="BG481">
        <v>72.6</v>
      </c>
      <c r="BI481">
        <v>2018</v>
      </c>
      <c r="BJ481">
        <v>2</v>
      </c>
      <c r="BL481">
        <v>9</v>
      </c>
      <c r="BN481" t="s">
        <v>174</v>
      </c>
      <c r="BO481" t="s">
        <v>1522</v>
      </c>
      <c r="BP481" t="s">
        <v>5698</v>
      </c>
      <c r="BQ481" t="s">
        <v>2102</v>
      </c>
      <c r="BR481">
        <v>86</v>
      </c>
      <c r="BS481">
        <v>8.6</v>
      </c>
      <c r="BT481">
        <v>2020</v>
      </c>
      <c r="BU481">
        <v>12</v>
      </c>
      <c r="BW481">
        <v>15</v>
      </c>
      <c r="BY481" t="s">
        <v>174</v>
      </c>
      <c r="BZ481" t="s">
        <v>10882</v>
      </c>
      <c r="CA481" t="s">
        <v>10883</v>
      </c>
      <c r="CB481" t="s">
        <v>10884</v>
      </c>
      <c r="CC481">
        <v>80</v>
      </c>
      <c r="CE481">
        <v>2022</v>
      </c>
      <c r="CF481" t="s">
        <v>174</v>
      </c>
      <c r="CG481" t="s">
        <v>3978</v>
      </c>
      <c r="CH481" t="s">
        <v>8697</v>
      </c>
      <c r="CI481" t="s">
        <v>193</v>
      </c>
      <c r="CJ481">
        <v>2024</v>
      </c>
      <c r="CL481" t="s">
        <v>170</v>
      </c>
      <c r="CN481" t="s">
        <v>174</v>
      </c>
      <c r="CO481" t="s">
        <v>10885</v>
      </c>
      <c r="CP481" t="s">
        <v>10886</v>
      </c>
      <c r="CQ481" t="s">
        <v>174</v>
      </c>
      <c r="CR481">
        <v>7</v>
      </c>
      <c r="CS481">
        <v>1</v>
      </c>
      <c r="CT481">
        <v>1</v>
      </c>
      <c r="CU481" t="s">
        <v>10887</v>
      </c>
      <c r="CV481" t="s">
        <v>170</v>
      </c>
      <c r="CZ481" t="s">
        <v>170</v>
      </c>
      <c r="DC481" t="s">
        <v>2124</v>
      </c>
      <c r="DD481" t="s">
        <v>174</v>
      </c>
      <c r="DE481" t="s">
        <v>10888</v>
      </c>
      <c r="DF481" t="s">
        <v>170</v>
      </c>
      <c r="DG481" t="s">
        <v>10889</v>
      </c>
      <c r="DI481" t="s">
        <v>10890</v>
      </c>
      <c r="DL481" t="s">
        <v>174</v>
      </c>
      <c r="DM481" t="s">
        <v>10885</v>
      </c>
      <c r="DN481" t="s">
        <v>174</v>
      </c>
      <c r="DO481" t="s">
        <v>10891</v>
      </c>
      <c r="DP481" t="s">
        <v>11132</v>
      </c>
      <c r="DQ481" t="str">
        <f>HYPERLINK("https://nconnect.nicmar.ac.in/storage/profile/699d541a017e7.png","Download")</f>
        <v>0</v>
      </c>
      <c r="DR481" t="str">
        <f>HYPERLINK("https://nconnect.nicmar.ac.in/pdf/613_resume_1772005478.pdf/Y2FyZWVy","View Resume")</f>
        <v>0</v>
      </c>
      <c r="DS481" t="s">
        <v>4013</v>
      </c>
      <c r="DT481" t="s">
        <v>552</v>
      </c>
      <c r="DU481" t="s">
        <v>211</v>
      </c>
      <c r="DV481" t="s">
        <v>10893</v>
      </c>
      <c r="DW481" t="s">
        <v>246</v>
      </c>
      <c r="DX481" t="s">
        <v>995</v>
      </c>
      <c r="DY481" t="s">
        <v>209</v>
      </c>
      <c r="DZ481" t="s">
        <v>1027</v>
      </c>
      <c r="EA481" t="s">
        <v>10894</v>
      </c>
      <c r="EB481" t="s">
        <v>211</v>
      </c>
      <c r="EC481" t="s">
        <v>5015</v>
      </c>
      <c r="ED481" t="s">
        <v>246</v>
      </c>
      <c r="EE481" t="s">
        <v>905</v>
      </c>
      <c r="EF481" t="s">
        <v>995</v>
      </c>
      <c r="EG481" t="s">
        <v>2054</v>
      </c>
      <c r="EH481" t="s">
        <v>10895</v>
      </c>
      <c r="EI481" t="s">
        <v>8246</v>
      </c>
      <c r="EJ481" t="s">
        <v>333</v>
      </c>
      <c r="EK481" t="s">
        <v>207</v>
      </c>
      <c r="EL481" t="s">
        <v>2320</v>
      </c>
      <c r="EM481" t="s">
        <v>1463</v>
      </c>
      <c r="EN481" t="s">
        <v>949</v>
      </c>
    </row>
    <row r="482" spans="1:158">
      <c r="A482" t="s">
        <v>582</v>
      </c>
      <c r="B482" t="s">
        <v>211</v>
      </c>
      <c r="C482" t="s">
        <v>472</v>
      </c>
      <c r="D482" t="s">
        <v>583</v>
      </c>
      <c r="E482" t="s">
        <v>10874</v>
      </c>
      <c r="F482" t="s">
        <v>10875</v>
      </c>
      <c r="G482">
        <v>7588238909</v>
      </c>
      <c r="H482" t="s">
        <v>164</v>
      </c>
      <c r="I482" t="s">
        <v>10876</v>
      </c>
      <c r="J482" t="s">
        <v>166</v>
      </c>
      <c r="K482" t="s">
        <v>4193</v>
      </c>
      <c r="L482" t="s">
        <v>10877</v>
      </c>
      <c r="M482" t="s">
        <v>10878</v>
      </c>
      <c r="N482" t="s">
        <v>170</v>
      </c>
      <c r="AI482" t="s">
        <v>10879</v>
      </c>
      <c r="AJ482" t="s">
        <v>2384</v>
      </c>
      <c r="AK482" t="s">
        <v>439</v>
      </c>
      <c r="AL482">
        <v>83.8</v>
      </c>
      <c r="AN482">
        <v>2012</v>
      </c>
      <c r="AO482" t="s">
        <v>174</v>
      </c>
      <c r="AP482" t="s">
        <v>10880</v>
      </c>
      <c r="AQ482" t="s">
        <v>2384</v>
      </c>
      <c r="AR482" t="s">
        <v>439</v>
      </c>
      <c r="AS482">
        <v>67</v>
      </c>
      <c r="AU482">
        <v>2014</v>
      </c>
      <c r="AV482" t="s">
        <v>170</v>
      </c>
      <c r="BC482" t="s">
        <v>174</v>
      </c>
      <c r="BD482" t="s">
        <v>4953</v>
      </c>
      <c r="BE482" t="s">
        <v>10881</v>
      </c>
      <c r="BF482" t="s">
        <v>486</v>
      </c>
      <c r="BG482">
        <v>72.6</v>
      </c>
      <c r="BI482">
        <v>2018</v>
      </c>
      <c r="BJ482">
        <v>2</v>
      </c>
      <c r="BL482">
        <v>9</v>
      </c>
      <c r="BN482" t="s">
        <v>174</v>
      </c>
      <c r="BO482" t="s">
        <v>1522</v>
      </c>
      <c r="BP482" t="s">
        <v>5698</v>
      </c>
      <c r="BQ482" t="s">
        <v>2102</v>
      </c>
      <c r="BR482">
        <v>86</v>
      </c>
      <c r="BS482">
        <v>8.6</v>
      </c>
      <c r="BT482">
        <v>2020</v>
      </c>
      <c r="BU482">
        <v>12</v>
      </c>
      <c r="BW482">
        <v>15</v>
      </c>
      <c r="BY482" t="s">
        <v>174</v>
      </c>
      <c r="BZ482" t="s">
        <v>10882</v>
      </c>
      <c r="CA482" t="s">
        <v>10883</v>
      </c>
      <c r="CB482" t="s">
        <v>10884</v>
      </c>
      <c r="CC482">
        <v>80</v>
      </c>
      <c r="CE482">
        <v>2022</v>
      </c>
      <c r="CF482" t="s">
        <v>174</v>
      </c>
      <c r="CG482" t="s">
        <v>3978</v>
      </c>
      <c r="CH482" t="s">
        <v>8697</v>
      </c>
      <c r="CI482" t="s">
        <v>193</v>
      </c>
      <c r="CJ482">
        <v>2024</v>
      </c>
      <c r="CL482" t="s">
        <v>170</v>
      </c>
      <c r="CN482" t="s">
        <v>174</v>
      </c>
      <c r="CO482" t="s">
        <v>10885</v>
      </c>
      <c r="CP482" t="s">
        <v>10886</v>
      </c>
      <c r="CQ482" t="s">
        <v>174</v>
      </c>
      <c r="CR482">
        <v>7</v>
      </c>
      <c r="CS482">
        <v>1</v>
      </c>
      <c r="CT482">
        <v>1</v>
      </c>
      <c r="CU482" t="s">
        <v>10887</v>
      </c>
      <c r="CV482" t="s">
        <v>170</v>
      </c>
      <c r="CZ482" t="s">
        <v>170</v>
      </c>
      <c r="DC482" t="s">
        <v>2124</v>
      </c>
      <c r="DD482" t="s">
        <v>174</v>
      </c>
      <c r="DE482" t="s">
        <v>10888</v>
      </c>
      <c r="DF482" t="s">
        <v>170</v>
      </c>
      <c r="DG482" t="s">
        <v>10889</v>
      </c>
      <c r="DI482" t="s">
        <v>10890</v>
      </c>
      <c r="DL482" t="s">
        <v>174</v>
      </c>
      <c r="DM482" t="s">
        <v>10885</v>
      </c>
      <c r="DN482" t="s">
        <v>174</v>
      </c>
      <c r="DO482" t="s">
        <v>10891</v>
      </c>
      <c r="DP482" t="s">
        <v>11133</v>
      </c>
      <c r="DQ482" t="str">
        <f>HYPERLINK("https://nconnect.nicmar.ac.in/storage/profile/699d541a017e7.png","Download")</f>
        <v>0</v>
      </c>
      <c r="DR482" t="str">
        <f>HYPERLINK("https://nconnect.nicmar.ac.in/pdf/613_resume_1772005478.pdf/Y2FyZWVy","View Resume")</f>
        <v>0</v>
      </c>
      <c r="DS482" t="s">
        <v>4013</v>
      </c>
      <c r="DT482" t="s">
        <v>552</v>
      </c>
      <c r="DU482" t="s">
        <v>211</v>
      </c>
      <c r="DV482" t="s">
        <v>10893</v>
      </c>
      <c r="DW482" t="s">
        <v>246</v>
      </c>
      <c r="DX482" t="s">
        <v>995</v>
      </c>
      <c r="DY482" t="s">
        <v>209</v>
      </c>
      <c r="DZ482" t="s">
        <v>1027</v>
      </c>
      <c r="EA482" t="s">
        <v>10894</v>
      </c>
      <c r="EB482" t="s">
        <v>211</v>
      </c>
      <c r="EC482" t="s">
        <v>5015</v>
      </c>
      <c r="ED482" t="s">
        <v>246</v>
      </c>
      <c r="EE482" t="s">
        <v>905</v>
      </c>
      <c r="EF482" t="s">
        <v>995</v>
      </c>
      <c r="EG482" t="s">
        <v>2054</v>
      </c>
      <c r="EH482" t="s">
        <v>10895</v>
      </c>
      <c r="EI482" t="s">
        <v>8246</v>
      </c>
      <c r="EJ482" t="s">
        <v>333</v>
      </c>
      <c r="EK482" t="s">
        <v>207</v>
      </c>
      <c r="EL482" t="s">
        <v>2320</v>
      </c>
      <c r="EM482" t="s">
        <v>1463</v>
      </c>
      <c r="EN482" t="s">
        <v>949</v>
      </c>
    </row>
    <row r="483" spans="1:158">
      <c r="A483" t="s">
        <v>826</v>
      </c>
      <c r="B483" t="s">
        <v>211</v>
      </c>
      <c r="C483" t="s">
        <v>267</v>
      </c>
      <c r="D483" t="s">
        <v>827</v>
      </c>
      <c r="E483" t="s">
        <v>11109</v>
      </c>
      <c r="F483" t="s">
        <v>11110</v>
      </c>
      <c r="G483">
        <v>8888812649</v>
      </c>
      <c r="H483" t="s">
        <v>164</v>
      </c>
      <c r="I483" t="s">
        <v>11111</v>
      </c>
      <c r="J483" t="s">
        <v>166</v>
      </c>
      <c r="K483" t="s">
        <v>7379</v>
      </c>
      <c r="L483" t="s">
        <v>11112</v>
      </c>
      <c r="M483" t="s">
        <v>11113</v>
      </c>
      <c r="N483" t="s">
        <v>170</v>
      </c>
      <c r="AI483" t="s">
        <v>11114</v>
      </c>
      <c r="AJ483" t="s">
        <v>11115</v>
      </c>
      <c r="AK483" t="s">
        <v>11116</v>
      </c>
      <c r="AL483">
        <v>86.26</v>
      </c>
      <c r="AN483">
        <v>1998</v>
      </c>
      <c r="AO483" t="s">
        <v>174</v>
      </c>
      <c r="AP483" t="s">
        <v>11117</v>
      </c>
      <c r="AQ483" t="s">
        <v>11118</v>
      </c>
      <c r="AR483" t="s">
        <v>11119</v>
      </c>
      <c r="AS483">
        <v>86</v>
      </c>
      <c r="AU483">
        <v>2000</v>
      </c>
      <c r="AV483" t="s">
        <v>170</v>
      </c>
      <c r="BC483" t="s">
        <v>174</v>
      </c>
      <c r="BD483" t="s">
        <v>1441</v>
      </c>
      <c r="BE483" t="s">
        <v>11120</v>
      </c>
      <c r="BF483" t="s">
        <v>400</v>
      </c>
      <c r="BG483">
        <v>65.2</v>
      </c>
      <c r="BI483">
        <v>2004</v>
      </c>
      <c r="BJ483">
        <v>19</v>
      </c>
      <c r="BK483" t="s">
        <v>8890</v>
      </c>
      <c r="BL483">
        <v>54</v>
      </c>
      <c r="BN483" t="s">
        <v>174</v>
      </c>
      <c r="BO483" t="s">
        <v>11121</v>
      </c>
      <c r="BP483" t="s">
        <v>11121</v>
      </c>
      <c r="BQ483" t="s">
        <v>11122</v>
      </c>
      <c r="BR483">
        <v>88.6</v>
      </c>
      <c r="BS483">
        <v>8.86</v>
      </c>
      <c r="BT483">
        <v>2009</v>
      </c>
      <c r="BU483">
        <v>31</v>
      </c>
      <c r="BV483" t="s">
        <v>529</v>
      </c>
      <c r="BW483">
        <v>24</v>
      </c>
      <c r="BY483" t="s">
        <v>174</v>
      </c>
      <c r="BZ483" t="s">
        <v>11123</v>
      </c>
      <c r="CA483" t="s">
        <v>2012</v>
      </c>
      <c r="CB483" t="s">
        <v>1337</v>
      </c>
      <c r="CC483">
        <v>65</v>
      </c>
      <c r="CE483">
        <v>2012</v>
      </c>
      <c r="CF483" t="s">
        <v>174</v>
      </c>
      <c r="CG483" t="s">
        <v>11124</v>
      </c>
      <c r="CH483" t="s">
        <v>4953</v>
      </c>
      <c r="CI483" t="s">
        <v>193</v>
      </c>
      <c r="CJ483">
        <v>2021</v>
      </c>
      <c r="CL483" t="s">
        <v>174</v>
      </c>
      <c r="CN483" t="s">
        <v>174</v>
      </c>
      <c r="CO483" t="s">
        <v>11125</v>
      </c>
      <c r="CP483" t="s">
        <v>11126</v>
      </c>
      <c r="CQ483" t="s">
        <v>174</v>
      </c>
      <c r="CR483">
        <v>0</v>
      </c>
      <c r="CS483">
        <v>1</v>
      </c>
      <c r="CT483">
        <v>10</v>
      </c>
      <c r="CU483" t="s">
        <v>11127</v>
      </c>
      <c r="CV483" t="s">
        <v>170</v>
      </c>
      <c r="CZ483" t="s">
        <v>170</v>
      </c>
      <c r="DB483" t="s">
        <v>11128</v>
      </c>
      <c r="DC483" t="s">
        <v>11129</v>
      </c>
      <c r="DD483" t="s">
        <v>170</v>
      </c>
      <c r="DF483" t="s">
        <v>170</v>
      </c>
      <c r="DL483" t="s">
        <v>170</v>
      </c>
      <c r="DN483" t="s">
        <v>170</v>
      </c>
      <c r="DP483" t="s">
        <v>11134</v>
      </c>
      <c r="DQ483" t="s">
        <v>202</v>
      </c>
      <c r="DR483" t="str">
        <f>HYPERLINK("https://nconnect.nicmar.ac.in/pdf/668_resume_1772014453.pdf/Y2FyZWVy","View Resume")</f>
        <v>0</v>
      </c>
      <c r="DS483" t="s">
        <v>1457</v>
      </c>
      <c r="DT483" t="s">
        <v>11131</v>
      </c>
      <c r="DU483" t="s">
        <v>211</v>
      </c>
      <c r="DV483" t="s">
        <v>819</v>
      </c>
      <c r="DW483" t="s">
        <v>246</v>
      </c>
      <c r="DX483" t="s">
        <v>1025</v>
      </c>
      <c r="DY483" t="s">
        <v>907</v>
      </c>
      <c r="DZ483" t="s">
        <v>1457</v>
      </c>
    </row>
    <row r="484" spans="1:158">
      <c r="A484" t="s">
        <v>210</v>
      </c>
      <c r="B484" t="s">
        <v>211</v>
      </c>
      <c r="C484" t="s">
        <v>212</v>
      </c>
      <c r="D484" t="s">
        <v>213</v>
      </c>
      <c r="E484" t="s">
        <v>11135</v>
      </c>
      <c r="F484" t="s">
        <v>11136</v>
      </c>
      <c r="G484">
        <v>7029451300</v>
      </c>
      <c r="H484" t="s">
        <v>164</v>
      </c>
      <c r="I484" t="s">
        <v>11137</v>
      </c>
      <c r="J484" t="s">
        <v>166</v>
      </c>
      <c r="K484" t="s">
        <v>389</v>
      </c>
      <c r="L484" t="s">
        <v>11138</v>
      </c>
      <c r="M484" t="s">
        <v>11139</v>
      </c>
      <c r="N484" t="s">
        <v>170</v>
      </c>
      <c r="AI484" t="s">
        <v>11140</v>
      </c>
      <c r="AJ484" t="s">
        <v>6271</v>
      </c>
      <c r="AK484" t="s">
        <v>11141</v>
      </c>
      <c r="AL484">
        <v>80</v>
      </c>
      <c r="AN484">
        <v>2007</v>
      </c>
      <c r="AO484" t="s">
        <v>174</v>
      </c>
      <c r="AP484" t="s">
        <v>11142</v>
      </c>
      <c r="AQ484" t="s">
        <v>6271</v>
      </c>
      <c r="AR484" t="s">
        <v>11143</v>
      </c>
      <c r="AS484">
        <v>78</v>
      </c>
      <c r="AU484">
        <v>2009</v>
      </c>
      <c r="AV484" t="s">
        <v>170</v>
      </c>
      <c r="BC484" t="s">
        <v>174</v>
      </c>
      <c r="BD484" t="s">
        <v>11144</v>
      </c>
      <c r="BE484" t="s">
        <v>6271</v>
      </c>
      <c r="BF484" t="s">
        <v>486</v>
      </c>
      <c r="BG484">
        <v>78.8</v>
      </c>
      <c r="BH484">
        <v>8.63</v>
      </c>
      <c r="BI484">
        <v>2013</v>
      </c>
      <c r="BJ484">
        <v>1</v>
      </c>
      <c r="BL484">
        <v>9</v>
      </c>
      <c r="BN484" t="s">
        <v>174</v>
      </c>
      <c r="BO484" t="s">
        <v>8042</v>
      </c>
      <c r="BP484" t="s">
        <v>6271</v>
      </c>
      <c r="BQ484" t="s">
        <v>213</v>
      </c>
      <c r="BR484">
        <v>70.2</v>
      </c>
      <c r="BS484">
        <v>7.52</v>
      </c>
      <c r="BT484">
        <v>2017</v>
      </c>
      <c r="BU484">
        <v>14</v>
      </c>
      <c r="BW484">
        <v>47</v>
      </c>
      <c r="BY484" t="s">
        <v>170</v>
      </c>
      <c r="CF484" t="s">
        <v>174</v>
      </c>
      <c r="CG484" t="s">
        <v>3088</v>
      </c>
      <c r="CH484" t="s">
        <v>8042</v>
      </c>
      <c r="CI484" t="s">
        <v>193</v>
      </c>
      <c r="CJ484">
        <v>2026</v>
      </c>
      <c r="CL484" t="s">
        <v>174</v>
      </c>
      <c r="CM484" t="s">
        <v>11145</v>
      </c>
      <c r="CN484" t="s">
        <v>174</v>
      </c>
      <c r="CO484" t="s">
        <v>11146</v>
      </c>
      <c r="CP484" t="s">
        <v>11147</v>
      </c>
      <c r="CQ484" t="s">
        <v>174</v>
      </c>
      <c r="CR484">
        <v>8</v>
      </c>
      <c r="CS484">
        <v>9</v>
      </c>
      <c r="CT484">
        <v>0</v>
      </c>
      <c r="CU484" t="s">
        <v>11148</v>
      </c>
      <c r="CV484" t="s">
        <v>170</v>
      </c>
      <c r="CZ484" t="s">
        <v>170</v>
      </c>
      <c r="DC484" t="s">
        <v>326</v>
      </c>
      <c r="DD484" t="s">
        <v>174</v>
      </c>
      <c r="DE484" t="s">
        <v>11149</v>
      </c>
      <c r="DF484" t="s">
        <v>174</v>
      </c>
      <c r="DG484">
        <v>5</v>
      </c>
      <c r="DH484">
        <v>1</v>
      </c>
      <c r="DI484">
        <v>0</v>
      </c>
      <c r="DJ484" t="s">
        <v>378</v>
      </c>
      <c r="DK484">
        <v>9</v>
      </c>
      <c r="DL484" t="s">
        <v>174</v>
      </c>
      <c r="DM484" t="s">
        <v>11146</v>
      </c>
      <c r="DN484" t="s">
        <v>174</v>
      </c>
      <c r="DO484" t="s">
        <v>11150</v>
      </c>
      <c r="DP484" t="s">
        <v>11151</v>
      </c>
      <c r="DQ484" t="s">
        <v>202</v>
      </c>
      <c r="DR484" t="str">
        <f>HYPERLINK("https://nconnect.nicmar.ac.in/pdf/667_resume_1772015738.pdf/Y2FyZWVy","View Resume")</f>
        <v>0</v>
      </c>
      <c r="DS484" t="s">
        <v>6210</v>
      </c>
      <c r="DT484" t="s">
        <v>11152</v>
      </c>
      <c r="DU484" t="s">
        <v>211</v>
      </c>
      <c r="DV484" t="s">
        <v>422</v>
      </c>
      <c r="DW484" t="s">
        <v>246</v>
      </c>
      <c r="DX484" t="s">
        <v>501</v>
      </c>
      <c r="DY484" t="s">
        <v>209</v>
      </c>
      <c r="DZ484" t="s">
        <v>502</v>
      </c>
      <c r="EA484" t="s">
        <v>11153</v>
      </c>
      <c r="EB484" t="s">
        <v>211</v>
      </c>
      <c r="EC484" t="s">
        <v>11154</v>
      </c>
      <c r="ED484" t="s">
        <v>246</v>
      </c>
      <c r="EE484" t="s">
        <v>429</v>
      </c>
      <c r="EF484" t="s">
        <v>645</v>
      </c>
      <c r="EG484" t="s">
        <v>3548</v>
      </c>
      <c r="EH484" t="s">
        <v>11155</v>
      </c>
      <c r="EI484" t="s">
        <v>694</v>
      </c>
      <c r="EJ484" t="s">
        <v>11156</v>
      </c>
      <c r="EK484" t="s">
        <v>246</v>
      </c>
      <c r="EL484" t="s">
        <v>3551</v>
      </c>
      <c r="EM484" t="s">
        <v>1025</v>
      </c>
      <c r="EN484" t="s">
        <v>1383</v>
      </c>
      <c r="EO484" t="s">
        <v>11157</v>
      </c>
      <c r="EP484" t="s">
        <v>11158</v>
      </c>
      <c r="EQ484" t="s">
        <v>11154</v>
      </c>
      <c r="ER484" t="s">
        <v>207</v>
      </c>
      <c r="ES484" t="s">
        <v>4686</v>
      </c>
      <c r="ET484" t="s">
        <v>257</v>
      </c>
      <c r="EU484" t="s">
        <v>575</v>
      </c>
    </row>
    <row r="485" spans="1:158">
      <c r="A485" t="s">
        <v>794</v>
      </c>
      <c r="B485" t="s">
        <v>211</v>
      </c>
      <c r="C485" t="s">
        <v>267</v>
      </c>
      <c r="D485" t="s">
        <v>509</v>
      </c>
      <c r="E485" t="s">
        <v>11159</v>
      </c>
      <c r="F485" t="s">
        <v>11160</v>
      </c>
      <c r="G485">
        <v>9028336138</v>
      </c>
      <c r="H485" t="s">
        <v>271</v>
      </c>
      <c r="I485" t="s">
        <v>11161</v>
      </c>
      <c r="J485" t="s">
        <v>166</v>
      </c>
      <c r="K485" t="s">
        <v>11162</v>
      </c>
      <c r="L485" t="s">
        <v>11163</v>
      </c>
      <c r="M485" t="s">
        <v>11164</v>
      </c>
      <c r="N485" t="s">
        <v>170</v>
      </c>
      <c r="AI485" t="s">
        <v>11165</v>
      </c>
      <c r="AJ485" t="s">
        <v>11166</v>
      </c>
      <c r="AK485" t="s">
        <v>9703</v>
      </c>
      <c r="AL485">
        <v>63</v>
      </c>
      <c r="AN485">
        <v>1999</v>
      </c>
      <c r="AO485" t="s">
        <v>174</v>
      </c>
      <c r="AP485" t="s">
        <v>11167</v>
      </c>
      <c r="AQ485" t="s">
        <v>11168</v>
      </c>
      <c r="AR485" t="s">
        <v>11169</v>
      </c>
      <c r="AS485">
        <v>68</v>
      </c>
      <c r="AU485">
        <v>2001</v>
      </c>
      <c r="AV485" t="s">
        <v>170</v>
      </c>
      <c r="BC485" t="s">
        <v>174</v>
      </c>
      <c r="BD485" t="s">
        <v>11170</v>
      </c>
      <c r="BE485" t="s">
        <v>11171</v>
      </c>
      <c r="BF485" t="s">
        <v>11172</v>
      </c>
      <c r="BG485">
        <v>60</v>
      </c>
      <c r="BI485">
        <v>2004</v>
      </c>
      <c r="BJ485">
        <v>19</v>
      </c>
      <c r="BK485" t="s">
        <v>808</v>
      </c>
      <c r="BL485">
        <v>53</v>
      </c>
      <c r="BM485" t="s">
        <v>11173</v>
      </c>
      <c r="BN485" t="s">
        <v>174</v>
      </c>
      <c r="BO485" t="s">
        <v>4931</v>
      </c>
      <c r="BP485" t="s">
        <v>11174</v>
      </c>
      <c r="BQ485" t="s">
        <v>11175</v>
      </c>
      <c r="BR485">
        <v>65</v>
      </c>
      <c r="BT485">
        <v>2004</v>
      </c>
      <c r="BU485">
        <v>31</v>
      </c>
      <c r="BV485" t="s">
        <v>1565</v>
      </c>
      <c r="BW485">
        <v>33</v>
      </c>
      <c r="BY485" t="s">
        <v>174</v>
      </c>
      <c r="BZ485" t="s">
        <v>4931</v>
      </c>
      <c r="CA485" t="s">
        <v>11176</v>
      </c>
      <c r="CB485" t="s">
        <v>11177</v>
      </c>
      <c r="CC485">
        <v>69</v>
      </c>
      <c r="CE485">
        <v>2015</v>
      </c>
      <c r="CF485" t="s">
        <v>174</v>
      </c>
      <c r="CG485" t="s">
        <v>10259</v>
      </c>
      <c r="CH485" t="s">
        <v>11178</v>
      </c>
      <c r="CI485" t="s">
        <v>193</v>
      </c>
      <c r="CJ485">
        <v>2025</v>
      </c>
      <c r="CL485" t="s">
        <v>170</v>
      </c>
      <c r="CN485" t="s">
        <v>174</v>
      </c>
      <c r="CO485" t="s">
        <v>11179</v>
      </c>
      <c r="CP485" t="s">
        <v>409</v>
      </c>
      <c r="CQ485" t="s">
        <v>174</v>
      </c>
      <c r="CR485" t="s">
        <v>784</v>
      </c>
      <c r="CS485">
        <v>1</v>
      </c>
      <c r="CT485">
        <v>10</v>
      </c>
      <c r="CU485" t="s">
        <v>2626</v>
      </c>
      <c r="CV485" t="s">
        <v>170</v>
      </c>
      <c r="CZ485" t="s">
        <v>170</v>
      </c>
      <c r="DB485" t="s">
        <v>11180</v>
      </c>
      <c r="DC485" t="s">
        <v>11181</v>
      </c>
      <c r="DD485" t="s">
        <v>170</v>
      </c>
      <c r="DF485" t="s">
        <v>170</v>
      </c>
      <c r="DL485" t="s">
        <v>170</v>
      </c>
      <c r="DN485" t="s">
        <v>170</v>
      </c>
      <c r="DP485" t="s">
        <v>11182</v>
      </c>
      <c r="DQ485" t="s">
        <v>202</v>
      </c>
      <c r="DR485" t="str">
        <f>HYPERLINK("https://nconnect.nicmar.ac.in/pdf/671_resume_1772017462.pdf/Y2FyZWVy","View Resume")</f>
        <v>0</v>
      </c>
      <c r="DS485" t="s">
        <v>11183</v>
      </c>
      <c r="DT485" t="s">
        <v>11184</v>
      </c>
      <c r="DU485" t="s">
        <v>211</v>
      </c>
      <c r="DV485" t="s">
        <v>11185</v>
      </c>
      <c r="DW485" t="s">
        <v>246</v>
      </c>
      <c r="DX485" t="s">
        <v>539</v>
      </c>
      <c r="DY485" t="s">
        <v>209</v>
      </c>
      <c r="DZ485" t="s">
        <v>1505</v>
      </c>
      <c r="EA485" t="s">
        <v>11186</v>
      </c>
      <c r="EB485" t="s">
        <v>211</v>
      </c>
      <c r="EC485" t="s">
        <v>11185</v>
      </c>
      <c r="ED485" t="s">
        <v>246</v>
      </c>
      <c r="EE485" t="s">
        <v>7615</v>
      </c>
      <c r="EF485" t="s">
        <v>539</v>
      </c>
      <c r="EG485" t="s">
        <v>11187</v>
      </c>
    </row>
    <row r="486" spans="1:158">
      <c r="A486" t="s">
        <v>210</v>
      </c>
      <c r="B486" t="s">
        <v>211</v>
      </c>
      <c r="C486" t="s">
        <v>212</v>
      </c>
      <c r="D486" t="s">
        <v>213</v>
      </c>
      <c r="E486" t="s">
        <v>11188</v>
      </c>
      <c r="F486" t="s">
        <v>11189</v>
      </c>
      <c r="G486">
        <v>9022375113</v>
      </c>
      <c r="H486" t="s">
        <v>271</v>
      </c>
      <c r="I486" t="s">
        <v>11190</v>
      </c>
      <c r="J486" t="s">
        <v>166</v>
      </c>
      <c r="K486" t="s">
        <v>11191</v>
      </c>
      <c r="L486" t="s">
        <v>11192</v>
      </c>
      <c r="M486" t="s">
        <v>11193</v>
      </c>
      <c r="N486" t="s">
        <v>170</v>
      </c>
      <c r="AI486" t="s">
        <v>11194</v>
      </c>
      <c r="AJ486" t="s">
        <v>11195</v>
      </c>
      <c r="AK486" t="s">
        <v>1515</v>
      </c>
      <c r="AL486">
        <v>78</v>
      </c>
      <c r="AN486">
        <v>1999</v>
      </c>
      <c r="AO486" t="s">
        <v>170</v>
      </c>
      <c r="AV486" t="s">
        <v>174</v>
      </c>
      <c r="AW486" t="s">
        <v>5804</v>
      </c>
      <c r="AX486" t="s">
        <v>11196</v>
      </c>
      <c r="AY486" t="s">
        <v>11197</v>
      </c>
      <c r="AZ486">
        <v>75.3</v>
      </c>
      <c r="BB486">
        <v>2004</v>
      </c>
      <c r="BC486" t="s">
        <v>174</v>
      </c>
      <c r="BD486" t="s">
        <v>11198</v>
      </c>
      <c r="BE486" t="s">
        <v>11199</v>
      </c>
      <c r="BF486" t="s">
        <v>11197</v>
      </c>
      <c r="BG486">
        <v>0.0</v>
      </c>
      <c r="BH486">
        <v>8.1</v>
      </c>
      <c r="BI486">
        <v>2008</v>
      </c>
      <c r="BJ486">
        <v>1</v>
      </c>
      <c r="BL486">
        <v>7</v>
      </c>
      <c r="BN486" t="s">
        <v>174</v>
      </c>
      <c r="BO486" t="s">
        <v>11200</v>
      </c>
      <c r="BP486" t="s">
        <v>11201</v>
      </c>
      <c r="BQ486" t="s">
        <v>11202</v>
      </c>
      <c r="BR486">
        <v>0.0</v>
      </c>
      <c r="BS486">
        <v>8.03</v>
      </c>
      <c r="BT486">
        <v>2016</v>
      </c>
      <c r="BU486">
        <v>14</v>
      </c>
      <c r="BW486">
        <v>47</v>
      </c>
      <c r="BY486" t="s">
        <v>170</v>
      </c>
      <c r="CF486" t="s">
        <v>174</v>
      </c>
      <c r="CG486" t="s">
        <v>5854</v>
      </c>
      <c r="CH486" t="s">
        <v>11203</v>
      </c>
      <c r="CI486" t="s">
        <v>373</v>
      </c>
      <c r="CK486" t="s">
        <v>170</v>
      </c>
      <c r="CL486" t="s">
        <v>170</v>
      </c>
      <c r="CN486" t="s">
        <v>170</v>
      </c>
      <c r="CP486" t="s">
        <v>11204</v>
      </c>
      <c r="CQ486" t="s">
        <v>170</v>
      </c>
      <c r="CV486" t="s">
        <v>170</v>
      </c>
      <c r="CZ486" t="s">
        <v>170</v>
      </c>
      <c r="DB486" t="s">
        <v>11205</v>
      </c>
      <c r="DC486" t="s">
        <v>11206</v>
      </c>
      <c r="DD486" t="s">
        <v>174</v>
      </c>
      <c r="DE486" t="s">
        <v>11149</v>
      </c>
      <c r="DF486" t="s">
        <v>174</v>
      </c>
      <c r="DG486" t="s">
        <v>11207</v>
      </c>
      <c r="DH486" t="s">
        <v>170</v>
      </c>
      <c r="DI486">
        <v>1</v>
      </c>
      <c r="DJ486" t="s">
        <v>11208</v>
      </c>
      <c r="DK486">
        <v>8</v>
      </c>
      <c r="DL486" t="s">
        <v>174</v>
      </c>
      <c r="DM486" t="s">
        <v>11209</v>
      </c>
      <c r="DN486" t="s">
        <v>170</v>
      </c>
      <c r="DP486" t="s">
        <v>11210</v>
      </c>
      <c r="DQ486" t="s">
        <v>202</v>
      </c>
      <c r="DR486" t="str">
        <f>HYPERLINK("https://nconnect.nicmar.ac.in/pdf/678_resume_1772025017.pdf/Y2FyZWVy","View Resume")</f>
        <v>0</v>
      </c>
      <c r="DS486" t="s">
        <v>4595</v>
      </c>
      <c r="DT486" t="s">
        <v>11211</v>
      </c>
      <c r="DU486" t="s">
        <v>2087</v>
      </c>
      <c r="DV486" t="s">
        <v>819</v>
      </c>
      <c r="DW486" t="s">
        <v>246</v>
      </c>
      <c r="DX486" t="s">
        <v>1808</v>
      </c>
      <c r="DY486" t="s">
        <v>209</v>
      </c>
      <c r="DZ486" t="s">
        <v>9403</v>
      </c>
      <c r="EA486" t="s">
        <v>11212</v>
      </c>
      <c r="EB486" t="s">
        <v>2087</v>
      </c>
      <c r="EC486" t="s">
        <v>819</v>
      </c>
      <c r="ED486" t="s">
        <v>246</v>
      </c>
      <c r="EE486" t="s">
        <v>5566</v>
      </c>
      <c r="EF486" t="s">
        <v>4274</v>
      </c>
      <c r="EG486" t="s">
        <v>945</v>
      </c>
      <c r="EH486" t="s">
        <v>11213</v>
      </c>
      <c r="EI486" t="s">
        <v>2087</v>
      </c>
      <c r="EJ486" t="s">
        <v>819</v>
      </c>
      <c r="EK486" t="s">
        <v>246</v>
      </c>
      <c r="EL486" t="s">
        <v>953</v>
      </c>
      <c r="EM486" t="s">
        <v>574</v>
      </c>
      <c r="EN486" t="s">
        <v>2054</v>
      </c>
      <c r="EO486" t="s">
        <v>11214</v>
      </c>
      <c r="EP486" t="s">
        <v>2087</v>
      </c>
      <c r="EQ486" t="s">
        <v>819</v>
      </c>
      <c r="ER486" t="s">
        <v>246</v>
      </c>
      <c r="ES486" t="s">
        <v>4682</v>
      </c>
      <c r="ET486" t="s">
        <v>8156</v>
      </c>
      <c r="EU486" t="s">
        <v>870</v>
      </c>
      <c r="EV486" t="s">
        <v>11215</v>
      </c>
      <c r="EW486" t="s">
        <v>11216</v>
      </c>
      <c r="EX486" t="s">
        <v>2820</v>
      </c>
      <c r="EY486" t="s">
        <v>246</v>
      </c>
      <c r="EZ486" t="s">
        <v>792</v>
      </c>
      <c r="FA486" t="s">
        <v>2207</v>
      </c>
      <c r="FB486" t="s">
        <v>380</v>
      </c>
    </row>
    <row r="487" spans="1:158">
      <c r="A487" t="s">
        <v>295</v>
      </c>
      <c r="B487" t="s">
        <v>211</v>
      </c>
      <c r="C487" t="s">
        <v>267</v>
      </c>
      <c r="D487" t="s">
        <v>296</v>
      </c>
      <c r="E487" t="s">
        <v>11217</v>
      </c>
      <c r="F487" t="s">
        <v>11218</v>
      </c>
      <c r="G487">
        <v>8855863336</v>
      </c>
      <c r="H487" t="s">
        <v>164</v>
      </c>
      <c r="I487" t="s">
        <v>11219</v>
      </c>
      <c r="J487" t="s">
        <v>166</v>
      </c>
      <c r="K487" t="s">
        <v>831</v>
      </c>
      <c r="L487" t="s">
        <v>11220</v>
      </c>
      <c r="M487" t="s">
        <v>11221</v>
      </c>
      <c r="N487" t="s">
        <v>170</v>
      </c>
      <c r="AI487" t="s">
        <v>11222</v>
      </c>
      <c r="AJ487" t="s">
        <v>11223</v>
      </c>
      <c r="AK487" t="s">
        <v>11224</v>
      </c>
      <c r="AL487">
        <v>66.93</v>
      </c>
      <c r="AN487">
        <v>1996</v>
      </c>
      <c r="AO487" t="s">
        <v>174</v>
      </c>
      <c r="AP487" t="s">
        <v>11225</v>
      </c>
      <c r="AQ487" t="s">
        <v>11226</v>
      </c>
      <c r="AR487" t="s">
        <v>11227</v>
      </c>
      <c r="AS487">
        <v>47.33</v>
      </c>
      <c r="AU487">
        <v>1999</v>
      </c>
      <c r="AV487" t="s">
        <v>170</v>
      </c>
      <c r="BC487" t="s">
        <v>174</v>
      </c>
      <c r="BD487" t="s">
        <v>555</v>
      </c>
      <c r="BE487" t="s">
        <v>11228</v>
      </c>
      <c r="BF487" t="s">
        <v>5398</v>
      </c>
      <c r="BG487">
        <v>54</v>
      </c>
      <c r="BI487">
        <v>2002</v>
      </c>
      <c r="BJ487">
        <v>19</v>
      </c>
      <c r="BK487" t="s">
        <v>1563</v>
      </c>
      <c r="BL487">
        <v>53</v>
      </c>
      <c r="BM487" t="s">
        <v>5398</v>
      </c>
      <c r="BN487" t="s">
        <v>174</v>
      </c>
      <c r="BO487" t="s">
        <v>555</v>
      </c>
      <c r="BP487" t="s">
        <v>11229</v>
      </c>
      <c r="BQ487" t="s">
        <v>6974</v>
      </c>
      <c r="BR487">
        <v>63</v>
      </c>
      <c r="BT487">
        <v>2004</v>
      </c>
      <c r="BU487">
        <v>31</v>
      </c>
      <c r="BV487" t="s">
        <v>1565</v>
      </c>
      <c r="BW487">
        <v>33</v>
      </c>
      <c r="BY487" t="s">
        <v>170</v>
      </c>
      <c r="CF487" t="s">
        <v>174</v>
      </c>
      <c r="CG487" t="s">
        <v>11230</v>
      </c>
      <c r="CH487" t="s">
        <v>11231</v>
      </c>
      <c r="CI487" t="s">
        <v>193</v>
      </c>
      <c r="CJ487">
        <v>2021</v>
      </c>
      <c r="CL487" t="s">
        <v>170</v>
      </c>
      <c r="CN487" t="s">
        <v>170</v>
      </c>
      <c r="CO487" t="s">
        <v>2879</v>
      </c>
      <c r="CP487" t="s">
        <v>2014</v>
      </c>
      <c r="CQ487" t="s">
        <v>174</v>
      </c>
      <c r="CR487" t="s">
        <v>11232</v>
      </c>
      <c r="CS487" t="s">
        <v>11233</v>
      </c>
      <c r="CT487">
        <v>6</v>
      </c>
      <c r="CU487" t="s">
        <v>11234</v>
      </c>
      <c r="CV487" t="s">
        <v>170</v>
      </c>
      <c r="CZ487" t="s">
        <v>170</v>
      </c>
      <c r="DB487" t="s">
        <v>11235</v>
      </c>
      <c r="DC487" t="s">
        <v>11236</v>
      </c>
      <c r="DD487" t="s">
        <v>174</v>
      </c>
      <c r="DE487" t="s">
        <v>11237</v>
      </c>
      <c r="DF487" t="s">
        <v>170</v>
      </c>
      <c r="DL487" t="s">
        <v>170</v>
      </c>
      <c r="DN487" t="s">
        <v>170</v>
      </c>
      <c r="DP487" t="s">
        <v>11238</v>
      </c>
      <c r="DQ487" t="str">
        <f>HYPERLINK("https://nconnect.nicmar.ac.in/storage/profile/699dd26139cd3.png","Download")</f>
        <v>0</v>
      </c>
      <c r="DR487" t="str">
        <f>HYPERLINK("https://nconnect.nicmar.ac.in/pdf/643_resume_1772026027.pdf/Y2FyZWVy","View Resume")</f>
        <v>0</v>
      </c>
      <c r="DS487" t="s">
        <v>6765</v>
      </c>
      <c r="DT487" t="s">
        <v>11239</v>
      </c>
      <c r="DU487" t="s">
        <v>2685</v>
      </c>
      <c r="DV487" t="s">
        <v>819</v>
      </c>
      <c r="DW487" t="s">
        <v>246</v>
      </c>
      <c r="DX487" t="s">
        <v>2434</v>
      </c>
      <c r="DY487" t="s">
        <v>209</v>
      </c>
      <c r="DZ487" t="s">
        <v>430</v>
      </c>
      <c r="EA487" t="s">
        <v>11240</v>
      </c>
      <c r="EB487" t="s">
        <v>1283</v>
      </c>
      <c r="EC487" t="s">
        <v>819</v>
      </c>
      <c r="ED487" t="s">
        <v>246</v>
      </c>
      <c r="EE487" t="s">
        <v>2202</v>
      </c>
      <c r="EF487" t="s">
        <v>2434</v>
      </c>
      <c r="EG487" t="s">
        <v>2371</v>
      </c>
    </row>
    <row r="488" spans="1:158">
      <c r="A488" t="s">
        <v>210</v>
      </c>
      <c r="B488" t="s">
        <v>211</v>
      </c>
      <c r="C488" t="s">
        <v>212</v>
      </c>
      <c r="D488" t="s">
        <v>213</v>
      </c>
      <c r="E488" t="s">
        <v>11241</v>
      </c>
      <c r="F488" t="s">
        <v>11242</v>
      </c>
      <c r="G488">
        <v>8493813858</v>
      </c>
      <c r="H488" t="s">
        <v>164</v>
      </c>
      <c r="I488" t="s">
        <v>11243</v>
      </c>
      <c r="J488" t="s">
        <v>166</v>
      </c>
      <c r="K488" t="s">
        <v>218</v>
      </c>
      <c r="L488" t="s">
        <v>11244</v>
      </c>
      <c r="M488" t="s">
        <v>11245</v>
      </c>
      <c r="N488" t="s">
        <v>170</v>
      </c>
      <c r="AI488" t="s">
        <v>11246</v>
      </c>
      <c r="AJ488" t="s">
        <v>9301</v>
      </c>
      <c r="AK488" t="s">
        <v>11247</v>
      </c>
      <c r="AL488">
        <v>74.5</v>
      </c>
      <c r="AN488">
        <v>2007</v>
      </c>
      <c r="AO488" t="s">
        <v>174</v>
      </c>
      <c r="AP488" t="s">
        <v>11248</v>
      </c>
      <c r="AQ488" t="s">
        <v>9301</v>
      </c>
      <c r="AR488" t="s">
        <v>11249</v>
      </c>
      <c r="AS488">
        <v>77</v>
      </c>
      <c r="AU488">
        <v>2010</v>
      </c>
      <c r="AV488" t="s">
        <v>170</v>
      </c>
      <c r="BC488" t="s">
        <v>174</v>
      </c>
      <c r="BD488" t="s">
        <v>9438</v>
      </c>
      <c r="BE488" t="s">
        <v>11250</v>
      </c>
      <c r="BF488" t="s">
        <v>11251</v>
      </c>
      <c r="BG488">
        <v>72.8</v>
      </c>
      <c r="BH488">
        <v>7.28</v>
      </c>
      <c r="BI488">
        <v>2015</v>
      </c>
      <c r="BJ488">
        <v>2</v>
      </c>
      <c r="BL488">
        <v>9</v>
      </c>
      <c r="BN488" t="s">
        <v>174</v>
      </c>
      <c r="BO488" t="s">
        <v>11252</v>
      </c>
      <c r="BP488" t="s">
        <v>11253</v>
      </c>
      <c r="BQ488" t="s">
        <v>11254</v>
      </c>
      <c r="BR488">
        <v>69</v>
      </c>
      <c r="BS488">
        <v>6.9</v>
      </c>
      <c r="BT488">
        <v>2015</v>
      </c>
      <c r="BU488">
        <v>14</v>
      </c>
      <c r="BV488" t="s">
        <v>170</v>
      </c>
      <c r="BW488">
        <v>47</v>
      </c>
      <c r="BX488" t="s">
        <v>170</v>
      </c>
      <c r="BY488" t="s">
        <v>170</v>
      </c>
      <c r="CF488" t="s">
        <v>174</v>
      </c>
      <c r="CG488" t="s">
        <v>11255</v>
      </c>
      <c r="CH488" t="s">
        <v>11256</v>
      </c>
      <c r="CI488" t="s">
        <v>193</v>
      </c>
      <c r="CJ488">
        <v>2023</v>
      </c>
      <c r="CL488" t="s">
        <v>174</v>
      </c>
      <c r="CM488" t="s">
        <v>11257</v>
      </c>
      <c r="CN488" t="s">
        <v>174</v>
      </c>
      <c r="CO488" t="s">
        <v>11258</v>
      </c>
      <c r="CP488" t="s">
        <v>11259</v>
      </c>
      <c r="CQ488" t="s">
        <v>174</v>
      </c>
      <c r="CR488">
        <v>7</v>
      </c>
      <c r="CS488">
        <v>0</v>
      </c>
      <c r="CT488">
        <v>0</v>
      </c>
      <c r="CU488" t="s">
        <v>11260</v>
      </c>
      <c r="CV488" t="s">
        <v>170</v>
      </c>
      <c r="CZ488" t="s">
        <v>170</v>
      </c>
      <c r="DC488" t="s">
        <v>11261</v>
      </c>
      <c r="DD488" t="s">
        <v>170</v>
      </c>
      <c r="DF488" t="s">
        <v>170</v>
      </c>
      <c r="DL488" t="s">
        <v>174</v>
      </c>
      <c r="DM488" t="s">
        <v>11262</v>
      </c>
      <c r="DN488" t="s">
        <v>174</v>
      </c>
      <c r="DO488" t="s">
        <v>11263</v>
      </c>
      <c r="DP488" t="s">
        <v>11264</v>
      </c>
      <c r="DQ488" t="str">
        <f>HYPERLINK("https://nconnect.nicmar.ac.in/storage/profile/699bfe29d1edc.png","Download")</f>
        <v>0</v>
      </c>
      <c r="DR488" t="str">
        <f>HYPERLINK("https://nconnect.nicmar.ac.in/pdf/538_resume_1772037578.pdf/Y2FyZWVy","View Resume")</f>
        <v>0</v>
      </c>
      <c r="DS488" t="s">
        <v>942</v>
      </c>
      <c r="DT488" t="s">
        <v>11265</v>
      </c>
      <c r="DU488" t="s">
        <v>11266</v>
      </c>
      <c r="DV488" t="s">
        <v>11267</v>
      </c>
      <c r="DW488" t="s">
        <v>207</v>
      </c>
      <c r="DX488" t="s">
        <v>2758</v>
      </c>
      <c r="DY488" t="s">
        <v>3625</v>
      </c>
      <c r="DZ488" t="s">
        <v>949</v>
      </c>
      <c r="EA488" t="s">
        <v>11268</v>
      </c>
      <c r="EB488" t="s">
        <v>11269</v>
      </c>
      <c r="EC488" t="s">
        <v>11270</v>
      </c>
      <c r="ED488" t="s">
        <v>246</v>
      </c>
      <c r="EE488" t="s">
        <v>1025</v>
      </c>
      <c r="EF488" t="s">
        <v>2523</v>
      </c>
      <c r="EG488" t="s">
        <v>380</v>
      </c>
    </row>
    <row r="489" spans="1:158">
      <c r="A489" t="s">
        <v>293</v>
      </c>
      <c r="B489" t="s">
        <v>211</v>
      </c>
      <c r="C489" t="s">
        <v>212</v>
      </c>
      <c r="D489" t="s">
        <v>294</v>
      </c>
      <c r="E489" t="s">
        <v>11271</v>
      </c>
      <c r="F489" t="s">
        <v>11272</v>
      </c>
      <c r="G489">
        <v>8983321353</v>
      </c>
      <c r="H489" t="s">
        <v>164</v>
      </c>
      <c r="I489" t="s">
        <v>11273</v>
      </c>
      <c r="J489" t="s">
        <v>166</v>
      </c>
      <c r="K489" t="s">
        <v>11274</v>
      </c>
      <c r="L489" t="s">
        <v>11275</v>
      </c>
      <c r="M489" t="s">
        <v>11276</v>
      </c>
      <c r="N489" t="s">
        <v>170</v>
      </c>
      <c r="AI489" t="s">
        <v>11277</v>
      </c>
      <c r="AJ489" t="s">
        <v>11278</v>
      </c>
      <c r="AK489" t="s">
        <v>6329</v>
      </c>
      <c r="AL489">
        <v>73.06</v>
      </c>
      <c r="AN489">
        <v>2006</v>
      </c>
      <c r="AO489" t="s">
        <v>174</v>
      </c>
      <c r="AP489" t="s">
        <v>11279</v>
      </c>
      <c r="AQ489" t="s">
        <v>11278</v>
      </c>
      <c r="AR489" t="s">
        <v>11280</v>
      </c>
      <c r="AS489">
        <v>61.5</v>
      </c>
      <c r="AU489">
        <v>2008</v>
      </c>
      <c r="AV489" t="s">
        <v>170</v>
      </c>
      <c r="BC489" t="s">
        <v>174</v>
      </c>
      <c r="BD489" t="s">
        <v>11281</v>
      </c>
      <c r="BE489" t="s">
        <v>11282</v>
      </c>
      <c r="BF489" t="s">
        <v>3321</v>
      </c>
      <c r="BG489">
        <v>70.44</v>
      </c>
      <c r="BI489">
        <v>2011</v>
      </c>
      <c r="BJ489">
        <v>19</v>
      </c>
      <c r="BK489" t="s">
        <v>11283</v>
      </c>
      <c r="BL489">
        <v>53</v>
      </c>
      <c r="BM489" t="s">
        <v>3321</v>
      </c>
      <c r="BN489" t="s">
        <v>174</v>
      </c>
      <c r="BO489" t="s">
        <v>4931</v>
      </c>
      <c r="BP489" t="s">
        <v>11284</v>
      </c>
      <c r="BQ489" t="s">
        <v>443</v>
      </c>
      <c r="BR489">
        <v>55.5</v>
      </c>
      <c r="BT489">
        <v>2014</v>
      </c>
      <c r="BU489">
        <v>31</v>
      </c>
      <c r="BV489" t="s">
        <v>443</v>
      </c>
      <c r="BW489">
        <v>53</v>
      </c>
      <c r="BX489" t="s">
        <v>443</v>
      </c>
      <c r="BY489" t="s">
        <v>170</v>
      </c>
      <c r="CF489" t="s">
        <v>174</v>
      </c>
      <c r="CG489" t="s">
        <v>3321</v>
      </c>
      <c r="CH489" t="s">
        <v>11285</v>
      </c>
      <c r="CI489" t="s">
        <v>373</v>
      </c>
      <c r="CK489" t="s">
        <v>170</v>
      </c>
      <c r="CL489" t="s">
        <v>174</v>
      </c>
      <c r="CM489" t="s">
        <v>11286</v>
      </c>
      <c r="CN489" t="s">
        <v>174</v>
      </c>
      <c r="CO489" t="s">
        <v>11287</v>
      </c>
      <c r="CP489" t="s">
        <v>11288</v>
      </c>
      <c r="CQ489" t="s">
        <v>170</v>
      </c>
      <c r="CU489" t="s">
        <v>2365</v>
      </c>
      <c r="CV489" t="s">
        <v>170</v>
      </c>
      <c r="CZ489" t="s">
        <v>170</v>
      </c>
      <c r="DB489" t="s">
        <v>11289</v>
      </c>
      <c r="DC489" t="s">
        <v>2951</v>
      </c>
      <c r="DD489" t="s">
        <v>170</v>
      </c>
      <c r="DF489" t="s">
        <v>170</v>
      </c>
      <c r="DL489" t="s">
        <v>170</v>
      </c>
      <c r="DN489" t="s">
        <v>170</v>
      </c>
      <c r="DP489" t="s">
        <v>11290</v>
      </c>
      <c r="DQ489" t="str">
        <f>HYPERLINK("https://nconnect.nicmar.ac.in/storage/profile/699f00a9dcbc5.png","Download")</f>
        <v>0</v>
      </c>
      <c r="DR489" t="str">
        <f>HYPERLINK("https://nconnect.nicmar.ac.in/pdf/681_resume_1772029305.pdf/Y2FyZWVy","View Resume")</f>
        <v>0</v>
      </c>
      <c r="DS489" t="s">
        <v>3514</v>
      </c>
      <c r="DT489" t="s">
        <v>11291</v>
      </c>
      <c r="DU489" t="s">
        <v>3386</v>
      </c>
      <c r="DV489" t="s">
        <v>569</v>
      </c>
      <c r="DW489" t="s">
        <v>246</v>
      </c>
      <c r="DX489" t="s">
        <v>1028</v>
      </c>
      <c r="DY489" t="s">
        <v>209</v>
      </c>
      <c r="DZ489" t="s">
        <v>3514</v>
      </c>
    </row>
    <row r="490" spans="1:158">
      <c r="A490" t="s">
        <v>1137</v>
      </c>
      <c r="B490" t="s">
        <v>211</v>
      </c>
      <c r="C490" t="s">
        <v>1138</v>
      </c>
      <c r="D490" t="s">
        <v>1139</v>
      </c>
      <c r="E490" t="s">
        <v>11292</v>
      </c>
      <c r="F490" t="s">
        <v>11293</v>
      </c>
      <c r="G490">
        <v>9742020603</v>
      </c>
      <c r="H490" t="s">
        <v>164</v>
      </c>
      <c r="I490" t="s">
        <v>11294</v>
      </c>
      <c r="J490" t="s">
        <v>217</v>
      </c>
      <c r="K490" t="s">
        <v>11295</v>
      </c>
      <c r="L490" t="s">
        <v>11296</v>
      </c>
      <c r="M490" t="s">
        <v>11297</v>
      </c>
      <c r="N490" t="s">
        <v>170</v>
      </c>
      <c r="AI490" t="s">
        <v>11298</v>
      </c>
      <c r="AJ490" t="s">
        <v>277</v>
      </c>
      <c r="AK490" t="s">
        <v>1515</v>
      </c>
      <c r="AL490">
        <v>73</v>
      </c>
      <c r="AN490">
        <v>2006</v>
      </c>
      <c r="AO490" t="s">
        <v>174</v>
      </c>
      <c r="AP490" t="s">
        <v>11299</v>
      </c>
      <c r="AQ490" t="s">
        <v>277</v>
      </c>
      <c r="AR490" t="s">
        <v>919</v>
      </c>
      <c r="AS490">
        <v>49</v>
      </c>
      <c r="AU490">
        <v>2008</v>
      </c>
      <c r="AV490" t="s">
        <v>170</v>
      </c>
      <c r="BC490" t="s">
        <v>174</v>
      </c>
      <c r="BD490" t="s">
        <v>8275</v>
      </c>
      <c r="BE490" t="s">
        <v>11300</v>
      </c>
      <c r="BF490" t="s">
        <v>486</v>
      </c>
      <c r="BG490">
        <v>58</v>
      </c>
      <c r="BI490">
        <v>2012</v>
      </c>
      <c r="BJ490">
        <v>2</v>
      </c>
      <c r="BL490">
        <v>9</v>
      </c>
      <c r="BN490" t="s">
        <v>174</v>
      </c>
      <c r="BO490" t="s">
        <v>8275</v>
      </c>
      <c r="BP490" t="s">
        <v>11301</v>
      </c>
      <c r="BQ490" t="s">
        <v>3614</v>
      </c>
      <c r="BR490">
        <v>73</v>
      </c>
      <c r="BT490">
        <v>2014</v>
      </c>
      <c r="BU490">
        <v>16</v>
      </c>
      <c r="BW490">
        <v>50</v>
      </c>
      <c r="BY490" t="s">
        <v>170</v>
      </c>
      <c r="CF490" t="s">
        <v>174</v>
      </c>
      <c r="CG490" t="s">
        <v>11302</v>
      </c>
      <c r="CH490" t="s">
        <v>11303</v>
      </c>
      <c r="CI490" t="s">
        <v>193</v>
      </c>
      <c r="CJ490">
        <v>2022</v>
      </c>
      <c r="CL490" t="s">
        <v>174</v>
      </c>
      <c r="CM490" t="s">
        <v>11304</v>
      </c>
      <c r="CN490" t="s">
        <v>174</v>
      </c>
      <c r="CO490" t="s">
        <v>11305</v>
      </c>
      <c r="CP490" t="s">
        <v>11306</v>
      </c>
      <c r="CQ490" t="s">
        <v>174</v>
      </c>
      <c r="CR490">
        <v>5</v>
      </c>
      <c r="CS490">
        <v>2</v>
      </c>
      <c r="CU490" t="s">
        <v>11307</v>
      </c>
      <c r="CV490" t="s">
        <v>170</v>
      </c>
      <c r="CZ490" t="s">
        <v>170</v>
      </c>
      <c r="DB490" t="s">
        <v>933</v>
      </c>
      <c r="DC490" t="s">
        <v>7911</v>
      </c>
      <c r="DD490" t="s">
        <v>170</v>
      </c>
      <c r="DF490" t="s">
        <v>170</v>
      </c>
      <c r="DL490" t="s">
        <v>174</v>
      </c>
      <c r="DM490" t="s">
        <v>11305</v>
      </c>
      <c r="DN490" t="s">
        <v>174</v>
      </c>
      <c r="DO490" t="s">
        <v>11308</v>
      </c>
      <c r="DP490" t="s">
        <v>11309</v>
      </c>
      <c r="DQ490" t="s">
        <v>202</v>
      </c>
      <c r="DR490" t="str">
        <f>HYPERLINK("https://nconnect.nicmar.ac.in/pdf/680_resume_1772029633.pdf/Y2FyZWVy","View Resume")</f>
        <v>0</v>
      </c>
      <c r="DS490" t="s">
        <v>2691</v>
      </c>
      <c r="DT490" t="s">
        <v>11310</v>
      </c>
      <c r="DU490" t="s">
        <v>11311</v>
      </c>
      <c r="DV490" t="s">
        <v>538</v>
      </c>
      <c r="DW490" t="s">
        <v>207</v>
      </c>
      <c r="DX490" t="s">
        <v>2758</v>
      </c>
      <c r="DY490" t="s">
        <v>209</v>
      </c>
      <c r="DZ490" t="s">
        <v>942</v>
      </c>
      <c r="EA490" t="s">
        <v>11312</v>
      </c>
      <c r="EB490" t="s">
        <v>11313</v>
      </c>
      <c r="EC490" t="s">
        <v>11314</v>
      </c>
      <c r="ED490" t="s">
        <v>246</v>
      </c>
      <c r="EE490" t="s">
        <v>905</v>
      </c>
      <c r="EF490" t="s">
        <v>419</v>
      </c>
      <c r="EG490" t="s">
        <v>2054</v>
      </c>
      <c r="EH490" t="s">
        <v>11315</v>
      </c>
      <c r="EI490" t="s">
        <v>11316</v>
      </c>
      <c r="EJ490" t="s">
        <v>538</v>
      </c>
      <c r="EK490" t="s">
        <v>207</v>
      </c>
      <c r="EL490" t="s">
        <v>506</v>
      </c>
      <c r="EM490" t="s">
        <v>1387</v>
      </c>
      <c r="EN490" t="s">
        <v>2054</v>
      </c>
      <c r="EO490" t="s">
        <v>11303</v>
      </c>
      <c r="EP490" t="s">
        <v>11317</v>
      </c>
      <c r="EQ490" t="s">
        <v>5417</v>
      </c>
      <c r="ER490" t="s">
        <v>246</v>
      </c>
      <c r="ES490" t="s">
        <v>904</v>
      </c>
      <c r="ET490" t="s">
        <v>825</v>
      </c>
      <c r="EU490" t="s">
        <v>2054</v>
      </c>
      <c r="EV490" t="s">
        <v>11318</v>
      </c>
      <c r="EW490" t="s">
        <v>11319</v>
      </c>
      <c r="EX490" t="s">
        <v>1812</v>
      </c>
      <c r="EY490" t="s">
        <v>207</v>
      </c>
      <c r="EZ490" t="s">
        <v>1544</v>
      </c>
      <c r="FA490" t="s">
        <v>423</v>
      </c>
      <c r="FB490" t="s">
        <v>2054</v>
      </c>
    </row>
    <row r="491" spans="1:158">
      <c r="A491" t="s">
        <v>5302</v>
      </c>
      <c r="B491" t="s">
        <v>508</v>
      </c>
      <c r="C491" t="s">
        <v>160</v>
      </c>
      <c r="D491" t="s">
        <v>5303</v>
      </c>
      <c r="E491" t="s">
        <v>11320</v>
      </c>
      <c r="F491" t="s">
        <v>11321</v>
      </c>
      <c r="G491">
        <v>7666885993</v>
      </c>
      <c r="H491" t="s">
        <v>271</v>
      </c>
      <c r="I491" t="s">
        <v>11322</v>
      </c>
      <c r="J491" t="s">
        <v>217</v>
      </c>
      <c r="K491" t="s">
        <v>11323</v>
      </c>
      <c r="L491" t="s">
        <v>11324</v>
      </c>
      <c r="M491" t="s">
        <v>11325</v>
      </c>
      <c r="N491" t="s">
        <v>170</v>
      </c>
      <c r="AI491" t="s">
        <v>11326</v>
      </c>
      <c r="AJ491" t="s">
        <v>3878</v>
      </c>
      <c r="AK491" t="s">
        <v>11327</v>
      </c>
      <c r="AL491">
        <v>63.4</v>
      </c>
      <c r="AN491">
        <v>2012</v>
      </c>
      <c r="AO491" t="s">
        <v>174</v>
      </c>
      <c r="AP491" t="s">
        <v>11328</v>
      </c>
      <c r="AQ491" t="s">
        <v>11329</v>
      </c>
      <c r="AR491" t="s">
        <v>11330</v>
      </c>
      <c r="AS491">
        <v>58</v>
      </c>
      <c r="AU491">
        <v>2014</v>
      </c>
      <c r="AV491" t="s">
        <v>170</v>
      </c>
      <c r="BC491" t="s">
        <v>174</v>
      </c>
      <c r="BD491" t="s">
        <v>11331</v>
      </c>
      <c r="BE491" t="s">
        <v>11332</v>
      </c>
      <c r="BF491" t="s">
        <v>11333</v>
      </c>
      <c r="BG491">
        <v>75</v>
      </c>
      <c r="BH491">
        <v>7.7</v>
      </c>
      <c r="BI491">
        <v>2022</v>
      </c>
      <c r="BJ491">
        <v>8</v>
      </c>
      <c r="BL491">
        <v>3</v>
      </c>
      <c r="BN491" t="s">
        <v>174</v>
      </c>
      <c r="BO491" t="s">
        <v>11334</v>
      </c>
      <c r="BP491" t="s">
        <v>11335</v>
      </c>
      <c r="BQ491" t="s">
        <v>11336</v>
      </c>
      <c r="BR491">
        <v>6.7</v>
      </c>
      <c r="BT491">
        <v>2026</v>
      </c>
      <c r="BU491">
        <v>24</v>
      </c>
      <c r="BW491">
        <v>3</v>
      </c>
      <c r="BY491" t="s">
        <v>170</v>
      </c>
      <c r="CF491" t="s">
        <v>170</v>
      </c>
      <c r="CJ491">
        <v>2026</v>
      </c>
      <c r="CL491" t="s">
        <v>170</v>
      </c>
      <c r="CN491" t="s">
        <v>170</v>
      </c>
      <c r="CP491" t="s">
        <v>11337</v>
      </c>
      <c r="CQ491" t="s">
        <v>170</v>
      </c>
      <c r="CV491" t="s">
        <v>170</v>
      </c>
      <c r="CZ491" t="s">
        <v>170</v>
      </c>
      <c r="DC491" t="s">
        <v>11338</v>
      </c>
      <c r="DD491" t="s">
        <v>174</v>
      </c>
      <c r="DE491" t="s">
        <v>11339</v>
      </c>
      <c r="DF491" t="s">
        <v>170</v>
      </c>
      <c r="DL491" t="s">
        <v>170</v>
      </c>
      <c r="DN491" t="s">
        <v>170</v>
      </c>
      <c r="DP491" t="s">
        <v>11340</v>
      </c>
      <c r="DQ491" t="s">
        <v>202</v>
      </c>
      <c r="DR491" t="str">
        <f>HYPERLINK("https://nconnect.nicmar.ac.in/pdf/683_resume_1772033856.pdf/Y2FyZWVy","View Resume")</f>
        <v>0</v>
      </c>
      <c r="DS491" t="s">
        <v>1505</v>
      </c>
      <c r="DT491" t="s">
        <v>11341</v>
      </c>
      <c r="DU491" t="s">
        <v>6235</v>
      </c>
      <c r="DV491" t="s">
        <v>11342</v>
      </c>
      <c r="DW491" t="s">
        <v>207</v>
      </c>
      <c r="DX491" t="s">
        <v>824</v>
      </c>
      <c r="DY491" t="s">
        <v>209</v>
      </c>
      <c r="DZ491" t="s">
        <v>1505</v>
      </c>
    </row>
    <row r="492" spans="1:158">
      <c r="A492" t="s">
        <v>1779</v>
      </c>
      <c r="B492" t="s">
        <v>159</v>
      </c>
      <c r="C492" t="s">
        <v>160</v>
      </c>
      <c r="D492" t="s">
        <v>1780</v>
      </c>
      <c r="E492" t="s">
        <v>11320</v>
      </c>
      <c r="F492" t="s">
        <v>11321</v>
      </c>
      <c r="G492">
        <v>7666885993</v>
      </c>
      <c r="H492" t="s">
        <v>271</v>
      </c>
      <c r="I492" t="s">
        <v>11322</v>
      </c>
      <c r="J492" t="s">
        <v>217</v>
      </c>
      <c r="K492" t="s">
        <v>11323</v>
      </c>
      <c r="L492" t="s">
        <v>11324</v>
      </c>
      <c r="M492" t="s">
        <v>11325</v>
      </c>
      <c r="N492" t="s">
        <v>170</v>
      </c>
      <c r="AI492" t="s">
        <v>11326</v>
      </c>
      <c r="AJ492" t="s">
        <v>3878</v>
      </c>
      <c r="AK492" t="s">
        <v>11327</v>
      </c>
      <c r="AL492">
        <v>63.4</v>
      </c>
      <c r="AN492">
        <v>2012</v>
      </c>
      <c r="AO492" t="s">
        <v>174</v>
      </c>
      <c r="AP492" t="s">
        <v>11328</v>
      </c>
      <c r="AQ492" t="s">
        <v>11329</v>
      </c>
      <c r="AR492" t="s">
        <v>11330</v>
      </c>
      <c r="AS492">
        <v>58</v>
      </c>
      <c r="AU492">
        <v>2014</v>
      </c>
      <c r="AV492" t="s">
        <v>170</v>
      </c>
      <c r="BC492" t="s">
        <v>174</v>
      </c>
      <c r="BD492" t="s">
        <v>11331</v>
      </c>
      <c r="BE492" t="s">
        <v>11332</v>
      </c>
      <c r="BF492" t="s">
        <v>11333</v>
      </c>
      <c r="BG492">
        <v>75</v>
      </c>
      <c r="BH492">
        <v>7.7</v>
      </c>
      <c r="BI492">
        <v>2022</v>
      </c>
      <c r="BJ492">
        <v>8</v>
      </c>
      <c r="BL492">
        <v>3</v>
      </c>
      <c r="BN492" t="s">
        <v>174</v>
      </c>
      <c r="BO492" t="s">
        <v>11334</v>
      </c>
      <c r="BP492" t="s">
        <v>11335</v>
      </c>
      <c r="BQ492" t="s">
        <v>11336</v>
      </c>
      <c r="BR492">
        <v>6.7</v>
      </c>
      <c r="BT492">
        <v>2026</v>
      </c>
      <c r="BU492">
        <v>24</v>
      </c>
      <c r="BW492">
        <v>3</v>
      </c>
      <c r="BY492" t="s">
        <v>170</v>
      </c>
      <c r="CF492" t="s">
        <v>170</v>
      </c>
      <c r="CJ492">
        <v>2026</v>
      </c>
      <c r="CL492" t="s">
        <v>170</v>
      </c>
      <c r="CN492" t="s">
        <v>170</v>
      </c>
      <c r="CP492" t="s">
        <v>11337</v>
      </c>
      <c r="CQ492" t="s">
        <v>170</v>
      </c>
      <c r="CV492" t="s">
        <v>170</v>
      </c>
      <c r="CZ492" t="s">
        <v>170</v>
      </c>
      <c r="DC492" t="s">
        <v>11338</v>
      </c>
      <c r="DD492" t="s">
        <v>174</v>
      </c>
      <c r="DE492" t="s">
        <v>11339</v>
      </c>
      <c r="DF492" t="s">
        <v>170</v>
      </c>
      <c r="DL492" t="s">
        <v>170</v>
      </c>
      <c r="DN492" t="s">
        <v>170</v>
      </c>
      <c r="DP492" t="s">
        <v>11343</v>
      </c>
      <c r="DQ492" t="s">
        <v>202</v>
      </c>
      <c r="DR492" t="str">
        <f>HYPERLINK("https://nconnect.nicmar.ac.in/pdf/683_resume_1772033856.pdf/Y2FyZWVy","View Resume")</f>
        <v>0</v>
      </c>
      <c r="DS492" t="s">
        <v>1505</v>
      </c>
      <c r="DT492" t="s">
        <v>11341</v>
      </c>
      <c r="DU492" t="s">
        <v>6235</v>
      </c>
      <c r="DV492" t="s">
        <v>11342</v>
      </c>
      <c r="DW492" t="s">
        <v>207</v>
      </c>
      <c r="DX492" t="s">
        <v>824</v>
      </c>
      <c r="DY492" t="s">
        <v>209</v>
      </c>
      <c r="DZ492" t="s">
        <v>1505</v>
      </c>
    </row>
    <row r="493" spans="1:158">
      <c r="A493" t="s">
        <v>158</v>
      </c>
      <c r="B493" t="s">
        <v>159</v>
      </c>
      <c r="C493" t="s">
        <v>160</v>
      </c>
      <c r="D493" t="s">
        <v>161</v>
      </c>
      <c r="E493" t="s">
        <v>11320</v>
      </c>
      <c r="F493" t="s">
        <v>11321</v>
      </c>
      <c r="G493">
        <v>7666885993</v>
      </c>
      <c r="H493" t="s">
        <v>271</v>
      </c>
      <c r="I493" t="s">
        <v>11322</v>
      </c>
      <c r="J493" t="s">
        <v>217</v>
      </c>
      <c r="K493" t="s">
        <v>11323</v>
      </c>
      <c r="L493" t="s">
        <v>11324</v>
      </c>
      <c r="M493" t="s">
        <v>11325</v>
      </c>
      <c r="N493" t="s">
        <v>170</v>
      </c>
      <c r="AI493" t="s">
        <v>11326</v>
      </c>
      <c r="AJ493" t="s">
        <v>3878</v>
      </c>
      <c r="AK493" t="s">
        <v>11327</v>
      </c>
      <c r="AL493">
        <v>63.4</v>
      </c>
      <c r="AN493">
        <v>2012</v>
      </c>
      <c r="AO493" t="s">
        <v>174</v>
      </c>
      <c r="AP493" t="s">
        <v>11328</v>
      </c>
      <c r="AQ493" t="s">
        <v>11329</v>
      </c>
      <c r="AR493" t="s">
        <v>11330</v>
      </c>
      <c r="AS493">
        <v>58</v>
      </c>
      <c r="AU493">
        <v>2014</v>
      </c>
      <c r="AV493" t="s">
        <v>170</v>
      </c>
      <c r="BC493" t="s">
        <v>174</v>
      </c>
      <c r="BD493" t="s">
        <v>11331</v>
      </c>
      <c r="BE493" t="s">
        <v>11332</v>
      </c>
      <c r="BF493" t="s">
        <v>11333</v>
      </c>
      <c r="BG493">
        <v>75</v>
      </c>
      <c r="BH493">
        <v>7.7</v>
      </c>
      <c r="BI493">
        <v>2022</v>
      </c>
      <c r="BJ493">
        <v>8</v>
      </c>
      <c r="BL493">
        <v>3</v>
      </c>
      <c r="BN493" t="s">
        <v>174</v>
      </c>
      <c r="BO493" t="s">
        <v>11334</v>
      </c>
      <c r="BP493" t="s">
        <v>11335</v>
      </c>
      <c r="BQ493" t="s">
        <v>11336</v>
      </c>
      <c r="BR493">
        <v>6.7</v>
      </c>
      <c r="BT493">
        <v>2026</v>
      </c>
      <c r="BU493">
        <v>24</v>
      </c>
      <c r="BW493">
        <v>3</v>
      </c>
      <c r="BY493" t="s">
        <v>170</v>
      </c>
      <c r="CF493" t="s">
        <v>170</v>
      </c>
      <c r="CJ493">
        <v>2026</v>
      </c>
      <c r="CL493" t="s">
        <v>170</v>
      </c>
      <c r="CN493" t="s">
        <v>170</v>
      </c>
      <c r="CP493" t="s">
        <v>11337</v>
      </c>
      <c r="CQ493" t="s">
        <v>170</v>
      </c>
      <c r="CV493" t="s">
        <v>170</v>
      </c>
      <c r="CZ493" t="s">
        <v>170</v>
      </c>
      <c r="DC493" t="s">
        <v>11338</v>
      </c>
      <c r="DD493" t="s">
        <v>174</v>
      </c>
      <c r="DE493" t="s">
        <v>11339</v>
      </c>
      <c r="DF493" t="s">
        <v>170</v>
      </c>
      <c r="DL493" t="s">
        <v>170</v>
      </c>
      <c r="DN493" t="s">
        <v>170</v>
      </c>
      <c r="DP493" t="s">
        <v>11343</v>
      </c>
      <c r="DQ493" t="s">
        <v>202</v>
      </c>
      <c r="DR493" t="str">
        <f>HYPERLINK("https://nconnect.nicmar.ac.in/pdf/683_resume_1772033856.pdf/Y2FyZWVy","View Resume")</f>
        <v>0</v>
      </c>
      <c r="DS493" t="s">
        <v>1505</v>
      </c>
      <c r="DT493" t="s">
        <v>11341</v>
      </c>
      <c r="DU493" t="s">
        <v>6235</v>
      </c>
      <c r="DV493" t="s">
        <v>11342</v>
      </c>
      <c r="DW493" t="s">
        <v>207</v>
      </c>
      <c r="DX493" t="s">
        <v>824</v>
      </c>
      <c r="DY493" t="s">
        <v>209</v>
      </c>
      <c r="DZ493" t="s">
        <v>1505</v>
      </c>
    </row>
    <row r="494" spans="1:158">
      <c r="A494" t="s">
        <v>794</v>
      </c>
      <c r="B494" t="s">
        <v>211</v>
      </c>
      <c r="C494" t="s">
        <v>267</v>
      </c>
      <c r="D494" t="s">
        <v>509</v>
      </c>
      <c r="E494" t="s">
        <v>11344</v>
      </c>
      <c r="F494" t="s">
        <v>11345</v>
      </c>
      <c r="G494">
        <v>8941015965</v>
      </c>
      <c r="H494" t="s">
        <v>271</v>
      </c>
      <c r="I494" t="s">
        <v>11346</v>
      </c>
      <c r="J494" t="s">
        <v>217</v>
      </c>
      <c r="K494" t="s">
        <v>11347</v>
      </c>
      <c r="L494" t="s">
        <v>11348</v>
      </c>
      <c r="M494" t="s">
        <v>11349</v>
      </c>
      <c r="N494" t="s">
        <v>170</v>
      </c>
      <c r="AI494" t="s">
        <v>11350</v>
      </c>
      <c r="AJ494" t="s">
        <v>11351</v>
      </c>
      <c r="AK494" t="s">
        <v>11352</v>
      </c>
      <c r="AL494">
        <v>49.5</v>
      </c>
      <c r="AN494">
        <v>2008</v>
      </c>
      <c r="AO494" t="s">
        <v>174</v>
      </c>
      <c r="AP494" t="s">
        <v>11350</v>
      </c>
      <c r="AQ494" t="s">
        <v>11351</v>
      </c>
      <c r="AR494" t="s">
        <v>11353</v>
      </c>
      <c r="AS494">
        <v>70</v>
      </c>
      <c r="AU494">
        <v>2010</v>
      </c>
      <c r="AV494" t="s">
        <v>170</v>
      </c>
      <c r="BC494" t="s">
        <v>174</v>
      </c>
      <c r="BD494" t="s">
        <v>11354</v>
      </c>
      <c r="BE494" t="s">
        <v>11355</v>
      </c>
      <c r="BF494" t="s">
        <v>1335</v>
      </c>
      <c r="BG494">
        <v>70</v>
      </c>
      <c r="BI494">
        <v>2013</v>
      </c>
      <c r="BJ494">
        <v>19</v>
      </c>
      <c r="BK494" t="s">
        <v>6204</v>
      </c>
      <c r="BL494">
        <v>53</v>
      </c>
      <c r="BM494" t="s">
        <v>1335</v>
      </c>
      <c r="BN494" t="s">
        <v>174</v>
      </c>
      <c r="BO494" t="s">
        <v>9466</v>
      </c>
      <c r="BP494" t="s">
        <v>11355</v>
      </c>
      <c r="BQ494" t="s">
        <v>1335</v>
      </c>
      <c r="BR494">
        <v>81.5</v>
      </c>
      <c r="BT494">
        <v>2015</v>
      </c>
      <c r="BU494">
        <v>31</v>
      </c>
      <c r="BV494" t="s">
        <v>6205</v>
      </c>
      <c r="BW494">
        <v>53</v>
      </c>
      <c r="BX494" t="s">
        <v>1335</v>
      </c>
      <c r="BY494" t="s">
        <v>170</v>
      </c>
      <c r="CF494" t="s">
        <v>174</v>
      </c>
      <c r="CG494" t="s">
        <v>528</v>
      </c>
      <c r="CH494" t="s">
        <v>1297</v>
      </c>
      <c r="CI494" t="s">
        <v>193</v>
      </c>
      <c r="CJ494">
        <v>2024</v>
      </c>
      <c r="CL494" t="s">
        <v>170</v>
      </c>
      <c r="CN494" t="s">
        <v>174</v>
      </c>
      <c r="CO494" t="s">
        <v>11356</v>
      </c>
      <c r="CP494" t="s">
        <v>722</v>
      </c>
      <c r="CQ494" t="s">
        <v>174</v>
      </c>
      <c r="CR494">
        <v>7</v>
      </c>
      <c r="CS494">
        <v>1</v>
      </c>
      <c r="CT494">
        <v>11</v>
      </c>
      <c r="CU494" t="s">
        <v>11357</v>
      </c>
      <c r="CV494" t="s">
        <v>170</v>
      </c>
      <c r="CZ494" t="s">
        <v>170</v>
      </c>
      <c r="DB494" t="s">
        <v>2359</v>
      </c>
      <c r="DC494" t="s">
        <v>2124</v>
      </c>
      <c r="DD494" t="s">
        <v>174</v>
      </c>
      <c r="DE494" t="s">
        <v>11358</v>
      </c>
      <c r="DF494" t="s">
        <v>170</v>
      </c>
      <c r="DL494" t="s">
        <v>174</v>
      </c>
      <c r="DM494" t="s">
        <v>11359</v>
      </c>
      <c r="DN494" t="s">
        <v>174</v>
      </c>
      <c r="DO494" t="s">
        <v>11360</v>
      </c>
      <c r="DP494" t="s">
        <v>11361</v>
      </c>
      <c r="DQ494" t="s">
        <v>202</v>
      </c>
      <c r="DR494" t="str">
        <f>HYPERLINK("https://nconnect.nicmar.ac.in/pdf/685_resume_1772037685.pdf/Y2FyZWVy","View Resume")</f>
        <v>0</v>
      </c>
      <c r="DS494" t="s">
        <v>1383</v>
      </c>
      <c r="DT494" t="s">
        <v>11362</v>
      </c>
      <c r="DU494" t="s">
        <v>1685</v>
      </c>
      <c r="DV494" t="s">
        <v>418</v>
      </c>
      <c r="DW494" t="s">
        <v>246</v>
      </c>
      <c r="DX494" t="s">
        <v>252</v>
      </c>
      <c r="DY494" t="s">
        <v>209</v>
      </c>
      <c r="DZ494" t="s">
        <v>1383</v>
      </c>
    </row>
    <row r="495" spans="1:158">
      <c r="A495" t="s">
        <v>794</v>
      </c>
      <c r="B495" t="s">
        <v>211</v>
      </c>
      <c r="C495" t="s">
        <v>267</v>
      </c>
      <c r="D495" t="s">
        <v>509</v>
      </c>
      <c r="E495" t="s">
        <v>11363</v>
      </c>
      <c r="F495" t="s">
        <v>11364</v>
      </c>
      <c r="G495">
        <v>9662622246</v>
      </c>
      <c r="H495" t="s">
        <v>164</v>
      </c>
      <c r="I495" t="s">
        <v>11365</v>
      </c>
      <c r="J495" t="s">
        <v>166</v>
      </c>
      <c r="K495" t="s">
        <v>11366</v>
      </c>
      <c r="L495" t="s">
        <v>11367</v>
      </c>
      <c r="M495" t="s">
        <v>11368</v>
      </c>
      <c r="N495" t="s">
        <v>170</v>
      </c>
      <c r="AI495" t="s">
        <v>11369</v>
      </c>
      <c r="AJ495" t="s">
        <v>11370</v>
      </c>
      <c r="AK495" t="s">
        <v>7111</v>
      </c>
      <c r="AL495">
        <v>75.64</v>
      </c>
      <c r="AN495">
        <v>1997</v>
      </c>
      <c r="AO495" t="s">
        <v>174</v>
      </c>
      <c r="AP495" t="s">
        <v>11369</v>
      </c>
      <c r="AQ495" t="s">
        <v>11370</v>
      </c>
      <c r="AR495" t="s">
        <v>11371</v>
      </c>
      <c r="AS495">
        <v>72.77</v>
      </c>
      <c r="AU495">
        <v>1999</v>
      </c>
      <c r="AV495" t="s">
        <v>170</v>
      </c>
      <c r="BC495" t="s">
        <v>174</v>
      </c>
      <c r="BD495" t="s">
        <v>11372</v>
      </c>
      <c r="BE495" t="s">
        <v>11373</v>
      </c>
      <c r="BF495" t="s">
        <v>11374</v>
      </c>
      <c r="BG495">
        <v>65.55</v>
      </c>
      <c r="BI495">
        <v>2002</v>
      </c>
      <c r="BJ495">
        <v>19</v>
      </c>
      <c r="BK495" t="s">
        <v>663</v>
      </c>
      <c r="BL495">
        <v>27</v>
      </c>
      <c r="BN495" t="s">
        <v>174</v>
      </c>
      <c r="BO495" t="s">
        <v>11372</v>
      </c>
      <c r="BP495" t="s">
        <v>11373</v>
      </c>
      <c r="BQ495" t="s">
        <v>11374</v>
      </c>
      <c r="BR495">
        <v>76</v>
      </c>
      <c r="BT495">
        <v>2005</v>
      </c>
      <c r="BU495">
        <v>31</v>
      </c>
      <c r="BV495" t="s">
        <v>811</v>
      </c>
      <c r="BW495">
        <v>23</v>
      </c>
      <c r="BY495" t="s">
        <v>174</v>
      </c>
      <c r="BZ495" t="s">
        <v>185</v>
      </c>
      <c r="CA495" t="s">
        <v>606</v>
      </c>
      <c r="CB495" t="s">
        <v>1617</v>
      </c>
      <c r="CC495">
        <v>64</v>
      </c>
      <c r="CE495">
        <v>2013</v>
      </c>
      <c r="CF495" t="s">
        <v>174</v>
      </c>
      <c r="CG495" t="s">
        <v>2716</v>
      </c>
      <c r="CH495" t="s">
        <v>11375</v>
      </c>
      <c r="CI495" t="s">
        <v>193</v>
      </c>
      <c r="CJ495">
        <v>2010</v>
      </c>
      <c r="CL495" t="s">
        <v>174</v>
      </c>
      <c r="CN495" t="s">
        <v>174</v>
      </c>
      <c r="CO495" t="s">
        <v>11376</v>
      </c>
      <c r="CP495" t="s">
        <v>11377</v>
      </c>
      <c r="CQ495" t="s">
        <v>174</v>
      </c>
      <c r="CR495">
        <v>2</v>
      </c>
      <c r="CS495">
        <v>13</v>
      </c>
      <c r="CT495">
        <v>10</v>
      </c>
      <c r="CU495" t="s">
        <v>2365</v>
      </c>
      <c r="CV495" t="s">
        <v>174</v>
      </c>
      <c r="CW495" t="s">
        <v>11378</v>
      </c>
      <c r="CX495" t="s">
        <v>193</v>
      </c>
      <c r="CY495">
        <v>2023</v>
      </c>
      <c r="CZ495" t="s">
        <v>174</v>
      </c>
      <c r="DA495" t="s">
        <v>11379</v>
      </c>
      <c r="DC495" t="s">
        <v>11380</v>
      </c>
      <c r="DD495" t="s">
        <v>174</v>
      </c>
      <c r="DE495" t="s">
        <v>11381</v>
      </c>
      <c r="DF495" t="s">
        <v>174</v>
      </c>
      <c r="DG495">
        <v>12</v>
      </c>
      <c r="DH495">
        <v>0</v>
      </c>
      <c r="DI495">
        <v>1</v>
      </c>
      <c r="DJ495">
        <v>6</v>
      </c>
      <c r="DK495">
        <v>7</v>
      </c>
      <c r="DL495" t="s">
        <v>174</v>
      </c>
      <c r="DM495" t="s">
        <v>11382</v>
      </c>
      <c r="DN495" t="s">
        <v>170</v>
      </c>
      <c r="DP495" t="s">
        <v>11383</v>
      </c>
      <c r="DQ495" t="s">
        <v>202</v>
      </c>
      <c r="DR495" t="str">
        <f>HYPERLINK("https://nconnect.nicmar.ac.in/pdf/623_resume_1772039506.pdf/Y2FyZWVy","View Resume")</f>
        <v>0</v>
      </c>
      <c r="DS495" t="s">
        <v>1498</v>
      </c>
      <c r="DT495" t="s">
        <v>11384</v>
      </c>
      <c r="DU495" t="s">
        <v>1629</v>
      </c>
      <c r="DV495" t="s">
        <v>1427</v>
      </c>
      <c r="DW495" t="s">
        <v>246</v>
      </c>
      <c r="DX495" t="s">
        <v>469</v>
      </c>
      <c r="DY495" t="s">
        <v>209</v>
      </c>
      <c r="DZ495" t="s">
        <v>470</v>
      </c>
      <c r="EA495" t="s">
        <v>11385</v>
      </c>
      <c r="EB495" t="s">
        <v>11386</v>
      </c>
      <c r="EC495" t="s">
        <v>11387</v>
      </c>
      <c r="ED495" t="s">
        <v>246</v>
      </c>
      <c r="EE495" t="s">
        <v>3757</v>
      </c>
      <c r="EF495" t="s">
        <v>3257</v>
      </c>
      <c r="EG495" t="s">
        <v>870</v>
      </c>
    </row>
    <row r="496" spans="1:158">
      <c r="A496" t="s">
        <v>507</v>
      </c>
      <c r="B496" t="s">
        <v>508</v>
      </c>
      <c r="C496" t="s">
        <v>267</v>
      </c>
      <c r="D496" t="s">
        <v>509</v>
      </c>
      <c r="E496" t="s">
        <v>11363</v>
      </c>
      <c r="F496" t="s">
        <v>11364</v>
      </c>
      <c r="G496">
        <v>9662622246</v>
      </c>
      <c r="H496" t="s">
        <v>164</v>
      </c>
      <c r="I496" t="s">
        <v>11365</v>
      </c>
      <c r="J496" t="s">
        <v>166</v>
      </c>
      <c r="K496" t="s">
        <v>11366</v>
      </c>
      <c r="L496" t="s">
        <v>11367</v>
      </c>
      <c r="M496" t="s">
        <v>11368</v>
      </c>
      <c r="N496" t="s">
        <v>170</v>
      </c>
      <c r="AI496" t="s">
        <v>11369</v>
      </c>
      <c r="AJ496" t="s">
        <v>11370</v>
      </c>
      <c r="AK496" t="s">
        <v>7111</v>
      </c>
      <c r="AL496">
        <v>75.64</v>
      </c>
      <c r="AN496">
        <v>1997</v>
      </c>
      <c r="AO496" t="s">
        <v>174</v>
      </c>
      <c r="AP496" t="s">
        <v>11369</v>
      </c>
      <c r="AQ496" t="s">
        <v>11370</v>
      </c>
      <c r="AR496" t="s">
        <v>11371</v>
      </c>
      <c r="AS496">
        <v>72.77</v>
      </c>
      <c r="AU496">
        <v>1999</v>
      </c>
      <c r="AV496" t="s">
        <v>170</v>
      </c>
      <c r="BC496" t="s">
        <v>174</v>
      </c>
      <c r="BD496" t="s">
        <v>11372</v>
      </c>
      <c r="BE496" t="s">
        <v>11373</v>
      </c>
      <c r="BF496" t="s">
        <v>11374</v>
      </c>
      <c r="BG496">
        <v>65.55</v>
      </c>
      <c r="BI496">
        <v>2002</v>
      </c>
      <c r="BJ496">
        <v>19</v>
      </c>
      <c r="BK496" t="s">
        <v>663</v>
      </c>
      <c r="BL496">
        <v>27</v>
      </c>
      <c r="BN496" t="s">
        <v>174</v>
      </c>
      <c r="BO496" t="s">
        <v>11372</v>
      </c>
      <c r="BP496" t="s">
        <v>11373</v>
      </c>
      <c r="BQ496" t="s">
        <v>11374</v>
      </c>
      <c r="BR496">
        <v>76</v>
      </c>
      <c r="BT496">
        <v>2005</v>
      </c>
      <c r="BU496">
        <v>31</v>
      </c>
      <c r="BV496" t="s">
        <v>811</v>
      </c>
      <c r="BW496">
        <v>23</v>
      </c>
      <c r="BY496" t="s">
        <v>174</v>
      </c>
      <c r="BZ496" t="s">
        <v>185</v>
      </c>
      <c r="CA496" t="s">
        <v>606</v>
      </c>
      <c r="CB496" t="s">
        <v>1617</v>
      </c>
      <c r="CC496">
        <v>64</v>
      </c>
      <c r="CE496">
        <v>2013</v>
      </c>
      <c r="CF496" t="s">
        <v>174</v>
      </c>
      <c r="CG496" t="s">
        <v>2716</v>
      </c>
      <c r="CH496" t="s">
        <v>11375</v>
      </c>
      <c r="CI496" t="s">
        <v>193</v>
      </c>
      <c r="CJ496">
        <v>2010</v>
      </c>
      <c r="CL496" t="s">
        <v>174</v>
      </c>
      <c r="CN496" t="s">
        <v>174</v>
      </c>
      <c r="CO496" t="s">
        <v>11376</v>
      </c>
      <c r="CP496" t="s">
        <v>11377</v>
      </c>
      <c r="CQ496" t="s">
        <v>174</v>
      </c>
      <c r="CR496">
        <v>2</v>
      </c>
      <c r="CS496">
        <v>13</v>
      </c>
      <c r="CT496">
        <v>10</v>
      </c>
      <c r="CU496" t="s">
        <v>2365</v>
      </c>
      <c r="CV496" t="s">
        <v>174</v>
      </c>
      <c r="CW496" t="s">
        <v>11378</v>
      </c>
      <c r="CX496" t="s">
        <v>193</v>
      </c>
      <c r="CY496">
        <v>2023</v>
      </c>
      <c r="CZ496" t="s">
        <v>174</v>
      </c>
      <c r="DA496" t="s">
        <v>11379</v>
      </c>
      <c r="DC496" t="s">
        <v>11380</v>
      </c>
      <c r="DD496" t="s">
        <v>174</v>
      </c>
      <c r="DE496" t="s">
        <v>11381</v>
      </c>
      <c r="DF496" t="s">
        <v>174</v>
      </c>
      <c r="DG496">
        <v>12</v>
      </c>
      <c r="DH496">
        <v>0</v>
      </c>
      <c r="DI496">
        <v>1</v>
      </c>
      <c r="DJ496">
        <v>6</v>
      </c>
      <c r="DK496">
        <v>7</v>
      </c>
      <c r="DL496" t="s">
        <v>174</v>
      </c>
      <c r="DM496" t="s">
        <v>11382</v>
      </c>
      <c r="DN496" t="s">
        <v>170</v>
      </c>
      <c r="DP496" t="s">
        <v>11388</v>
      </c>
      <c r="DQ496" t="s">
        <v>202</v>
      </c>
      <c r="DR496" t="str">
        <f>HYPERLINK("https://nconnect.nicmar.ac.in/pdf/623_resume_1772039506.pdf/Y2FyZWVy","View Resume")</f>
        <v>0</v>
      </c>
      <c r="DS496" t="s">
        <v>1498</v>
      </c>
      <c r="DT496" t="s">
        <v>11384</v>
      </c>
      <c r="DU496" t="s">
        <v>1629</v>
      </c>
      <c r="DV496" t="s">
        <v>1427</v>
      </c>
      <c r="DW496" t="s">
        <v>246</v>
      </c>
      <c r="DX496" t="s">
        <v>469</v>
      </c>
      <c r="DY496" t="s">
        <v>209</v>
      </c>
      <c r="DZ496" t="s">
        <v>470</v>
      </c>
      <c r="EA496" t="s">
        <v>11385</v>
      </c>
      <c r="EB496" t="s">
        <v>11386</v>
      </c>
      <c r="EC496" t="s">
        <v>11387</v>
      </c>
      <c r="ED496" t="s">
        <v>246</v>
      </c>
      <c r="EE496" t="s">
        <v>3757</v>
      </c>
      <c r="EF496" t="s">
        <v>3257</v>
      </c>
      <c r="EG496" t="s">
        <v>870</v>
      </c>
    </row>
    <row r="497" spans="1:158">
      <c r="A497" t="s">
        <v>1245</v>
      </c>
      <c r="B497" t="s">
        <v>159</v>
      </c>
      <c r="C497" t="s">
        <v>1138</v>
      </c>
      <c r="D497" t="s">
        <v>1246</v>
      </c>
      <c r="E497" t="s">
        <v>11389</v>
      </c>
      <c r="F497" t="s">
        <v>11390</v>
      </c>
      <c r="G497">
        <v>9029916916</v>
      </c>
      <c r="H497" t="s">
        <v>164</v>
      </c>
      <c r="I497" t="s">
        <v>11391</v>
      </c>
      <c r="J497" t="s">
        <v>166</v>
      </c>
      <c r="K497" t="s">
        <v>11392</v>
      </c>
      <c r="L497" t="s">
        <v>11393</v>
      </c>
      <c r="M497" t="s">
        <v>11394</v>
      </c>
      <c r="N497" t="s">
        <v>170</v>
      </c>
      <c r="AI497" t="s">
        <v>11395</v>
      </c>
      <c r="AJ497" t="s">
        <v>11396</v>
      </c>
      <c r="AK497" t="s">
        <v>3878</v>
      </c>
      <c r="AL497">
        <v>78</v>
      </c>
      <c r="AN497">
        <v>2000</v>
      </c>
      <c r="AO497" t="s">
        <v>174</v>
      </c>
      <c r="AP497" t="s">
        <v>11397</v>
      </c>
      <c r="AQ497" t="s">
        <v>11398</v>
      </c>
      <c r="AR497" t="s">
        <v>439</v>
      </c>
      <c r="AS497">
        <v>41.54</v>
      </c>
      <c r="AU497">
        <v>2002</v>
      </c>
      <c r="AV497" t="s">
        <v>170</v>
      </c>
      <c r="BC497" t="s">
        <v>174</v>
      </c>
      <c r="BD497" t="s">
        <v>11399</v>
      </c>
      <c r="BE497" t="s">
        <v>11400</v>
      </c>
      <c r="BF497" t="s">
        <v>443</v>
      </c>
      <c r="BG497">
        <v>65</v>
      </c>
      <c r="BI497">
        <v>2005</v>
      </c>
      <c r="BJ497">
        <v>19</v>
      </c>
      <c r="BK497" t="s">
        <v>525</v>
      </c>
      <c r="BL497">
        <v>53</v>
      </c>
      <c r="BM497" t="s">
        <v>443</v>
      </c>
      <c r="BN497" t="s">
        <v>174</v>
      </c>
      <c r="BO497" t="s">
        <v>11401</v>
      </c>
      <c r="BP497" t="s">
        <v>11402</v>
      </c>
      <c r="BQ497" t="s">
        <v>11403</v>
      </c>
      <c r="BR497">
        <v>61</v>
      </c>
      <c r="BT497">
        <v>2008</v>
      </c>
      <c r="BU497">
        <v>31</v>
      </c>
      <c r="BV497" t="s">
        <v>529</v>
      </c>
      <c r="BW497">
        <v>33</v>
      </c>
      <c r="BY497" t="s">
        <v>170</v>
      </c>
      <c r="CF497" t="s">
        <v>170</v>
      </c>
      <c r="CJ497">
        <v>2008</v>
      </c>
      <c r="CL497" t="s">
        <v>174</v>
      </c>
      <c r="CM497" t="s">
        <v>11404</v>
      </c>
      <c r="CN497" t="s">
        <v>174</v>
      </c>
      <c r="CO497" t="s">
        <v>11405</v>
      </c>
      <c r="CP497" t="s">
        <v>11406</v>
      </c>
      <c r="CQ497" t="s">
        <v>170</v>
      </c>
      <c r="CV497" t="s">
        <v>170</v>
      </c>
      <c r="CZ497" t="s">
        <v>170</v>
      </c>
      <c r="DB497" t="s">
        <v>11407</v>
      </c>
      <c r="DC497" t="s">
        <v>11408</v>
      </c>
      <c r="DD497" t="s">
        <v>174</v>
      </c>
      <c r="DE497" t="s">
        <v>11409</v>
      </c>
      <c r="DF497" t="s">
        <v>170</v>
      </c>
      <c r="DL497" t="s">
        <v>174</v>
      </c>
      <c r="DM497" t="s">
        <v>11410</v>
      </c>
      <c r="DN497" t="s">
        <v>170</v>
      </c>
      <c r="DP497" t="s">
        <v>11411</v>
      </c>
      <c r="DQ497" t="str">
        <f>HYPERLINK("https://nconnect.nicmar.ac.in/storage/profile/699f26cf8cf4c.png","Download")</f>
        <v>0</v>
      </c>
      <c r="DR497" t="str">
        <f>HYPERLINK("https://nconnect.nicmar.ac.in/pdf/686_resume_1772041368.pdf/Y2FyZWVy","View Resume")</f>
        <v>0</v>
      </c>
      <c r="DS497" t="s">
        <v>380</v>
      </c>
      <c r="DT497" t="s">
        <v>11412</v>
      </c>
      <c r="DU497" t="s">
        <v>11413</v>
      </c>
      <c r="DV497" t="s">
        <v>819</v>
      </c>
      <c r="DW497" t="s">
        <v>207</v>
      </c>
      <c r="DX497" t="s">
        <v>3625</v>
      </c>
      <c r="DY497" t="s">
        <v>209</v>
      </c>
      <c r="DZ497" t="s">
        <v>380</v>
      </c>
    </row>
    <row r="498" spans="1:158">
      <c r="A498" t="s">
        <v>295</v>
      </c>
      <c r="B498" t="s">
        <v>211</v>
      </c>
      <c r="C498" t="s">
        <v>267</v>
      </c>
      <c r="D498" t="s">
        <v>296</v>
      </c>
      <c r="E498" t="s">
        <v>11414</v>
      </c>
      <c r="F498" t="s">
        <v>11415</v>
      </c>
      <c r="G498">
        <v>9820808431</v>
      </c>
      <c r="H498" t="s">
        <v>271</v>
      </c>
      <c r="I498" t="s">
        <v>11416</v>
      </c>
      <c r="J498" t="s">
        <v>166</v>
      </c>
      <c r="K498" t="s">
        <v>11417</v>
      </c>
      <c r="L498" t="s">
        <v>11418</v>
      </c>
      <c r="M498" t="s">
        <v>11419</v>
      </c>
      <c r="N498" t="s">
        <v>170</v>
      </c>
      <c r="AI498" t="s">
        <v>11420</v>
      </c>
      <c r="AJ498" t="s">
        <v>11421</v>
      </c>
      <c r="AK498" t="s">
        <v>11422</v>
      </c>
      <c r="AL498">
        <v>86</v>
      </c>
      <c r="AN498">
        <v>1995</v>
      </c>
      <c r="AO498" t="s">
        <v>174</v>
      </c>
      <c r="AP498" t="s">
        <v>11423</v>
      </c>
      <c r="AQ498" t="s">
        <v>11424</v>
      </c>
      <c r="AR498" t="s">
        <v>11425</v>
      </c>
      <c r="AS498">
        <v>70</v>
      </c>
      <c r="AU498">
        <v>1997</v>
      </c>
      <c r="AV498" t="s">
        <v>170</v>
      </c>
      <c r="BC498" t="s">
        <v>174</v>
      </c>
      <c r="BD498" t="s">
        <v>1441</v>
      </c>
      <c r="BE498" t="s">
        <v>11423</v>
      </c>
      <c r="BF498" t="s">
        <v>11426</v>
      </c>
      <c r="BG498">
        <v>50</v>
      </c>
      <c r="BI498">
        <v>2000</v>
      </c>
      <c r="BJ498">
        <v>19</v>
      </c>
      <c r="BK498" t="s">
        <v>11427</v>
      </c>
      <c r="BL498">
        <v>10</v>
      </c>
      <c r="BN498" t="s">
        <v>174</v>
      </c>
      <c r="BO498" t="s">
        <v>1441</v>
      </c>
      <c r="BP498" t="s">
        <v>11428</v>
      </c>
      <c r="BQ498" t="s">
        <v>11429</v>
      </c>
      <c r="BR498">
        <v>66</v>
      </c>
      <c r="BT498">
        <v>2006</v>
      </c>
      <c r="BU498">
        <v>31</v>
      </c>
      <c r="BV498" t="s">
        <v>5647</v>
      </c>
      <c r="BW498">
        <v>33</v>
      </c>
      <c r="BY498" t="s">
        <v>174</v>
      </c>
      <c r="BZ498" t="s">
        <v>5185</v>
      </c>
      <c r="CA498" t="s">
        <v>11430</v>
      </c>
      <c r="CB498" t="s">
        <v>9918</v>
      </c>
      <c r="CC498">
        <v>50</v>
      </c>
      <c r="CE498">
        <v>2003</v>
      </c>
      <c r="CF498" t="s">
        <v>174</v>
      </c>
      <c r="CG498" t="s">
        <v>11431</v>
      </c>
      <c r="CH498" t="s">
        <v>11432</v>
      </c>
      <c r="CI498" t="s">
        <v>193</v>
      </c>
      <c r="CJ498">
        <v>2024</v>
      </c>
      <c r="CL498" t="s">
        <v>174</v>
      </c>
      <c r="CM498" t="s">
        <v>11433</v>
      </c>
      <c r="CN498" t="s">
        <v>174</v>
      </c>
      <c r="CO498" t="s">
        <v>11434</v>
      </c>
      <c r="CP498" t="s">
        <v>722</v>
      </c>
      <c r="CQ498" t="s">
        <v>174</v>
      </c>
      <c r="CR498">
        <v>1</v>
      </c>
      <c r="CS498">
        <v>2</v>
      </c>
      <c r="CT498">
        <v>10</v>
      </c>
      <c r="CU498" t="s">
        <v>11435</v>
      </c>
      <c r="CV498" t="s">
        <v>170</v>
      </c>
      <c r="CZ498" t="s">
        <v>170</v>
      </c>
      <c r="DB498" t="s">
        <v>11436</v>
      </c>
      <c r="DC498" t="s">
        <v>782</v>
      </c>
      <c r="DD498" t="s">
        <v>174</v>
      </c>
      <c r="DE498" t="s">
        <v>11437</v>
      </c>
      <c r="DF498" t="s">
        <v>170</v>
      </c>
      <c r="DL498" t="s">
        <v>170</v>
      </c>
      <c r="DN498" t="s">
        <v>174</v>
      </c>
      <c r="DO498" t="s">
        <v>11438</v>
      </c>
      <c r="DP498" t="s">
        <v>11439</v>
      </c>
      <c r="DQ498" t="str">
        <f>HYPERLINK("https://nconnect.nicmar.ac.in/storage/profile/699f2437a4e95.png","Download")</f>
        <v>0</v>
      </c>
      <c r="DR498" t="str">
        <f>HYPERLINK("https://nconnect.nicmar.ac.in/pdf/687_resume_1772042877.pdf/Y2FyZWVy","View Resume")</f>
        <v>0</v>
      </c>
      <c r="DS498" t="s">
        <v>990</v>
      </c>
      <c r="DT498" t="s">
        <v>11440</v>
      </c>
      <c r="DU498" t="s">
        <v>9891</v>
      </c>
      <c r="DV498" t="s">
        <v>819</v>
      </c>
      <c r="DW498" t="s">
        <v>246</v>
      </c>
      <c r="DX498" t="s">
        <v>1686</v>
      </c>
      <c r="DY498" t="s">
        <v>209</v>
      </c>
      <c r="DZ498" t="s">
        <v>990</v>
      </c>
    </row>
    <row r="499" spans="1:158">
      <c r="A499" t="s">
        <v>587</v>
      </c>
      <c r="B499" t="s">
        <v>159</v>
      </c>
      <c r="C499" t="s">
        <v>267</v>
      </c>
      <c r="D499" t="s">
        <v>357</v>
      </c>
      <c r="E499" t="s">
        <v>11441</v>
      </c>
      <c r="F499" t="s">
        <v>11442</v>
      </c>
      <c r="G499">
        <v>9829069754</v>
      </c>
      <c r="H499" t="s">
        <v>164</v>
      </c>
      <c r="I499" t="s">
        <v>11443</v>
      </c>
      <c r="J499" t="s">
        <v>166</v>
      </c>
      <c r="K499" t="s">
        <v>361</v>
      </c>
      <c r="L499" t="s">
        <v>11444</v>
      </c>
      <c r="M499" t="s">
        <v>11445</v>
      </c>
      <c r="N499" t="s">
        <v>170</v>
      </c>
      <c r="AI499" t="s">
        <v>11446</v>
      </c>
      <c r="AJ499" t="s">
        <v>5478</v>
      </c>
      <c r="AK499" t="s">
        <v>11447</v>
      </c>
      <c r="AL499">
        <v>60.6</v>
      </c>
      <c r="AN499">
        <v>1979</v>
      </c>
      <c r="AO499" t="s">
        <v>174</v>
      </c>
      <c r="AP499" t="s">
        <v>11448</v>
      </c>
      <c r="AQ499" t="s">
        <v>5478</v>
      </c>
      <c r="AR499" t="s">
        <v>11449</v>
      </c>
      <c r="AS499">
        <v>49.4</v>
      </c>
      <c r="AU499">
        <v>1981</v>
      </c>
      <c r="AV499" t="s">
        <v>174</v>
      </c>
      <c r="AW499" t="s">
        <v>11450</v>
      </c>
      <c r="AX499" t="s">
        <v>11451</v>
      </c>
      <c r="AY499" t="s">
        <v>11452</v>
      </c>
      <c r="AZ499">
        <v>62.6</v>
      </c>
      <c r="BB499">
        <v>1995</v>
      </c>
      <c r="BC499" t="s">
        <v>174</v>
      </c>
      <c r="BD499" t="s">
        <v>11453</v>
      </c>
      <c r="BE499" t="s">
        <v>11454</v>
      </c>
      <c r="BF499" t="s">
        <v>11455</v>
      </c>
      <c r="BG499">
        <v>48.3</v>
      </c>
      <c r="BI499">
        <v>1986</v>
      </c>
      <c r="BJ499">
        <v>19</v>
      </c>
      <c r="BK499" t="s">
        <v>1007</v>
      </c>
      <c r="BL499">
        <v>53</v>
      </c>
      <c r="BM499" t="s">
        <v>11456</v>
      </c>
      <c r="BN499" t="s">
        <v>174</v>
      </c>
      <c r="BO499" t="s">
        <v>11457</v>
      </c>
      <c r="BP499" t="s">
        <v>11458</v>
      </c>
      <c r="BQ499" t="s">
        <v>11459</v>
      </c>
      <c r="BR499">
        <v>63.6</v>
      </c>
      <c r="BT499">
        <v>1999</v>
      </c>
      <c r="BU499">
        <v>31</v>
      </c>
      <c r="BV499" t="s">
        <v>11460</v>
      </c>
      <c r="BW499">
        <v>53</v>
      </c>
      <c r="BX499" t="s">
        <v>11461</v>
      </c>
      <c r="BY499" t="s">
        <v>174</v>
      </c>
      <c r="BZ499" t="s">
        <v>11462</v>
      </c>
      <c r="CA499" t="s">
        <v>11454</v>
      </c>
      <c r="CB499" t="s">
        <v>11463</v>
      </c>
      <c r="CC499">
        <v>54.05</v>
      </c>
      <c r="CE499">
        <v>1989</v>
      </c>
      <c r="CF499" t="s">
        <v>174</v>
      </c>
      <c r="CG499" t="s">
        <v>713</v>
      </c>
      <c r="CH499" t="s">
        <v>11464</v>
      </c>
      <c r="CI499" t="s">
        <v>193</v>
      </c>
      <c r="CJ499">
        <v>2019</v>
      </c>
      <c r="CL499" t="s">
        <v>174</v>
      </c>
      <c r="CM499" t="s">
        <v>11465</v>
      </c>
      <c r="CN499" t="s">
        <v>174</v>
      </c>
      <c r="CO499" t="s">
        <v>11466</v>
      </c>
      <c r="CP499" t="s">
        <v>11467</v>
      </c>
      <c r="CQ499" t="s">
        <v>174</v>
      </c>
      <c r="CR499" t="s">
        <v>3130</v>
      </c>
      <c r="CS499" t="s">
        <v>3130</v>
      </c>
      <c r="CT499">
        <v>5</v>
      </c>
      <c r="CU499" t="s">
        <v>11468</v>
      </c>
      <c r="CV499" t="s">
        <v>170</v>
      </c>
      <c r="CZ499" t="s">
        <v>170</v>
      </c>
      <c r="DB499" t="s">
        <v>11469</v>
      </c>
      <c r="DC499" t="s">
        <v>11470</v>
      </c>
      <c r="DD499" t="s">
        <v>174</v>
      </c>
      <c r="DE499" t="s">
        <v>11471</v>
      </c>
      <c r="DF499" t="s">
        <v>174</v>
      </c>
      <c r="DG499" t="s">
        <v>11472</v>
      </c>
      <c r="DH499" t="s">
        <v>3130</v>
      </c>
      <c r="DI499" t="s">
        <v>3130</v>
      </c>
      <c r="DJ499" t="s">
        <v>3130</v>
      </c>
      <c r="DK499">
        <v>9</v>
      </c>
      <c r="DL499" t="s">
        <v>174</v>
      </c>
      <c r="DM499" t="s">
        <v>11473</v>
      </c>
      <c r="DN499" t="s">
        <v>174</v>
      </c>
      <c r="DO499" t="s">
        <v>11474</v>
      </c>
      <c r="DP499" t="s">
        <v>11475</v>
      </c>
      <c r="DQ499" t="str">
        <f>HYPERLINK("https://nconnect.nicmar.ac.in/storage/profile/69a094226407e.png","Download")</f>
        <v>0</v>
      </c>
      <c r="DR499" t="str">
        <f>HYPERLINK("https://nconnect.nicmar.ac.in/pdf/403_resume_1772214903.pdf/Y2FyZWVy","View Resume")</f>
        <v>0</v>
      </c>
      <c r="DS499" t="s">
        <v>11476</v>
      </c>
      <c r="DT499" t="s">
        <v>11477</v>
      </c>
      <c r="DU499" t="s">
        <v>11478</v>
      </c>
      <c r="DV499" t="s">
        <v>1214</v>
      </c>
      <c r="DW499" t="s">
        <v>207</v>
      </c>
      <c r="DX499" t="s">
        <v>465</v>
      </c>
      <c r="DY499" t="s">
        <v>209</v>
      </c>
      <c r="DZ499" t="s">
        <v>949</v>
      </c>
      <c r="EA499" t="s">
        <v>11479</v>
      </c>
      <c r="EB499" t="s">
        <v>11480</v>
      </c>
      <c r="EC499" t="s">
        <v>1214</v>
      </c>
      <c r="ED499" t="s">
        <v>207</v>
      </c>
      <c r="EE499" t="s">
        <v>758</v>
      </c>
      <c r="EF499" t="s">
        <v>1199</v>
      </c>
      <c r="EG499" t="s">
        <v>355</v>
      </c>
      <c r="EH499" t="s">
        <v>11481</v>
      </c>
      <c r="EI499" t="s">
        <v>11471</v>
      </c>
      <c r="EJ499" t="s">
        <v>1214</v>
      </c>
      <c r="EK499" t="s">
        <v>246</v>
      </c>
      <c r="EL499" t="s">
        <v>2854</v>
      </c>
      <c r="EM499" t="s">
        <v>984</v>
      </c>
      <c r="EN499" t="s">
        <v>248</v>
      </c>
      <c r="EO499" t="s">
        <v>9336</v>
      </c>
      <c r="EP499" t="s">
        <v>11482</v>
      </c>
      <c r="EQ499" t="s">
        <v>1214</v>
      </c>
      <c r="ER499" t="s">
        <v>246</v>
      </c>
      <c r="ES499" t="s">
        <v>645</v>
      </c>
      <c r="ET499" t="s">
        <v>907</v>
      </c>
      <c r="EU499" t="s">
        <v>461</v>
      </c>
      <c r="EV499" t="s">
        <v>11483</v>
      </c>
      <c r="EW499" t="s">
        <v>11484</v>
      </c>
      <c r="EX499" t="s">
        <v>1214</v>
      </c>
      <c r="EY499" t="s">
        <v>207</v>
      </c>
      <c r="EZ499" t="s">
        <v>1987</v>
      </c>
      <c r="FA499" t="s">
        <v>1719</v>
      </c>
      <c r="FB499" t="s">
        <v>1388</v>
      </c>
    </row>
    <row r="500" spans="1:158">
      <c r="A500" t="s">
        <v>266</v>
      </c>
      <c r="B500" t="s">
        <v>211</v>
      </c>
      <c r="C500" t="s">
        <v>267</v>
      </c>
      <c r="D500" t="s">
        <v>268</v>
      </c>
      <c r="E500" t="s">
        <v>11485</v>
      </c>
      <c r="F500" t="s">
        <v>11486</v>
      </c>
      <c r="G500">
        <v>9446176726</v>
      </c>
      <c r="H500" t="s">
        <v>164</v>
      </c>
      <c r="I500" t="s">
        <v>11487</v>
      </c>
      <c r="J500" t="s">
        <v>166</v>
      </c>
      <c r="K500" t="s">
        <v>831</v>
      </c>
      <c r="L500" t="s">
        <v>11488</v>
      </c>
      <c r="M500" t="s">
        <v>11489</v>
      </c>
      <c r="N500" t="s">
        <v>170</v>
      </c>
      <c r="AI500" t="s">
        <v>11490</v>
      </c>
      <c r="AJ500" t="s">
        <v>11491</v>
      </c>
      <c r="AK500" t="s">
        <v>11492</v>
      </c>
      <c r="AL500">
        <v>91</v>
      </c>
      <c r="AM500">
        <v>9.6</v>
      </c>
      <c r="AN500">
        <v>2011</v>
      </c>
      <c r="AO500" t="s">
        <v>174</v>
      </c>
      <c r="AP500" t="s">
        <v>11490</v>
      </c>
      <c r="AQ500" t="s">
        <v>11491</v>
      </c>
      <c r="AR500" t="s">
        <v>11493</v>
      </c>
      <c r="AS500">
        <v>89</v>
      </c>
      <c r="AU500">
        <v>2013</v>
      </c>
      <c r="AV500" t="s">
        <v>170</v>
      </c>
      <c r="BC500" t="s">
        <v>174</v>
      </c>
      <c r="BD500" t="s">
        <v>11494</v>
      </c>
      <c r="BE500" t="s">
        <v>11495</v>
      </c>
      <c r="BF500" t="s">
        <v>1668</v>
      </c>
      <c r="BG500">
        <v>79</v>
      </c>
      <c r="BI500">
        <v>2017</v>
      </c>
      <c r="BJ500">
        <v>19</v>
      </c>
      <c r="BK500" t="s">
        <v>11496</v>
      </c>
      <c r="BL500">
        <v>34</v>
      </c>
      <c r="BN500" t="s">
        <v>174</v>
      </c>
      <c r="BO500" t="s">
        <v>8856</v>
      </c>
      <c r="BP500" t="s">
        <v>11497</v>
      </c>
      <c r="BQ500" t="s">
        <v>11498</v>
      </c>
      <c r="BR500">
        <v>91</v>
      </c>
      <c r="BS500">
        <v>9.13</v>
      </c>
      <c r="BT500">
        <v>2020</v>
      </c>
      <c r="BU500">
        <v>31</v>
      </c>
      <c r="BV500" t="s">
        <v>11499</v>
      </c>
      <c r="BW500">
        <v>52</v>
      </c>
      <c r="BY500" t="s">
        <v>170</v>
      </c>
      <c r="CF500" t="s">
        <v>174</v>
      </c>
      <c r="CG500" t="s">
        <v>9667</v>
      </c>
      <c r="CH500" t="s">
        <v>11500</v>
      </c>
      <c r="CI500" t="s">
        <v>373</v>
      </c>
      <c r="CK500" t="s">
        <v>170</v>
      </c>
      <c r="CL500" t="s">
        <v>170</v>
      </c>
      <c r="CN500" t="s">
        <v>170</v>
      </c>
      <c r="CP500" t="s">
        <v>11501</v>
      </c>
      <c r="CQ500" t="s">
        <v>170</v>
      </c>
      <c r="CV500" t="s">
        <v>170</v>
      </c>
      <c r="CZ500" t="s">
        <v>170</v>
      </c>
      <c r="DB500" t="s">
        <v>378</v>
      </c>
      <c r="DC500" t="s">
        <v>326</v>
      </c>
      <c r="DD500" t="s">
        <v>170</v>
      </c>
      <c r="DE500" t="s">
        <v>11502</v>
      </c>
      <c r="DF500" t="s">
        <v>170</v>
      </c>
      <c r="DL500" t="s">
        <v>170</v>
      </c>
      <c r="DN500" t="s">
        <v>170</v>
      </c>
      <c r="DP500" t="s">
        <v>11503</v>
      </c>
      <c r="DQ500" t="s">
        <v>202</v>
      </c>
      <c r="DR500" t="str">
        <f>HYPERLINK("https://nconnect.nicmar.ac.in/pdf/690_resume_1772080742.pdf/Y2FyZWVy","View Resume")</f>
        <v>0</v>
      </c>
      <c r="DS500" t="s">
        <v>248</v>
      </c>
      <c r="DT500" t="s">
        <v>11504</v>
      </c>
      <c r="DU500" t="s">
        <v>2316</v>
      </c>
      <c r="DV500" t="s">
        <v>11505</v>
      </c>
      <c r="DW500" t="s">
        <v>246</v>
      </c>
      <c r="DX500" t="s">
        <v>385</v>
      </c>
      <c r="DY500" t="s">
        <v>1634</v>
      </c>
      <c r="DZ500" t="s">
        <v>248</v>
      </c>
    </row>
    <row r="501" spans="1:158">
      <c r="A501" t="s">
        <v>3203</v>
      </c>
      <c r="B501" t="s">
        <v>211</v>
      </c>
      <c r="C501" t="s">
        <v>160</v>
      </c>
      <c r="D501" t="s">
        <v>3204</v>
      </c>
      <c r="E501" t="s">
        <v>11506</v>
      </c>
      <c r="F501" t="s">
        <v>11507</v>
      </c>
      <c r="G501">
        <v>7018803719</v>
      </c>
      <c r="H501" t="s">
        <v>164</v>
      </c>
      <c r="I501" t="s">
        <v>11508</v>
      </c>
      <c r="J501" t="s">
        <v>166</v>
      </c>
      <c r="K501" t="s">
        <v>11509</v>
      </c>
      <c r="L501" t="s">
        <v>11510</v>
      </c>
      <c r="M501" t="s">
        <v>11511</v>
      </c>
      <c r="N501" t="s">
        <v>170</v>
      </c>
      <c r="AI501" t="s">
        <v>11512</v>
      </c>
      <c r="AJ501" t="s">
        <v>595</v>
      </c>
      <c r="AK501" t="s">
        <v>439</v>
      </c>
      <c r="AL501">
        <v>84.2</v>
      </c>
      <c r="AN501">
        <v>2004</v>
      </c>
      <c r="AO501" t="s">
        <v>174</v>
      </c>
      <c r="AP501" t="s">
        <v>11513</v>
      </c>
      <c r="AQ501" t="s">
        <v>595</v>
      </c>
      <c r="AR501" t="s">
        <v>628</v>
      </c>
      <c r="AS501">
        <v>63.4</v>
      </c>
      <c r="AU501">
        <v>2006</v>
      </c>
      <c r="AV501" t="s">
        <v>170</v>
      </c>
      <c r="BC501" t="s">
        <v>174</v>
      </c>
      <c r="BD501" t="s">
        <v>11514</v>
      </c>
      <c r="BE501" t="s">
        <v>11514</v>
      </c>
      <c r="BF501" t="s">
        <v>486</v>
      </c>
      <c r="BG501">
        <v>68.8</v>
      </c>
      <c r="BH501">
        <v>6.88</v>
      </c>
      <c r="BI501">
        <v>2012</v>
      </c>
      <c r="BJ501">
        <v>1</v>
      </c>
      <c r="BL501">
        <v>9</v>
      </c>
      <c r="BN501" t="s">
        <v>174</v>
      </c>
      <c r="BO501" t="s">
        <v>11515</v>
      </c>
      <c r="BP501" t="s">
        <v>11515</v>
      </c>
      <c r="BQ501" t="s">
        <v>3614</v>
      </c>
      <c r="BR501">
        <v>68.5</v>
      </c>
      <c r="BS501">
        <v>6.85</v>
      </c>
      <c r="BT501">
        <v>2015</v>
      </c>
      <c r="BU501">
        <v>16</v>
      </c>
      <c r="BW501">
        <v>49</v>
      </c>
      <c r="BY501" t="s">
        <v>170</v>
      </c>
      <c r="CF501" t="s">
        <v>174</v>
      </c>
      <c r="CG501" t="s">
        <v>11516</v>
      </c>
      <c r="CH501" t="s">
        <v>11514</v>
      </c>
      <c r="CI501" t="s">
        <v>193</v>
      </c>
      <c r="CJ501">
        <v>2022</v>
      </c>
      <c r="CL501" t="s">
        <v>170</v>
      </c>
      <c r="CN501" t="s">
        <v>170</v>
      </c>
      <c r="CP501" t="s">
        <v>11517</v>
      </c>
      <c r="CQ501" t="s">
        <v>174</v>
      </c>
      <c r="CR501">
        <v>3</v>
      </c>
      <c r="CS501">
        <v>4</v>
      </c>
      <c r="CT501">
        <v>2</v>
      </c>
      <c r="CU501" t="s">
        <v>11518</v>
      </c>
      <c r="CV501" t="s">
        <v>170</v>
      </c>
      <c r="CZ501" t="s">
        <v>170</v>
      </c>
      <c r="DB501" t="s">
        <v>11519</v>
      </c>
      <c r="DC501" t="s">
        <v>11520</v>
      </c>
      <c r="DD501" t="s">
        <v>170</v>
      </c>
      <c r="DF501" t="s">
        <v>174</v>
      </c>
      <c r="DG501" t="s">
        <v>11521</v>
      </c>
      <c r="DH501" t="s">
        <v>11522</v>
      </c>
      <c r="DI501" t="s">
        <v>11523</v>
      </c>
      <c r="DJ501" t="s">
        <v>378</v>
      </c>
      <c r="DK501">
        <v>8</v>
      </c>
      <c r="DL501" t="s">
        <v>170</v>
      </c>
      <c r="DN501" t="s">
        <v>170</v>
      </c>
      <c r="DP501" t="s">
        <v>11524</v>
      </c>
      <c r="DQ501" t="str">
        <f>HYPERLINK("https://nconnect.nicmar.ac.in/storage/profile/699fc88f3fc1e.png","Download")</f>
        <v>0</v>
      </c>
      <c r="DR501" t="str">
        <f>HYPERLINK("https://nconnect.nicmar.ac.in/pdf/691_resume_1772082282.pdf/Y2FyZWVy","View Resume")</f>
        <v>0</v>
      </c>
      <c r="DS501" t="s">
        <v>349</v>
      </c>
      <c r="DT501" t="s">
        <v>2509</v>
      </c>
      <c r="DU501" t="s">
        <v>1283</v>
      </c>
      <c r="DV501" t="s">
        <v>4679</v>
      </c>
      <c r="DW501" t="s">
        <v>246</v>
      </c>
      <c r="DX501" t="s">
        <v>1686</v>
      </c>
      <c r="DY501" t="s">
        <v>209</v>
      </c>
      <c r="DZ501" t="s">
        <v>990</v>
      </c>
      <c r="EA501" t="s">
        <v>11525</v>
      </c>
      <c r="EB501" t="s">
        <v>1283</v>
      </c>
      <c r="EC501" t="s">
        <v>11526</v>
      </c>
      <c r="ED501" t="s">
        <v>246</v>
      </c>
      <c r="EE501" t="s">
        <v>506</v>
      </c>
      <c r="EF501" t="s">
        <v>3389</v>
      </c>
      <c r="EG501" t="s">
        <v>575</v>
      </c>
      <c r="EH501" t="s">
        <v>11527</v>
      </c>
      <c r="EI501" t="s">
        <v>11528</v>
      </c>
      <c r="EJ501" t="s">
        <v>11529</v>
      </c>
      <c r="EK501" t="s">
        <v>246</v>
      </c>
      <c r="EL501" t="s">
        <v>423</v>
      </c>
      <c r="EM501" t="s">
        <v>825</v>
      </c>
      <c r="EN501" t="s">
        <v>990</v>
      </c>
    </row>
    <row r="502" spans="1:158">
      <c r="A502" t="s">
        <v>1137</v>
      </c>
      <c r="B502" t="s">
        <v>211</v>
      </c>
      <c r="C502" t="s">
        <v>1138</v>
      </c>
      <c r="D502" t="s">
        <v>1139</v>
      </c>
      <c r="E502" t="s">
        <v>11506</v>
      </c>
      <c r="F502" t="s">
        <v>11507</v>
      </c>
      <c r="G502">
        <v>7018803719</v>
      </c>
      <c r="H502" t="s">
        <v>164</v>
      </c>
      <c r="I502" t="s">
        <v>11508</v>
      </c>
      <c r="J502" t="s">
        <v>166</v>
      </c>
      <c r="K502" t="s">
        <v>11509</v>
      </c>
      <c r="L502" t="s">
        <v>11510</v>
      </c>
      <c r="M502" t="s">
        <v>11511</v>
      </c>
      <c r="N502" t="s">
        <v>170</v>
      </c>
      <c r="AI502" t="s">
        <v>11512</v>
      </c>
      <c r="AJ502" t="s">
        <v>595</v>
      </c>
      <c r="AK502" t="s">
        <v>439</v>
      </c>
      <c r="AL502">
        <v>84.2</v>
      </c>
      <c r="AN502">
        <v>2004</v>
      </c>
      <c r="AO502" t="s">
        <v>174</v>
      </c>
      <c r="AP502" t="s">
        <v>11513</v>
      </c>
      <c r="AQ502" t="s">
        <v>595</v>
      </c>
      <c r="AR502" t="s">
        <v>628</v>
      </c>
      <c r="AS502">
        <v>63.4</v>
      </c>
      <c r="AU502">
        <v>2006</v>
      </c>
      <c r="AV502" t="s">
        <v>170</v>
      </c>
      <c r="BC502" t="s">
        <v>174</v>
      </c>
      <c r="BD502" t="s">
        <v>11514</v>
      </c>
      <c r="BE502" t="s">
        <v>11514</v>
      </c>
      <c r="BF502" t="s">
        <v>486</v>
      </c>
      <c r="BG502">
        <v>68.8</v>
      </c>
      <c r="BH502">
        <v>6.88</v>
      </c>
      <c r="BI502">
        <v>2012</v>
      </c>
      <c r="BJ502">
        <v>1</v>
      </c>
      <c r="BL502">
        <v>9</v>
      </c>
      <c r="BN502" t="s">
        <v>174</v>
      </c>
      <c r="BO502" t="s">
        <v>11515</v>
      </c>
      <c r="BP502" t="s">
        <v>11515</v>
      </c>
      <c r="BQ502" t="s">
        <v>3614</v>
      </c>
      <c r="BR502">
        <v>68.5</v>
      </c>
      <c r="BS502">
        <v>6.85</v>
      </c>
      <c r="BT502">
        <v>2015</v>
      </c>
      <c r="BU502">
        <v>16</v>
      </c>
      <c r="BW502">
        <v>49</v>
      </c>
      <c r="BY502" t="s">
        <v>170</v>
      </c>
      <c r="CF502" t="s">
        <v>174</v>
      </c>
      <c r="CG502" t="s">
        <v>11516</v>
      </c>
      <c r="CH502" t="s">
        <v>11514</v>
      </c>
      <c r="CI502" t="s">
        <v>193</v>
      </c>
      <c r="CJ502">
        <v>2022</v>
      </c>
      <c r="CL502" t="s">
        <v>170</v>
      </c>
      <c r="CN502" t="s">
        <v>170</v>
      </c>
      <c r="CP502" t="s">
        <v>11517</v>
      </c>
      <c r="CQ502" t="s">
        <v>174</v>
      </c>
      <c r="CR502">
        <v>3</v>
      </c>
      <c r="CS502">
        <v>4</v>
      </c>
      <c r="CT502">
        <v>2</v>
      </c>
      <c r="CU502" t="s">
        <v>11518</v>
      </c>
      <c r="CV502" t="s">
        <v>170</v>
      </c>
      <c r="CZ502" t="s">
        <v>170</v>
      </c>
      <c r="DB502" t="s">
        <v>11519</v>
      </c>
      <c r="DC502" t="s">
        <v>11520</v>
      </c>
      <c r="DD502" t="s">
        <v>170</v>
      </c>
      <c r="DF502" t="s">
        <v>174</v>
      </c>
      <c r="DG502" t="s">
        <v>11521</v>
      </c>
      <c r="DH502" t="s">
        <v>11522</v>
      </c>
      <c r="DI502" t="s">
        <v>11523</v>
      </c>
      <c r="DJ502" t="s">
        <v>378</v>
      </c>
      <c r="DK502">
        <v>8</v>
      </c>
      <c r="DL502" t="s">
        <v>170</v>
      </c>
      <c r="DN502" t="s">
        <v>170</v>
      </c>
      <c r="DP502" t="s">
        <v>11530</v>
      </c>
      <c r="DQ502" t="str">
        <f>HYPERLINK("https://nconnect.nicmar.ac.in/storage/profile/699fc88f3fc1e.png","Download")</f>
        <v>0</v>
      </c>
      <c r="DR502" t="str">
        <f>HYPERLINK("https://nconnect.nicmar.ac.in/pdf/691_resume_1772082282.pdf/Y2FyZWVy","View Resume")</f>
        <v>0</v>
      </c>
      <c r="DS502" t="s">
        <v>349</v>
      </c>
      <c r="DT502" t="s">
        <v>2509</v>
      </c>
      <c r="DU502" t="s">
        <v>1283</v>
      </c>
      <c r="DV502" t="s">
        <v>4679</v>
      </c>
      <c r="DW502" t="s">
        <v>246</v>
      </c>
      <c r="DX502" t="s">
        <v>1686</v>
      </c>
      <c r="DY502" t="s">
        <v>209</v>
      </c>
      <c r="DZ502" t="s">
        <v>990</v>
      </c>
      <c r="EA502" t="s">
        <v>11525</v>
      </c>
      <c r="EB502" t="s">
        <v>1283</v>
      </c>
      <c r="EC502" t="s">
        <v>11526</v>
      </c>
      <c r="ED502" t="s">
        <v>246</v>
      </c>
      <c r="EE502" t="s">
        <v>506</v>
      </c>
      <c r="EF502" t="s">
        <v>3389</v>
      </c>
      <c r="EG502" t="s">
        <v>575</v>
      </c>
      <c r="EH502" t="s">
        <v>11527</v>
      </c>
      <c r="EI502" t="s">
        <v>11528</v>
      </c>
      <c r="EJ502" t="s">
        <v>11529</v>
      </c>
      <c r="EK502" t="s">
        <v>246</v>
      </c>
      <c r="EL502" t="s">
        <v>423</v>
      </c>
      <c r="EM502" t="s">
        <v>825</v>
      </c>
      <c r="EN502" t="s">
        <v>990</v>
      </c>
    </row>
    <row r="503" spans="1:158">
      <c r="A503" t="s">
        <v>210</v>
      </c>
      <c r="B503" t="s">
        <v>211</v>
      </c>
      <c r="C503" t="s">
        <v>212</v>
      </c>
      <c r="D503" t="s">
        <v>213</v>
      </c>
      <c r="E503" t="s">
        <v>11531</v>
      </c>
      <c r="F503" t="s">
        <v>11532</v>
      </c>
      <c r="G503">
        <v>8055514468</v>
      </c>
      <c r="H503" t="s">
        <v>164</v>
      </c>
      <c r="I503" t="s">
        <v>4607</v>
      </c>
      <c r="J503" t="s">
        <v>217</v>
      </c>
      <c r="K503" t="s">
        <v>11533</v>
      </c>
      <c r="L503" t="s">
        <v>11534</v>
      </c>
      <c r="M503" t="s">
        <v>11535</v>
      </c>
      <c r="N503" t="s">
        <v>170</v>
      </c>
      <c r="AI503" t="s">
        <v>11536</v>
      </c>
      <c r="AJ503" t="s">
        <v>1427</v>
      </c>
      <c r="AK503" t="s">
        <v>11537</v>
      </c>
      <c r="AL503">
        <v>90.3</v>
      </c>
      <c r="AN503">
        <v>2009</v>
      </c>
      <c r="AO503" t="s">
        <v>174</v>
      </c>
      <c r="AP503" t="s">
        <v>11538</v>
      </c>
      <c r="AQ503" t="s">
        <v>1427</v>
      </c>
      <c r="AR503" t="s">
        <v>1075</v>
      </c>
      <c r="AS503">
        <v>72.83</v>
      </c>
      <c r="AU503">
        <v>2011</v>
      </c>
      <c r="AV503" t="s">
        <v>170</v>
      </c>
      <c r="BC503" t="s">
        <v>174</v>
      </c>
      <c r="BD503" t="s">
        <v>11539</v>
      </c>
      <c r="BE503" t="s">
        <v>11540</v>
      </c>
      <c r="BF503" t="s">
        <v>11541</v>
      </c>
      <c r="BG503">
        <v>72.4</v>
      </c>
      <c r="BI503">
        <v>2015</v>
      </c>
      <c r="BJ503">
        <v>2</v>
      </c>
      <c r="BL503">
        <v>9</v>
      </c>
      <c r="BN503" t="s">
        <v>174</v>
      </c>
      <c r="BO503" t="s">
        <v>11542</v>
      </c>
      <c r="BP503" t="s">
        <v>11543</v>
      </c>
      <c r="BQ503" t="s">
        <v>11544</v>
      </c>
      <c r="BR503">
        <v>91.5</v>
      </c>
      <c r="BS503">
        <v>9.15</v>
      </c>
      <c r="BT503">
        <v>2017</v>
      </c>
      <c r="BU503">
        <v>14</v>
      </c>
      <c r="BW503">
        <v>47</v>
      </c>
      <c r="BY503" t="s">
        <v>170</v>
      </c>
      <c r="CF503" t="s">
        <v>174</v>
      </c>
      <c r="CG503" t="s">
        <v>11545</v>
      </c>
      <c r="CH503" t="s">
        <v>11546</v>
      </c>
      <c r="CI503" t="s">
        <v>193</v>
      </c>
      <c r="CJ503">
        <v>2022</v>
      </c>
      <c r="CL503" t="s">
        <v>170</v>
      </c>
      <c r="CN503" t="s">
        <v>174</v>
      </c>
      <c r="CO503" t="s">
        <v>11547</v>
      </c>
      <c r="CP503" t="s">
        <v>11548</v>
      </c>
      <c r="CQ503" t="s">
        <v>170</v>
      </c>
      <c r="CV503" t="s">
        <v>170</v>
      </c>
      <c r="CZ503" t="s">
        <v>170</v>
      </c>
      <c r="DB503" t="s">
        <v>11549</v>
      </c>
      <c r="DC503" t="s">
        <v>11550</v>
      </c>
      <c r="DD503" t="s">
        <v>174</v>
      </c>
      <c r="DE503" t="s">
        <v>11551</v>
      </c>
      <c r="DF503" t="s">
        <v>170</v>
      </c>
      <c r="DL503" t="s">
        <v>174</v>
      </c>
      <c r="DM503" t="s">
        <v>11552</v>
      </c>
      <c r="DN503" t="s">
        <v>174</v>
      </c>
      <c r="DO503" t="s">
        <v>11553</v>
      </c>
      <c r="DP503" t="s">
        <v>11554</v>
      </c>
      <c r="DQ503" t="str">
        <f>HYPERLINK("https://nconnect.nicmar.ac.in/storage/profile/699fd32e9ccbc.png","Download")</f>
        <v>0</v>
      </c>
      <c r="DR503" t="str">
        <f>HYPERLINK("https://nconnect.nicmar.ac.in/pdf/692_resume_1772082421.pdf/Y2FyZWVy","View Resume")</f>
        <v>0</v>
      </c>
      <c r="DS503" t="s">
        <v>1689</v>
      </c>
      <c r="DT503" t="s">
        <v>11555</v>
      </c>
      <c r="DU503" t="s">
        <v>255</v>
      </c>
      <c r="DV503" t="s">
        <v>1427</v>
      </c>
      <c r="DW503" t="s">
        <v>246</v>
      </c>
      <c r="DX503" t="s">
        <v>501</v>
      </c>
      <c r="DY503" t="s">
        <v>209</v>
      </c>
      <c r="DZ503" t="s">
        <v>502</v>
      </c>
      <c r="EA503" t="s">
        <v>11556</v>
      </c>
      <c r="EB503" t="s">
        <v>255</v>
      </c>
      <c r="EC503" t="s">
        <v>11557</v>
      </c>
      <c r="ED503" t="s">
        <v>246</v>
      </c>
      <c r="EE503" t="s">
        <v>984</v>
      </c>
      <c r="EF503" t="s">
        <v>905</v>
      </c>
      <c r="EG503" t="s">
        <v>265</v>
      </c>
    </row>
    <row r="504" spans="1:158">
      <c r="A504" t="s">
        <v>471</v>
      </c>
      <c r="B504" t="s">
        <v>211</v>
      </c>
      <c r="C504" t="s">
        <v>472</v>
      </c>
      <c r="D504" t="s">
        <v>473</v>
      </c>
      <c r="E504" t="s">
        <v>11558</v>
      </c>
      <c r="F504" t="s">
        <v>11559</v>
      </c>
      <c r="G504">
        <v>9949945920</v>
      </c>
      <c r="H504" t="s">
        <v>164</v>
      </c>
      <c r="I504" t="s">
        <v>11560</v>
      </c>
      <c r="J504" t="s">
        <v>166</v>
      </c>
      <c r="K504" t="s">
        <v>11561</v>
      </c>
      <c r="L504" t="s">
        <v>11562</v>
      </c>
      <c r="M504" t="s">
        <v>11563</v>
      </c>
      <c r="N504" t="s">
        <v>174</v>
      </c>
      <c r="O504" t="s">
        <v>11564</v>
      </c>
      <c r="P504" t="s">
        <v>11565</v>
      </c>
      <c r="AI504" t="s">
        <v>11566</v>
      </c>
      <c r="AJ504" t="s">
        <v>11567</v>
      </c>
      <c r="AK504" t="s">
        <v>11568</v>
      </c>
      <c r="AL504">
        <v>64.2</v>
      </c>
      <c r="AM504">
        <v>6.76</v>
      </c>
      <c r="AN504">
        <v>2009</v>
      </c>
      <c r="AO504" t="s">
        <v>174</v>
      </c>
      <c r="AP504" t="s">
        <v>11569</v>
      </c>
      <c r="AQ504" t="s">
        <v>11570</v>
      </c>
      <c r="AR504" t="s">
        <v>7271</v>
      </c>
      <c r="AS504">
        <v>69.2</v>
      </c>
      <c r="AT504">
        <v>7.28</v>
      </c>
      <c r="AU504">
        <v>2011</v>
      </c>
      <c r="AV504" t="s">
        <v>170</v>
      </c>
      <c r="BC504" t="s">
        <v>174</v>
      </c>
      <c r="BD504" t="s">
        <v>5626</v>
      </c>
      <c r="BE504" t="s">
        <v>11571</v>
      </c>
      <c r="BF504" t="s">
        <v>11572</v>
      </c>
      <c r="BG504">
        <v>64.1</v>
      </c>
      <c r="BI504">
        <v>2015</v>
      </c>
      <c r="BJ504">
        <v>2</v>
      </c>
      <c r="BL504">
        <v>9</v>
      </c>
      <c r="BN504" t="s">
        <v>174</v>
      </c>
      <c r="BO504" t="s">
        <v>967</v>
      </c>
      <c r="BP504" t="s">
        <v>11573</v>
      </c>
      <c r="BQ504" t="s">
        <v>11574</v>
      </c>
      <c r="BR504">
        <v>76.4</v>
      </c>
      <c r="BT504">
        <v>2019</v>
      </c>
      <c r="BU504">
        <v>12</v>
      </c>
      <c r="BW504">
        <v>9</v>
      </c>
      <c r="BY504" t="s">
        <v>170</v>
      </c>
      <c r="CF504" t="s">
        <v>174</v>
      </c>
      <c r="CG504" t="s">
        <v>969</v>
      </c>
      <c r="CH504" t="s">
        <v>6422</v>
      </c>
      <c r="CI504" t="s">
        <v>193</v>
      </c>
      <c r="CJ504">
        <v>2025</v>
      </c>
      <c r="CL504" t="s">
        <v>174</v>
      </c>
      <c r="CM504" t="s">
        <v>11575</v>
      </c>
      <c r="CN504" t="s">
        <v>170</v>
      </c>
      <c r="CP504" t="s">
        <v>11576</v>
      </c>
      <c r="CQ504" t="s">
        <v>174</v>
      </c>
      <c r="CR504">
        <v>3</v>
      </c>
      <c r="CS504">
        <v>7</v>
      </c>
      <c r="CT504">
        <v>0</v>
      </c>
      <c r="CV504" t="s">
        <v>170</v>
      </c>
      <c r="CZ504" t="s">
        <v>170</v>
      </c>
      <c r="DB504" t="s">
        <v>11577</v>
      </c>
      <c r="DC504" t="s">
        <v>11578</v>
      </c>
      <c r="DD504" t="s">
        <v>170</v>
      </c>
      <c r="DF504" t="s">
        <v>170</v>
      </c>
      <c r="DL504" t="s">
        <v>170</v>
      </c>
      <c r="DN504" t="s">
        <v>174</v>
      </c>
      <c r="DO504" t="s">
        <v>11579</v>
      </c>
      <c r="DP504" t="s">
        <v>11580</v>
      </c>
      <c r="DQ504" t="s">
        <v>202</v>
      </c>
      <c r="DR504" t="str">
        <f>HYPERLINK("https://nconnect.nicmar.ac.in/pdf/556_resume_1771918690.pdf/Y2FyZWVy","View Resume")</f>
        <v>0</v>
      </c>
      <c r="DS504" t="s">
        <v>650</v>
      </c>
      <c r="DT504" t="s">
        <v>11581</v>
      </c>
      <c r="DU504" t="s">
        <v>211</v>
      </c>
      <c r="DV504" t="s">
        <v>11582</v>
      </c>
      <c r="DW504" t="s">
        <v>246</v>
      </c>
      <c r="DX504" t="s">
        <v>465</v>
      </c>
      <c r="DY504" t="s">
        <v>209</v>
      </c>
      <c r="DZ504" t="s">
        <v>466</v>
      </c>
      <c r="EA504" t="s">
        <v>11583</v>
      </c>
      <c r="EB504" t="s">
        <v>211</v>
      </c>
      <c r="EC504" t="s">
        <v>5301</v>
      </c>
      <c r="ED504" t="s">
        <v>246</v>
      </c>
      <c r="EE504" t="s">
        <v>821</v>
      </c>
      <c r="EF504" t="s">
        <v>941</v>
      </c>
      <c r="EG504" t="s">
        <v>1027</v>
      </c>
      <c r="EH504" t="s">
        <v>11584</v>
      </c>
      <c r="EI504" t="s">
        <v>211</v>
      </c>
      <c r="EJ504" t="s">
        <v>5301</v>
      </c>
      <c r="EK504" t="s">
        <v>246</v>
      </c>
      <c r="EL504" t="s">
        <v>5418</v>
      </c>
      <c r="EM504" t="s">
        <v>4830</v>
      </c>
      <c r="EN504" t="s">
        <v>380</v>
      </c>
      <c r="EO504" t="s">
        <v>11585</v>
      </c>
      <c r="EP504" t="s">
        <v>211</v>
      </c>
      <c r="EQ504" t="s">
        <v>11586</v>
      </c>
      <c r="ER504" t="s">
        <v>246</v>
      </c>
      <c r="ES504" t="s">
        <v>3458</v>
      </c>
      <c r="ET504" t="s">
        <v>5418</v>
      </c>
      <c r="EU504" t="s">
        <v>906</v>
      </c>
      <c r="EV504" t="s">
        <v>11587</v>
      </c>
      <c r="EW504" t="s">
        <v>7796</v>
      </c>
      <c r="EX504" t="s">
        <v>11588</v>
      </c>
      <c r="EY504" t="s">
        <v>207</v>
      </c>
      <c r="EZ504" t="s">
        <v>429</v>
      </c>
      <c r="FA504" t="s">
        <v>3628</v>
      </c>
      <c r="FB504" t="s">
        <v>466</v>
      </c>
    </row>
    <row r="505" spans="1:158">
      <c r="A505" t="s">
        <v>266</v>
      </c>
      <c r="B505" t="s">
        <v>211</v>
      </c>
      <c r="C505" t="s">
        <v>267</v>
      </c>
      <c r="D505" t="s">
        <v>268</v>
      </c>
      <c r="E505" t="s">
        <v>11589</v>
      </c>
      <c r="F505" t="s">
        <v>11590</v>
      </c>
      <c r="G505">
        <v>9371290709</v>
      </c>
      <c r="H505" t="s">
        <v>164</v>
      </c>
      <c r="I505" t="s">
        <v>11591</v>
      </c>
      <c r="J505" t="s">
        <v>166</v>
      </c>
      <c r="K505" t="s">
        <v>831</v>
      </c>
      <c r="L505" t="s">
        <v>4108</v>
      </c>
      <c r="M505" t="s">
        <v>11592</v>
      </c>
      <c r="N505" t="s">
        <v>170</v>
      </c>
      <c r="AI505" t="s">
        <v>11593</v>
      </c>
      <c r="AJ505" t="s">
        <v>11594</v>
      </c>
      <c r="AK505" t="s">
        <v>2220</v>
      </c>
      <c r="AL505">
        <v>55</v>
      </c>
      <c r="AN505">
        <v>1996</v>
      </c>
      <c r="AO505" t="s">
        <v>174</v>
      </c>
      <c r="AP505" t="s">
        <v>11595</v>
      </c>
      <c r="AQ505" t="s">
        <v>11596</v>
      </c>
      <c r="AR505" t="s">
        <v>11597</v>
      </c>
      <c r="AS505">
        <v>81</v>
      </c>
      <c r="AU505">
        <v>1998</v>
      </c>
      <c r="AV505" t="s">
        <v>170</v>
      </c>
      <c r="BC505" t="s">
        <v>174</v>
      </c>
      <c r="BD505" t="s">
        <v>11598</v>
      </c>
      <c r="BE505" t="s">
        <v>11599</v>
      </c>
      <c r="BF505" t="s">
        <v>8274</v>
      </c>
      <c r="BG505">
        <v>55</v>
      </c>
      <c r="BI505">
        <v>2002</v>
      </c>
      <c r="BJ505">
        <v>2</v>
      </c>
      <c r="BL505">
        <v>9</v>
      </c>
      <c r="BN505" t="s">
        <v>174</v>
      </c>
      <c r="BO505" t="s">
        <v>11600</v>
      </c>
      <c r="BP505" t="s">
        <v>11601</v>
      </c>
      <c r="BQ505" t="s">
        <v>3088</v>
      </c>
      <c r="BR505">
        <v>79</v>
      </c>
      <c r="BS505">
        <v>7.14</v>
      </c>
      <c r="BT505">
        <v>2016</v>
      </c>
      <c r="BU505">
        <v>14</v>
      </c>
      <c r="BW505">
        <v>7</v>
      </c>
      <c r="BY505" t="s">
        <v>174</v>
      </c>
      <c r="BZ505" t="s">
        <v>11602</v>
      </c>
      <c r="CA505" t="s">
        <v>11603</v>
      </c>
      <c r="CB505" t="s">
        <v>11604</v>
      </c>
      <c r="CC505">
        <v>93</v>
      </c>
      <c r="CD505">
        <v>3.75</v>
      </c>
      <c r="CE505">
        <v>2009</v>
      </c>
      <c r="CF505" t="s">
        <v>174</v>
      </c>
      <c r="CG505" t="s">
        <v>11605</v>
      </c>
      <c r="CH505" t="s">
        <v>11606</v>
      </c>
      <c r="CI505" t="s">
        <v>193</v>
      </c>
      <c r="CJ505">
        <v>2026</v>
      </c>
      <c r="CL505" t="s">
        <v>174</v>
      </c>
      <c r="CM505" t="s">
        <v>11607</v>
      </c>
      <c r="CN505" t="s">
        <v>174</v>
      </c>
      <c r="CO505" t="s">
        <v>11608</v>
      </c>
      <c r="CP505" t="s">
        <v>11609</v>
      </c>
      <c r="CQ505" t="s">
        <v>170</v>
      </c>
      <c r="CV505" t="s">
        <v>170</v>
      </c>
      <c r="CZ505" t="s">
        <v>170</v>
      </c>
      <c r="DB505" t="s">
        <v>11610</v>
      </c>
      <c r="DC505" t="s">
        <v>11611</v>
      </c>
      <c r="DD505" t="s">
        <v>170</v>
      </c>
      <c r="DF505" t="s">
        <v>170</v>
      </c>
      <c r="DL505" t="s">
        <v>170</v>
      </c>
      <c r="DN505" t="s">
        <v>170</v>
      </c>
      <c r="DP505" t="s">
        <v>11612</v>
      </c>
      <c r="DQ505" t="s">
        <v>202</v>
      </c>
      <c r="DR505" t="str">
        <f>HYPERLINK("https://nconnect.nicmar.ac.in/pdf/628_resume_1772083246.pdf/Y2FyZWVy","View Resume")</f>
        <v>0</v>
      </c>
      <c r="DS505" t="s">
        <v>11613</v>
      </c>
      <c r="DT505" t="s">
        <v>11614</v>
      </c>
      <c r="DU505" t="s">
        <v>1283</v>
      </c>
      <c r="DV505" t="s">
        <v>569</v>
      </c>
      <c r="DW505" t="s">
        <v>246</v>
      </c>
      <c r="DX505" t="s">
        <v>825</v>
      </c>
      <c r="DY505" t="s">
        <v>209</v>
      </c>
      <c r="DZ505" t="s">
        <v>698</v>
      </c>
      <c r="EA505" t="s">
        <v>11615</v>
      </c>
      <c r="EB505" t="s">
        <v>10274</v>
      </c>
      <c r="EC505" t="s">
        <v>569</v>
      </c>
      <c r="ED505" t="s">
        <v>207</v>
      </c>
      <c r="EE505" t="s">
        <v>3452</v>
      </c>
      <c r="EF505" t="s">
        <v>907</v>
      </c>
      <c r="EG505" t="s">
        <v>5376</v>
      </c>
      <c r="EH505" t="s">
        <v>11616</v>
      </c>
      <c r="EI505" t="s">
        <v>11617</v>
      </c>
      <c r="EJ505" t="s">
        <v>5185</v>
      </c>
      <c r="EK505" t="s">
        <v>207</v>
      </c>
      <c r="EL505" t="s">
        <v>7410</v>
      </c>
      <c r="EM505" t="s">
        <v>4186</v>
      </c>
      <c r="EN505" t="s">
        <v>942</v>
      </c>
      <c r="EO505" t="s">
        <v>11618</v>
      </c>
      <c r="EP505" t="s">
        <v>10274</v>
      </c>
      <c r="EQ505" t="s">
        <v>819</v>
      </c>
      <c r="ER505" t="s">
        <v>207</v>
      </c>
      <c r="ES505" t="s">
        <v>6604</v>
      </c>
      <c r="ET505" t="s">
        <v>3109</v>
      </c>
      <c r="EU505" t="s">
        <v>502</v>
      </c>
      <c r="EV505" t="s">
        <v>11614</v>
      </c>
      <c r="EW505" t="s">
        <v>1283</v>
      </c>
      <c r="EX505" t="s">
        <v>819</v>
      </c>
      <c r="EY505" t="s">
        <v>246</v>
      </c>
      <c r="EZ505" t="s">
        <v>11619</v>
      </c>
      <c r="FA505" t="s">
        <v>2135</v>
      </c>
      <c r="FB505" t="s">
        <v>698</v>
      </c>
    </row>
    <row r="506" spans="1:158">
      <c r="A506" t="s">
        <v>582</v>
      </c>
      <c r="B506" t="s">
        <v>211</v>
      </c>
      <c r="C506" t="s">
        <v>472</v>
      </c>
      <c r="D506" t="s">
        <v>583</v>
      </c>
      <c r="E506" t="s">
        <v>11589</v>
      </c>
      <c r="F506" t="s">
        <v>11590</v>
      </c>
      <c r="G506">
        <v>9371290709</v>
      </c>
      <c r="H506" t="s">
        <v>164</v>
      </c>
      <c r="I506" t="s">
        <v>11591</v>
      </c>
      <c r="J506" t="s">
        <v>166</v>
      </c>
      <c r="K506" t="s">
        <v>831</v>
      </c>
      <c r="L506" t="s">
        <v>4108</v>
      </c>
      <c r="M506" t="s">
        <v>11592</v>
      </c>
      <c r="N506" t="s">
        <v>170</v>
      </c>
      <c r="AI506" t="s">
        <v>11593</v>
      </c>
      <c r="AJ506" t="s">
        <v>11594</v>
      </c>
      <c r="AK506" t="s">
        <v>2220</v>
      </c>
      <c r="AL506">
        <v>55</v>
      </c>
      <c r="AN506">
        <v>1996</v>
      </c>
      <c r="AO506" t="s">
        <v>174</v>
      </c>
      <c r="AP506" t="s">
        <v>11595</v>
      </c>
      <c r="AQ506" t="s">
        <v>11596</v>
      </c>
      <c r="AR506" t="s">
        <v>11597</v>
      </c>
      <c r="AS506">
        <v>81</v>
      </c>
      <c r="AU506">
        <v>1998</v>
      </c>
      <c r="AV506" t="s">
        <v>170</v>
      </c>
      <c r="BC506" t="s">
        <v>174</v>
      </c>
      <c r="BD506" t="s">
        <v>11598</v>
      </c>
      <c r="BE506" t="s">
        <v>11599</v>
      </c>
      <c r="BF506" t="s">
        <v>8274</v>
      </c>
      <c r="BG506">
        <v>55</v>
      </c>
      <c r="BI506">
        <v>2002</v>
      </c>
      <c r="BJ506">
        <v>2</v>
      </c>
      <c r="BL506">
        <v>9</v>
      </c>
      <c r="BN506" t="s">
        <v>174</v>
      </c>
      <c r="BO506" t="s">
        <v>11600</v>
      </c>
      <c r="BP506" t="s">
        <v>11601</v>
      </c>
      <c r="BQ506" t="s">
        <v>3088</v>
      </c>
      <c r="BR506">
        <v>79</v>
      </c>
      <c r="BS506">
        <v>7.14</v>
      </c>
      <c r="BT506">
        <v>2016</v>
      </c>
      <c r="BU506">
        <v>14</v>
      </c>
      <c r="BW506">
        <v>7</v>
      </c>
      <c r="BY506" t="s">
        <v>174</v>
      </c>
      <c r="BZ506" t="s">
        <v>11602</v>
      </c>
      <c r="CA506" t="s">
        <v>11603</v>
      </c>
      <c r="CB506" t="s">
        <v>11604</v>
      </c>
      <c r="CC506">
        <v>93</v>
      </c>
      <c r="CD506">
        <v>3.75</v>
      </c>
      <c r="CE506">
        <v>2009</v>
      </c>
      <c r="CF506" t="s">
        <v>174</v>
      </c>
      <c r="CG506" t="s">
        <v>11605</v>
      </c>
      <c r="CH506" t="s">
        <v>11606</v>
      </c>
      <c r="CI506" t="s">
        <v>193</v>
      </c>
      <c r="CJ506">
        <v>2026</v>
      </c>
      <c r="CL506" t="s">
        <v>174</v>
      </c>
      <c r="CM506" t="s">
        <v>11607</v>
      </c>
      <c r="CN506" t="s">
        <v>174</v>
      </c>
      <c r="CO506" t="s">
        <v>11608</v>
      </c>
      <c r="CP506" t="s">
        <v>11609</v>
      </c>
      <c r="CQ506" t="s">
        <v>170</v>
      </c>
      <c r="CV506" t="s">
        <v>170</v>
      </c>
      <c r="CZ506" t="s">
        <v>170</v>
      </c>
      <c r="DB506" t="s">
        <v>11610</v>
      </c>
      <c r="DC506" t="s">
        <v>11611</v>
      </c>
      <c r="DD506" t="s">
        <v>170</v>
      </c>
      <c r="DF506" t="s">
        <v>170</v>
      </c>
      <c r="DL506" t="s">
        <v>170</v>
      </c>
      <c r="DN506" t="s">
        <v>170</v>
      </c>
      <c r="DP506" t="s">
        <v>11620</v>
      </c>
      <c r="DQ506" t="s">
        <v>202</v>
      </c>
      <c r="DR506" t="str">
        <f>HYPERLINK("https://nconnect.nicmar.ac.in/pdf/628_resume_1772083246.pdf/Y2FyZWVy","View Resume")</f>
        <v>0</v>
      </c>
      <c r="DS506" t="s">
        <v>11613</v>
      </c>
      <c r="DT506" t="s">
        <v>11614</v>
      </c>
      <c r="DU506" t="s">
        <v>1283</v>
      </c>
      <c r="DV506" t="s">
        <v>569</v>
      </c>
      <c r="DW506" t="s">
        <v>246</v>
      </c>
      <c r="DX506" t="s">
        <v>825</v>
      </c>
      <c r="DY506" t="s">
        <v>209</v>
      </c>
      <c r="DZ506" t="s">
        <v>698</v>
      </c>
      <c r="EA506" t="s">
        <v>11615</v>
      </c>
      <c r="EB506" t="s">
        <v>10274</v>
      </c>
      <c r="EC506" t="s">
        <v>569</v>
      </c>
      <c r="ED506" t="s">
        <v>207</v>
      </c>
      <c r="EE506" t="s">
        <v>3452</v>
      </c>
      <c r="EF506" t="s">
        <v>907</v>
      </c>
      <c r="EG506" t="s">
        <v>5376</v>
      </c>
      <c r="EH506" t="s">
        <v>11616</v>
      </c>
      <c r="EI506" t="s">
        <v>11617</v>
      </c>
      <c r="EJ506" t="s">
        <v>5185</v>
      </c>
      <c r="EK506" t="s">
        <v>207</v>
      </c>
      <c r="EL506" t="s">
        <v>7410</v>
      </c>
      <c r="EM506" t="s">
        <v>4186</v>
      </c>
      <c r="EN506" t="s">
        <v>942</v>
      </c>
      <c r="EO506" t="s">
        <v>11618</v>
      </c>
      <c r="EP506" t="s">
        <v>10274</v>
      </c>
      <c r="EQ506" t="s">
        <v>819</v>
      </c>
      <c r="ER506" t="s">
        <v>207</v>
      </c>
      <c r="ES506" t="s">
        <v>6604</v>
      </c>
      <c r="ET506" t="s">
        <v>3109</v>
      </c>
      <c r="EU506" t="s">
        <v>502</v>
      </c>
      <c r="EV506" t="s">
        <v>11614</v>
      </c>
      <c r="EW506" t="s">
        <v>1283</v>
      </c>
      <c r="EX506" t="s">
        <v>819</v>
      </c>
      <c r="EY506" t="s">
        <v>246</v>
      </c>
      <c r="EZ506" t="s">
        <v>11619</v>
      </c>
      <c r="FA506" t="s">
        <v>2135</v>
      </c>
      <c r="FB506" t="s">
        <v>698</v>
      </c>
    </row>
    <row r="507" spans="1:158">
      <c r="A507" t="s">
        <v>356</v>
      </c>
      <c r="B507" t="s">
        <v>211</v>
      </c>
      <c r="C507" t="s">
        <v>267</v>
      </c>
      <c r="D507" t="s">
        <v>357</v>
      </c>
      <c r="E507" t="s">
        <v>11621</v>
      </c>
      <c r="F507" t="s">
        <v>11622</v>
      </c>
      <c r="G507">
        <v>8600011329</v>
      </c>
      <c r="H507" t="s">
        <v>271</v>
      </c>
      <c r="I507" t="s">
        <v>11623</v>
      </c>
      <c r="J507" t="s">
        <v>166</v>
      </c>
      <c r="K507" t="s">
        <v>7239</v>
      </c>
      <c r="L507" t="s">
        <v>11624</v>
      </c>
      <c r="M507" t="s">
        <v>11625</v>
      </c>
      <c r="N507" t="s">
        <v>174</v>
      </c>
      <c r="O507" t="s">
        <v>9625</v>
      </c>
      <c r="P507" t="s">
        <v>267</v>
      </c>
      <c r="AI507" t="s">
        <v>11626</v>
      </c>
      <c r="AJ507" t="s">
        <v>11627</v>
      </c>
      <c r="AK507" t="s">
        <v>11628</v>
      </c>
      <c r="AL507">
        <v>79.6</v>
      </c>
      <c r="AN507">
        <v>2004</v>
      </c>
      <c r="AO507" t="s">
        <v>174</v>
      </c>
      <c r="AP507" t="s">
        <v>11629</v>
      </c>
      <c r="AQ507" t="s">
        <v>11630</v>
      </c>
      <c r="AR507" t="s">
        <v>11631</v>
      </c>
      <c r="AS507">
        <v>68.33</v>
      </c>
      <c r="AU507">
        <v>2006</v>
      </c>
      <c r="AV507" t="s">
        <v>170</v>
      </c>
      <c r="BC507" t="s">
        <v>174</v>
      </c>
      <c r="BD507" t="s">
        <v>11632</v>
      </c>
      <c r="BE507" t="s">
        <v>11633</v>
      </c>
      <c r="BF507" t="s">
        <v>1185</v>
      </c>
      <c r="BG507">
        <v>64.66</v>
      </c>
      <c r="BI507">
        <v>2009</v>
      </c>
      <c r="BJ507">
        <v>9</v>
      </c>
      <c r="BL507">
        <v>33</v>
      </c>
      <c r="BN507" t="s">
        <v>174</v>
      </c>
      <c r="BO507" t="s">
        <v>1441</v>
      </c>
      <c r="BP507" t="s">
        <v>11634</v>
      </c>
      <c r="BQ507" t="s">
        <v>1044</v>
      </c>
      <c r="BR507">
        <v>71.11</v>
      </c>
      <c r="BT507">
        <v>2011</v>
      </c>
      <c r="BU507">
        <v>31</v>
      </c>
      <c r="BV507" t="s">
        <v>11635</v>
      </c>
      <c r="BW507">
        <v>53</v>
      </c>
      <c r="BX507" t="s">
        <v>1044</v>
      </c>
      <c r="BY507" t="s">
        <v>170</v>
      </c>
      <c r="BZ507" t="s">
        <v>11636</v>
      </c>
      <c r="CA507" t="s">
        <v>11637</v>
      </c>
      <c r="CB507" t="s">
        <v>11638</v>
      </c>
      <c r="CF507" t="s">
        <v>174</v>
      </c>
      <c r="CG507" t="s">
        <v>11639</v>
      </c>
      <c r="CH507" t="s">
        <v>11640</v>
      </c>
      <c r="CI507" t="s">
        <v>373</v>
      </c>
      <c r="CK507" t="s">
        <v>170</v>
      </c>
      <c r="CL507" t="s">
        <v>174</v>
      </c>
      <c r="CM507" t="s">
        <v>11641</v>
      </c>
      <c r="CN507" t="s">
        <v>170</v>
      </c>
      <c r="CP507" t="s">
        <v>722</v>
      </c>
      <c r="DP507" t="s">
        <v>11642</v>
      </c>
      <c r="DQ507" t="str">
        <f>HYPERLINK("https://nconnect.nicmar.ac.in/storage/profile/6997fa7dd49b2.png","Download")</f>
        <v>0</v>
      </c>
      <c r="DR507" t="str">
        <f>HYPERLINK("https://nconnect.nicmar.ac.in/pdf/334_resume_1772084921.pdf/Y2FyZWVy","View Resume")</f>
        <v>0</v>
      </c>
      <c r="DS507" t="s">
        <v>4375</v>
      </c>
      <c r="DT507" t="s">
        <v>11643</v>
      </c>
      <c r="DU507" t="s">
        <v>11644</v>
      </c>
      <c r="DV507" t="s">
        <v>11645</v>
      </c>
      <c r="DW507" t="s">
        <v>246</v>
      </c>
      <c r="DX507" t="s">
        <v>824</v>
      </c>
      <c r="DY507" t="s">
        <v>209</v>
      </c>
      <c r="DZ507" t="s">
        <v>817</v>
      </c>
      <c r="EA507" t="s">
        <v>11646</v>
      </c>
      <c r="EB507" t="s">
        <v>11647</v>
      </c>
      <c r="EC507" t="s">
        <v>11648</v>
      </c>
      <c r="ED507" t="s">
        <v>207</v>
      </c>
      <c r="EE507" t="s">
        <v>5038</v>
      </c>
      <c r="EF507" t="s">
        <v>7410</v>
      </c>
      <c r="EG507" t="s">
        <v>908</v>
      </c>
      <c r="EH507" t="s">
        <v>11649</v>
      </c>
      <c r="EI507" t="s">
        <v>11650</v>
      </c>
      <c r="EJ507" t="s">
        <v>819</v>
      </c>
      <c r="EK507" t="s">
        <v>207</v>
      </c>
      <c r="EL507" t="s">
        <v>4686</v>
      </c>
      <c r="EM507" t="s">
        <v>5934</v>
      </c>
      <c r="EN507" t="s">
        <v>908</v>
      </c>
      <c r="EO507" t="s">
        <v>11651</v>
      </c>
      <c r="EP507" t="s">
        <v>11652</v>
      </c>
      <c r="EQ507" t="s">
        <v>819</v>
      </c>
      <c r="ER507" t="s">
        <v>207</v>
      </c>
      <c r="ES507" t="s">
        <v>6642</v>
      </c>
      <c r="ET507" t="s">
        <v>6602</v>
      </c>
      <c r="EU507" t="s">
        <v>248</v>
      </c>
    </row>
    <row r="508" spans="1:158">
      <c r="A508" t="s">
        <v>3913</v>
      </c>
      <c r="B508" t="s">
        <v>537</v>
      </c>
      <c r="C508" t="s">
        <v>1138</v>
      </c>
      <c r="D508" t="s">
        <v>3914</v>
      </c>
      <c r="E508" t="s">
        <v>5867</v>
      </c>
      <c r="F508" t="s">
        <v>5868</v>
      </c>
      <c r="G508">
        <v>9881258914</v>
      </c>
      <c r="H508" t="s">
        <v>164</v>
      </c>
      <c r="I508" t="s">
        <v>5869</v>
      </c>
      <c r="J508" t="s">
        <v>166</v>
      </c>
      <c r="K508" t="s">
        <v>218</v>
      </c>
      <c r="L508" t="s">
        <v>5870</v>
      </c>
      <c r="M508" t="s">
        <v>5871</v>
      </c>
      <c r="N508" t="s">
        <v>170</v>
      </c>
      <c r="AI508" t="s">
        <v>5872</v>
      </c>
      <c r="AJ508" t="s">
        <v>5873</v>
      </c>
      <c r="AK508" t="s">
        <v>5874</v>
      </c>
      <c r="AL508">
        <v>56</v>
      </c>
      <c r="AN508">
        <v>1985</v>
      </c>
      <c r="AO508" t="s">
        <v>174</v>
      </c>
      <c r="AP508" t="s">
        <v>5875</v>
      </c>
      <c r="AQ508" t="s">
        <v>5876</v>
      </c>
      <c r="AR508" t="s">
        <v>5877</v>
      </c>
      <c r="AS508">
        <v>49.6</v>
      </c>
      <c r="AU508">
        <v>1987</v>
      </c>
      <c r="AV508" t="s">
        <v>170</v>
      </c>
      <c r="BC508" t="s">
        <v>174</v>
      </c>
      <c r="BD508" t="s">
        <v>4871</v>
      </c>
      <c r="BE508" t="s">
        <v>5878</v>
      </c>
      <c r="BF508" t="s">
        <v>486</v>
      </c>
      <c r="BG508">
        <v>65.6</v>
      </c>
      <c r="BI508">
        <v>1993</v>
      </c>
      <c r="BJ508">
        <v>2</v>
      </c>
      <c r="BL508">
        <v>9</v>
      </c>
      <c r="BN508" t="s">
        <v>174</v>
      </c>
      <c r="BO508" t="s">
        <v>5879</v>
      </c>
      <c r="BP508" t="s">
        <v>5880</v>
      </c>
      <c r="BQ508" t="s">
        <v>5881</v>
      </c>
      <c r="BR508">
        <v>66.9</v>
      </c>
      <c r="BT508">
        <v>2011</v>
      </c>
      <c r="BU508">
        <v>31</v>
      </c>
      <c r="BV508" t="s">
        <v>5882</v>
      </c>
      <c r="BW508">
        <v>9</v>
      </c>
      <c r="BY508" t="s">
        <v>170</v>
      </c>
      <c r="CF508" t="s">
        <v>174</v>
      </c>
      <c r="CG508" t="s">
        <v>5883</v>
      </c>
      <c r="CH508" t="s">
        <v>5884</v>
      </c>
      <c r="CI508" t="s">
        <v>193</v>
      </c>
      <c r="CJ508">
        <v>2019</v>
      </c>
      <c r="CL508" t="s">
        <v>170</v>
      </c>
      <c r="CN508" t="s">
        <v>174</v>
      </c>
      <c r="CO508" t="s">
        <v>5885</v>
      </c>
      <c r="CP508" t="s">
        <v>4877</v>
      </c>
      <c r="CQ508" t="s">
        <v>174</v>
      </c>
      <c r="CR508">
        <v>1</v>
      </c>
      <c r="CS508">
        <v>10</v>
      </c>
      <c r="CT508">
        <v>40</v>
      </c>
      <c r="CU508" t="s">
        <v>5886</v>
      </c>
      <c r="CV508" t="s">
        <v>170</v>
      </c>
      <c r="CZ508" t="s">
        <v>174</v>
      </c>
      <c r="DA508" t="s">
        <v>5887</v>
      </c>
      <c r="DB508" t="s">
        <v>5888</v>
      </c>
      <c r="DC508" t="s">
        <v>5889</v>
      </c>
      <c r="DD508" t="s">
        <v>174</v>
      </c>
      <c r="DE508" t="s">
        <v>5890</v>
      </c>
      <c r="DF508" t="s">
        <v>174</v>
      </c>
      <c r="DG508" t="s">
        <v>170</v>
      </c>
      <c r="DH508" t="s">
        <v>3130</v>
      </c>
      <c r="DI508" t="s">
        <v>3130</v>
      </c>
      <c r="DJ508" t="s">
        <v>5891</v>
      </c>
      <c r="DK508" t="s">
        <v>5892</v>
      </c>
      <c r="DL508" t="s">
        <v>174</v>
      </c>
      <c r="DM508" t="s">
        <v>5893</v>
      </c>
      <c r="DN508" t="s">
        <v>170</v>
      </c>
      <c r="DP508" t="s">
        <v>11653</v>
      </c>
      <c r="DQ508" t="str">
        <f>HYPERLINK("https://nconnect.nicmar.ac.in/storage/profile/6998234228cc1.png","Download")</f>
        <v>0</v>
      </c>
      <c r="DR508" t="str">
        <f>HYPERLINK("https://nconnect.nicmar.ac.in/pdf/356_resume_1771588442.pdf/Y2FyZWVy","View Resume")</f>
        <v>0</v>
      </c>
      <c r="DS508" t="s">
        <v>5895</v>
      </c>
      <c r="DT508" t="s">
        <v>5896</v>
      </c>
      <c r="DU508" t="s">
        <v>537</v>
      </c>
      <c r="DV508" t="s">
        <v>819</v>
      </c>
      <c r="DW508" t="s">
        <v>246</v>
      </c>
      <c r="DX508" t="s">
        <v>579</v>
      </c>
      <c r="DY508" t="s">
        <v>209</v>
      </c>
      <c r="DZ508" t="s">
        <v>4595</v>
      </c>
      <c r="EA508" t="s">
        <v>5897</v>
      </c>
      <c r="EB508" t="s">
        <v>211</v>
      </c>
      <c r="EC508" t="s">
        <v>819</v>
      </c>
      <c r="ED508" t="s">
        <v>246</v>
      </c>
      <c r="EE508" t="s">
        <v>2198</v>
      </c>
      <c r="EF508" t="s">
        <v>579</v>
      </c>
      <c r="EG508" t="s">
        <v>344</v>
      </c>
      <c r="EH508" t="s">
        <v>5898</v>
      </c>
      <c r="EI508" t="s">
        <v>5899</v>
      </c>
      <c r="EJ508" t="s">
        <v>819</v>
      </c>
      <c r="EK508" t="s">
        <v>246</v>
      </c>
      <c r="EL508" t="s">
        <v>5385</v>
      </c>
      <c r="EM508" t="s">
        <v>2198</v>
      </c>
      <c r="EN508" t="s">
        <v>3195</v>
      </c>
      <c r="EO508" t="s">
        <v>5900</v>
      </c>
      <c r="EP508" t="s">
        <v>5899</v>
      </c>
      <c r="EQ508" t="s">
        <v>819</v>
      </c>
      <c r="ER508" t="s">
        <v>246</v>
      </c>
      <c r="ES508" t="s">
        <v>864</v>
      </c>
      <c r="ET508" t="s">
        <v>792</v>
      </c>
      <c r="EU508" t="s">
        <v>1388</v>
      </c>
      <c r="EV508" t="s">
        <v>5901</v>
      </c>
      <c r="EW508" t="s">
        <v>351</v>
      </c>
      <c r="EX508" t="s">
        <v>5902</v>
      </c>
      <c r="EY508" t="s">
        <v>246</v>
      </c>
      <c r="EZ508" t="s">
        <v>5903</v>
      </c>
      <c r="FA508" t="s">
        <v>864</v>
      </c>
      <c r="FB508" t="s">
        <v>2689</v>
      </c>
    </row>
    <row r="509" spans="1:158">
      <c r="A509" t="s">
        <v>11654</v>
      </c>
      <c r="B509" t="s">
        <v>537</v>
      </c>
      <c r="C509" t="s">
        <v>472</v>
      </c>
      <c r="D509" t="s">
        <v>3910</v>
      </c>
      <c r="E509" t="s">
        <v>5867</v>
      </c>
      <c r="F509" t="s">
        <v>5868</v>
      </c>
      <c r="G509">
        <v>9881258914</v>
      </c>
      <c r="H509" t="s">
        <v>164</v>
      </c>
      <c r="I509" t="s">
        <v>5869</v>
      </c>
      <c r="J509" t="s">
        <v>166</v>
      </c>
      <c r="K509" t="s">
        <v>218</v>
      </c>
      <c r="L509" t="s">
        <v>5870</v>
      </c>
      <c r="M509" t="s">
        <v>5871</v>
      </c>
      <c r="N509" t="s">
        <v>170</v>
      </c>
      <c r="AI509" t="s">
        <v>5872</v>
      </c>
      <c r="AJ509" t="s">
        <v>5873</v>
      </c>
      <c r="AK509" t="s">
        <v>5874</v>
      </c>
      <c r="AL509">
        <v>56</v>
      </c>
      <c r="AN509">
        <v>1985</v>
      </c>
      <c r="AO509" t="s">
        <v>174</v>
      </c>
      <c r="AP509" t="s">
        <v>5875</v>
      </c>
      <c r="AQ509" t="s">
        <v>5876</v>
      </c>
      <c r="AR509" t="s">
        <v>5877</v>
      </c>
      <c r="AS509">
        <v>49.6</v>
      </c>
      <c r="AU509">
        <v>1987</v>
      </c>
      <c r="AV509" t="s">
        <v>170</v>
      </c>
      <c r="BC509" t="s">
        <v>174</v>
      </c>
      <c r="BD509" t="s">
        <v>4871</v>
      </c>
      <c r="BE509" t="s">
        <v>5878</v>
      </c>
      <c r="BF509" t="s">
        <v>486</v>
      </c>
      <c r="BG509">
        <v>65.6</v>
      </c>
      <c r="BI509">
        <v>1993</v>
      </c>
      <c r="BJ509">
        <v>2</v>
      </c>
      <c r="BL509">
        <v>9</v>
      </c>
      <c r="BN509" t="s">
        <v>174</v>
      </c>
      <c r="BO509" t="s">
        <v>5879</v>
      </c>
      <c r="BP509" t="s">
        <v>5880</v>
      </c>
      <c r="BQ509" t="s">
        <v>5881</v>
      </c>
      <c r="BR509">
        <v>66.9</v>
      </c>
      <c r="BT509">
        <v>2011</v>
      </c>
      <c r="BU509">
        <v>31</v>
      </c>
      <c r="BV509" t="s">
        <v>5882</v>
      </c>
      <c r="BW509">
        <v>9</v>
      </c>
      <c r="BY509" t="s">
        <v>170</v>
      </c>
      <c r="CF509" t="s">
        <v>174</v>
      </c>
      <c r="CG509" t="s">
        <v>5883</v>
      </c>
      <c r="CH509" t="s">
        <v>5884</v>
      </c>
      <c r="CI509" t="s">
        <v>193</v>
      </c>
      <c r="CJ509">
        <v>2019</v>
      </c>
      <c r="CL509" t="s">
        <v>170</v>
      </c>
      <c r="CN509" t="s">
        <v>174</v>
      </c>
      <c r="CO509" t="s">
        <v>5885</v>
      </c>
      <c r="CP509" t="s">
        <v>4877</v>
      </c>
      <c r="CQ509" t="s">
        <v>174</v>
      </c>
      <c r="CR509">
        <v>1</v>
      </c>
      <c r="CS509">
        <v>10</v>
      </c>
      <c r="CT509">
        <v>40</v>
      </c>
      <c r="CU509" t="s">
        <v>5886</v>
      </c>
      <c r="CV509" t="s">
        <v>170</v>
      </c>
      <c r="CZ509" t="s">
        <v>174</v>
      </c>
      <c r="DA509" t="s">
        <v>5887</v>
      </c>
      <c r="DB509" t="s">
        <v>5888</v>
      </c>
      <c r="DC509" t="s">
        <v>5889</v>
      </c>
      <c r="DD509" t="s">
        <v>174</v>
      </c>
      <c r="DE509" t="s">
        <v>5890</v>
      </c>
      <c r="DF509" t="s">
        <v>174</v>
      </c>
      <c r="DG509" t="s">
        <v>170</v>
      </c>
      <c r="DH509" t="s">
        <v>3130</v>
      </c>
      <c r="DI509" t="s">
        <v>3130</v>
      </c>
      <c r="DJ509" t="s">
        <v>5891</v>
      </c>
      <c r="DK509" t="s">
        <v>5892</v>
      </c>
      <c r="DL509" t="s">
        <v>174</v>
      </c>
      <c r="DM509" t="s">
        <v>5893</v>
      </c>
      <c r="DN509" t="s">
        <v>170</v>
      </c>
      <c r="DP509" t="s">
        <v>11655</v>
      </c>
      <c r="DQ509" t="str">
        <f>HYPERLINK("https://nconnect.nicmar.ac.in/storage/profile/6998234228cc1.png","Download")</f>
        <v>0</v>
      </c>
      <c r="DR509" t="str">
        <f>HYPERLINK("https://nconnect.nicmar.ac.in/pdf/356_resume_1771588442.pdf/Y2FyZWVy","View Resume")</f>
        <v>0</v>
      </c>
      <c r="DS509" t="s">
        <v>5895</v>
      </c>
      <c r="DT509" t="s">
        <v>5896</v>
      </c>
      <c r="DU509" t="s">
        <v>537</v>
      </c>
      <c r="DV509" t="s">
        <v>819</v>
      </c>
      <c r="DW509" t="s">
        <v>246</v>
      </c>
      <c r="DX509" t="s">
        <v>579</v>
      </c>
      <c r="DY509" t="s">
        <v>209</v>
      </c>
      <c r="DZ509" t="s">
        <v>4595</v>
      </c>
      <c r="EA509" t="s">
        <v>5897</v>
      </c>
      <c r="EB509" t="s">
        <v>211</v>
      </c>
      <c r="EC509" t="s">
        <v>819</v>
      </c>
      <c r="ED509" t="s">
        <v>246</v>
      </c>
      <c r="EE509" t="s">
        <v>2198</v>
      </c>
      <c r="EF509" t="s">
        <v>579</v>
      </c>
      <c r="EG509" t="s">
        <v>344</v>
      </c>
      <c r="EH509" t="s">
        <v>5898</v>
      </c>
      <c r="EI509" t="s">
        <v>5899</v>
      </c>
      <c r="EJ509" t="s">
        <v>819</v>
      </c>
      <c r="EK509" t="s">
        <v>246</v>
      </c>
      <c r="EL509" t="s">
        <v>5385</v>
      </c>
      <c r="EM509" t="s">
        <v>2198</v>
      </c>
      <c r="EN509" t="s">
        <v>3195</v>
      </c>
      <c r="EO509" t="s">
        <v>5900</v>
      </c>
      <c r="EP509" t="s">
        <v>5899</v>
      </c>
      <c r="EQ509" t="s">
        <v>819</v>
      </c>
      <c r="ER509" t="s">
        <v>246</v>
      </c>
      <c r="ES509" t="s">
        <v>864</v>
      </c>
      <c r="ET509" t="s">
        <v>792</v>
      </c>
      <c r="EU509" t="s">
        <v>1388</v>
      </c>
      <c r="EV509" t="s">
        <v>5901</v>
      </c>
      <c r="EW509" t="s">
        <v>351</v>
      </c>
      <c r="EX509" t="s">
        <v>5902</v>
      </c>
      <c r="EY509" t="s">
        <v>246</v>
      </c>
      <c r="EZ509" t="s">
        <v>5903</v>
      </c>
      <c r="FA509" t="s">
        <v>864</v>
      </c>
      <c r="FB509" t="s">
        <v>2689</v>
      </c>
    </row>
    <row r="510" spans="1:158">
      <c r="A510" t="s">
        <v>356</v>
      </c>
      <c r="B510" t="s">
        <v>211</v>
      </c>
      <c r="C510" t="s">
        <v>267</v>
      </c>
      <c r="D510" t="s">
        <v>357</v>
      </c>
      <c r="E510" t="s">
        <v>11656</v>
      </c>
      <c r="F510" t="s">
        <v>11657</v>
      </c>
      <c r="G510">
        <v>7326867918</v>
      </c>
      <c r="H510" t="s">
        <v>164</v>
      </c>
      <c r="I510" t="s">
        <v>11658</v>
      </c>
      <c r="J510" t="s">
        <v>166</v>
      </c>
      <c r="K510" t="s">
        <v>11659</v>
      </c>
      <c r="L510" t="s">
        <v>11660</v>
      </c>
      <c r="M510" t="s">
        <v>11661</v>
      </c>
      <c r="N510" t="s">
        <v>170</v>
      </c>
      <c r="AI510" t="s">
        <v>11662</v>
      </c>
      <c r="AJ510" t="s">
        <v>1848</v>
      </c>
      <c r="AK510" t="s">
        <v>3264</v>
      </c>
      <c r="AL510">
        <v>70</v>
      </c>
      <c r="AN510">
        <v>2008</v>
      </c>
      <c r="AO510" t="s">
        <v>174</v>
      </c>
      <c r="AP510" t="s">
        <v>11663</v>
      </c>
      <c r="AQ510" t="s">
        <v>11664</v>
      </c>
      <c r="AR510" t="s">
        <v>4088</v>
      </c>
      <c r="AS510">
        <v>59</v>
      </c>
      <c r="AU510">
        <v>2010</v>
      </c>
      <c r="AV510" t="s">
        <v>170</v>
      </c>
      <c r="BC510" t="s">
        <v>174</v>
      </c>
      <c r="BD510" t="s">
        <v>11665</v>
      </c>
      <c r="BE510" t="s">
        <v>11666</v>
      </c>
      <c r="BF510" t="s">
        <v>11667</v>
      </c>
      <c r="BG510">
        <v>80</v>
      </c>
      <c r="BH510">
        <v>8.07</v>
      </c>
      <c r="BI510">
        <v>2014</v>
      </c>
      <c r="BJ510">
        <v>1</v>
      </c>
      <c r="BL510">
        <v>19</v>
      </c>
      <c r="BN510" t="s">
        <v>174</v>
      </c>
      <c r="BO510" t="s">
        <v>11665</v>
      </c>
      <c r="BP510" t="s">
        <v>11668</v>
      </c>
      <c r="BQ510" t="s">
        <v>11669</v>
      </c>
      <c r="BR510">
        <v>84</v>
      </c>
      <c r="BS510">
        <v>8.49</v>
      </c>
      <c r="BT510">
        <v>2019</v>
      </c>
      <c r="BU510">
        <v>3</v>
      </c>
      <c r="BW510">
        <v>53</v>
      </c>
      <c r="BX510" t="s">
        <v>405</v>
      </c>
      <c r="BY510" t="s">
        <v>170</v>
      </c>
      <c r="BZ510" t="s">
        <v>4393</v>
      </c>
      <c r="CA510" t="s">
        <v>4395</v>
      </c>
      <c r="CB510" t="s">
        <v>1862</v>
      </c>
      <c r="CD510">
        <v>8.0</v>
      </c>
      <c r="CE510">
        <v>2025</v>
      </c>
      <c r="CF510" t="s">
        <v>174</v>
      </c>
      <c r="CG510" t="s">
        <v>1862</v>
      </c>
      <c r="CH510" t="s">
        <v>4393</v>
      </c>
      <c r="CI510" t="s">
        <v>193</v>
      </c>
      <c r="CJ510">
        <v>2025</v>
      </c>
      <c r="CL510" t="s">
        <v>170</v>
      </c>
      <c r="CN510" t="s">
        <v>174</v>
      </c>
      <c r="CO510" t="s">
        <v>11670</v>
      </c>
      <c r="CP510" t="s">
        <v>11671</v>
      </c>
      <c r="CQ510" t="s">
        <v>174</v>
      </c>
      <c r="CR510">
        <v>2</v>
      </c>
      <c r="CS510">
        <v>3</v>
      </c>
      <c r="CT510">
        <v>2</v>
      </c>
      <c r="CU510" t="s">
        <v>11672</v>
      </c>
      <c r="CV510" t="s">
        <v>170</v>
      </c>
      <c r="CZ510" t="s">
        <v>170</v>
      </c>
      <c r="DB510" t="s">
        <v>11673</v>
      </c>
      <c r="DC510" t="s">
        <v>11674</v>
      </c>
      <c r="DD510" t="s">
        <v>174</v>
      </c>
      <c r="DE510" t="s">
        <v>11675</v>
      </c>
      <c r="DF510" t="s">
        <v>170</v>
      </c>
      <c r="DL510" t="s">
        <v>170</v>
      </c>
      <c r="DN510" t="s">
        <v>170</v>
      </c>
      <c r="DP510" t="s">
        <v>11676</v>
      </c>
      <c r="DQ510" t="str">
        <f>HYPERLINK("https://nconnect.nicmar.ac.in/storage/profile/699fd941a3219.png","Download")</f>
        <v>0</v>
      </c>
      <c r="DR510" t="str">
        <f>HYPERLINK("https://nconnect.nicmar.ac.in/pdf/694_resume_1772085778.pdf/Y2FyZWVy","View Resume")</f>
        <v>0</v>
      </c>
      <c r="DS510" t="s">
        <v>344</v>
      </c>
      <c r="DT510" t="s">
        <v>11677</v>
      </c>
      <c r="DU510" t="s">
        <v>211</v>
      </c>
      <c r="DV510" t="s">
        <v>1688</v>
      </c>
      <c r="DW510" t="s">
        <v>246</v>
      </c>
      <c r="DX510" t="s">
        <v>3389</v>
      </c>
      <c r="DY510" t="s">
        <v>209</v>
      </c>
      <c r="DZ510" t="s">
        <v>1388</v>
      </c>
      <c r="EA510" t="s">
        <v>11678</v>
      </c>
      <c r="EB510" t="s">
        <v>1500</v>
      </c>
      <c r="EC510" t="s">
        <v>2729</v>
      </c>
      <c r="ED510" t="s">
        <v>207</v>
      </c>
      <c r="EE510" t="s">
        <v>257</v>
      </c>
      <c r="EF510" t="s">
        <v>3452</v>
      </c>
      <c r="EG510" t="s">
        <v>380</v>
      </c>
    </row>
    <row r="511" spans="1:158">
      <c r="A511" t="s">
        <v>356</v>
      </c>
      <c r="B511" t="s">
        <v>211</v>
      </c>
      <c r="C511" t="s">
        <v>267</v>
      </c>
      <c r="D511" t="s">
        <v>357</v>
      </c>
      <c r="E511" t="s">
        <v>11679</v>
      </c>
      <c r="F511" t="s">
        <v>11680</v>
      </c>
      <c r="G511">
        <v>7002697019</v>
      </c>
      <c r="H511" t="s">
        <v>271</v>
      </c>
      <c r="I511" t="s">
        <v>11681</v>
      </c>
      <c r="J511" t="s">
        <v>217</v>
      </c>
      <c r="K511" t="s">
        <v>11682</v>
      </c>
      <c r="L511" t="s">
        <v>11683</v>
      </c>
      <c r="M511" t="s">
        <v>11684</v>
      </c>
      <c r="N511" t="s">
        <v>170</v>
      </c>
      <c r="AI511" t="s">
        <v>11685</v>
      </c>
      <c r="AJ511" t="s">
        <v>11686</v>
      </c>
      <c r="AK511" t="s">
        <v>11687</v>
      </c>
      <c r="AL511">
        <v>85.3</v>
      </c>
      <c r="AN511">
        <v>2012</v>
      </c>
      <c r="AO511" t="s">
        <v>174</v>
      </c>
      <c r="AP511" t="s">
        <v>11688</v>
      </c>
      <c r="AQ511" t="s">
        <v>11689</v>
      </c>
      <c r="AR511" t="s">
        <v>11690</v>
      </c>
      <c r="AS511">
        <v>86</v>
      </c>
      <c r="AU511">
        <v>2014</v>
      </c>
      <c r="AV511" t="s">
        <v>170</v>
      </c>
      <c r="BC511" t="s">
        <v>174</v>
      </c>
      <c r="BD511" t="s">
        <v>11691</v>
      </c>
      <c r="BE511" t="s">
        <v>11692</v>
      </c>
      <c r="BF511" t="s">
        <v>11693</v>
      </c>
      <c r="BG511">
        <v>77</v>
      </c>
      <c r="BH511">
        <v>7.7</v>
      </c>
      <c r="BI511">
        <v>2019</v>
      </c>
      <c r="BJ511">
        <v>19</v>
      </c>
      <c r="BK511" t="s">
        <v>444</v>
      </c>
      <c r="BL511">
        <v>53</v>
      </c>
      <c r="BM511" t="s">
        <v>11693</v>
      </c>
      <c r="BN511" t="s">
        <v>174</v>
      </c>
      <c r="BO511" t="s">
        <v>11694</v>
      </c>
      <c r="BP511" t="s">
        <v>11695</v>
      </c>
      <c r="BQ511" t="s">
        <v>11696</v>
      </c>
      <c r="BR511">
        <v>77.6</v>
      </c>
      <c r="BS511">
        <v>7.76</v>
      </c>
      <c r="BT511">
        <v>2021</v>
      </c>
      <c r="BU511">
        <v>31</v>
      </c>
      <c r="BV511" t="s">
        <v>529</v>
      </c>
      <c r="BW511">
        <v>53</v>
      </c>
      <c r="BX511" t="s">
        <v>11696</v>
      </c>
      <c r="BY511" t="s">
        <v>170</v>
      </c>
      <c r="CF511" t="s">
        <v>174</v>
      </c>
      <c r="CG511" t="s">
        <v>11697</v>
      </c>
      <c r="CH511" t="s">
        <v>11698</v>
      </c>
      <c r="CI511" t="s">
        <v>373</v>
      </c>
      <c r="CK511" t="s">
        <v>170</v>
      </c>
      <c r="CL511" t="s">
        <v>170</v>
      </c>
      <c r="CN511" t="s">
        <v>174</v>
      </c>
      <c r="CO511" t="s">
        <v>11699</v>
      </c>
      <c r="CP511" t="s">
        <v>11700</v>
      </c>
      <c r="CQ511" t="s">
        <v>174</v>
      </c>
      <c r="CR511" t="s">
        <v>11701</v>
      </c>
      <c r="CS511">
        <v>0</v>
      </c>
      <c r="CT511">
        <v>1</v>
      </c>
      <c r="CU511" t="s">
        <v>11702</v>
      </c>
      <c r="CV511" t="s">
        <v>170</v>
      </c>
      <c r="CZ511" t="s">
        <v>170</v>
      </c>
      <c r="DB511" t="s">
        <v>11703</v>
      </c>
      <c r="DC511" t="s">
        <v>2367</v>
      </c>
      <c r="DD511" t="s">
        <v>170</v>
      </c>
      <c r="DF511" t="s">
        <v>174</v>
      </c>
      <c r="DG511">
        <v>3</v>
      </c>
      <c r="DH511">
        <v>0</v>
      </c>
      <c r="DI511">
        <v>2</v>
      </c>
      <c r="DJ511">
        <v>0</v>
      </c>
      <c r="DK511">
        <v>-1</v>
      </c>
      <c r="DL511" t="s">
        <v>170</v>
      </c>
      <c r="DN511" t="s">
        <v>170</v>
      </c>
      <c r="DP511" t="s">
        <v>11704</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11705</v>
      </c>
      <c r="F512" t="s">
        <v>11706</v>
      </c>
      <c r="G512">
        <v>8755625522</v>
      </c>
      <c r="H512" t="s">
        <v>271</v>
      </c>
      <c r="I512" t="s">
        <v>11707</v>
      </c>
      <c r="J512" t="s">
        <v>166</v>
      </c>
      <c r="K512" t="s">
        <v>361</v>
      </c>
      <c r="L512" t="s">
        <v>11708</v>
      </c>
      <c r="M512" t="s">
        <v>11709</v>
      </c>
      <c r="N512" t="s">
        <v>170</v>
      </c>
      <c r="AI512" t="s">
        <v>11710</v>
      </c>
      <c r="AJ512" t="s">
        <v>11711</v>
      </c>
      <c r="AK512" t="s">
        <v>1515</v>
      </c>
      <c r="AL512">
        <v>88.26</v>
      </c>
      <c r="AN512">
        <v>2004</v>
      </c>
      <c r="AO512" t="s">
        <v>174</v>
      </c>
      <c r="AP512" t="s">
        <v>11712</v>
      </c>
      <c r="AQ512" t="s">
        <v>11713</v>
      </c>
      <c r="AR512" t="s">
        <v>11714</v>
      </c>
      <c r="AS512">
        <v>75.67</v>
      </c>
      <c r="AU512">
        <v>2006</v>
      </c>
      <c r="AV512" t="s">
        <v>170</v>
      </c>
      <c r="BC512" t="s">
        <v>174</v>
      </c>
      <c r="BD512" t="s">
        <v>1441</v>
      </c>
      <c r="BE512" t="s">
        <v>11712</v>
      </c>
      <c r="BF512" t="s">
        <v>443</v>
      </c>
      <c r="BG512">
        <v>91</v>
      </c>
      <c r="BI512">
        <v>2009</v>
      </c>
      <c r="BJ512">
        <v>19</v>
      </c>
      <c r="BK512" t="s">
        <v>11715</v>
      </c>
      <c r="BL512">
        <v>53</v>
      </c>
      <c r="BM512" t="s">
        <v>443</v>
      </c>
      <c r="BN512" t="s">
        <v>174</v>
      </c>
      <c r="BO512" t="s">
        <v>2875</v>
      </c>
      <c r="BP512" t="s">
        <v>11716</v>
      </c>
      <c r="BQ512" t="s">
        <v>443</v>
      </c>
      <c r="BR512">
        <v>90</v>
      </c>
      <c r="BS512">
        <v>9</v>
      </c>
      <c r="BT512">
        <v>2012</v>
      </c>
      <c r="BU512">
        <v>31</v>
      </c>
      <c r="BV512" t="s">
        <v>447</v>
      </c>
      <c r="BW512">
        <v>53</v>
      </c>
      <c r="BX512" t="s">
        <v>443</v>
      </c>
      <c r="BY512" t="s">
        <v>170</v>
      </c>
      <c r="CF512" t="s">
        <v>174</v>
      </c>
      <c r="CG512" t="s">
        <v>443</v>
      </c>
      <c r="CH512" t="s">
        <v>5959</v>
      </c>
      <c r="CI512" t="s">
        <v>193</v>
      </c>
      <c r="CJ512">
        <v>2023</v>
      </c>
      <c r="CL512" t="s">
        <v>170</v>
      </c>
      <c r="CN512" t="s">
        <v>174</v>
      </c>
      <c r="CO512" t="s">
        <v>11717</v>
      </c>
      <c r="CP512" t="s">
        <v>3124</v>
      </c>
      <c r="CQ512" t="s">
        <v>174</v>
      </c>
      <c r="CR512">
        <v>3</v>
      </c>
      <c r="CS512">
        <v>0</v>
      </c>
      <c r="CT512">
        <v>0</v>
      </c>
      <c r="CU512" t="s">
        <v>11718</v>
      </c>
      <c r="CV512" t="s">
        <v>170</v>
      </c>
      <c r="CZ512" t="s">
        <v>170</v>
      </c>
      <c r="DB512" t="s">
        <v>11719</v>
      </c>
      <c r="DC512" t="s">
        <v>11720</v>
      </c>
      <c r="DD512" t="s">
        <v>170</v>
      </c>
      <c r="DF512" t="s">
        <v>170</v>
      </c>
      <c r="DL512" t="s">
        <v>170</v>
      </c>
      <c r="DN512" t="s">
        <v>170</v>
      </c>
      <c r="DP512" t="s">
        <v>11721</v>
      </c>
      <c r="DQ512" t="str">
        <f>HYPERLINK("https://nconnect.nicmar.ac.in/storage/profile/69982d220c692.png","Download")</f>
        <v>0</v>
      </c>
      <c r="DR512" t="str">
        <f>HYPERLINK("https://nconnect.nicmar.ac.in/pdf/358_resume_1771582823.pdf/Y2FyZWVy","View Resume")</f>
        <v>0</v>
      </c>
      <c r="DS512" t="s">
        <v>502</v>
      </c>
      <c r="DT512" t="s">
        <v>5959</v>
      </c>
      <c r="DU512" t="s">
        <v>2128</v>
      </c>
      <c r="DV512" t="s">
        <v>2129</v>
      </c>
      <c r="DW512" t="s">
        <v>246</v>
      </c>
      <c r="DX512" t="s">
        <v>981</v>
      </c>
      <c r="DY512" t="s">
        <v>209</v>
      </c>
      <c r="DZ512" t="s">
        <v>908</v>
      </c>
      <c r="EA512" t="s">
        <v>5959</v>
      </c>
      <c r="EB512" t="s">
        <v>2128</v>
      </c>
      <c r="EC512" t="s">
        <v>2129</v>
      </c>
      <c r="ED512" t="s">
        <v>246</v>
      </c>
      <c r="EE512" t="s">
        <v>429</v>
      </c>
      <c r="EF512" t="s">
        <v>1392</v>
      </c>
      <c r="EG512" t="s">
        <v>461</v>
      </c>
      <c r="EH512" t="s">
        <v>11722</v>
      </c>
      <c r="EI512" t="s">
        <v>351</v>
      </c>
      <c r="EJ512" t="s">
        <v>333</v>
      </c>
      <c r="EK512" t="s">
        <v>246</v>
      </c>
      <c r="EL512" t="s">
        <v>993</v>
      </c>
      <c r="EM512" t="s">
        <v>4682</v>
      </c>
      <c r="EN512" t="s">
        <v>461</v>
      </c>
    </row>
    <row r="513" spans="1:158">
      <c r="A513" t="s">
        <v>266</v>
      </c>
      <c r="B513" t="s">
        <v>211</v>
      </c>
      <c r="C513" t="s">
        <v>267</v>
      </c>
      <c r="D513" t="s">
        <v>268</v>
      </c>
      <c r="E513" t="s">
        <v>11723</v>
      </c>
      <c r="F513" t="s">
        <v>11724</v>
      </c>
      <c r="G513">
        <v>9759606506</v>
      </c>
      <c r="H513" t="s">
        <v>271</v>
      </c>
      <c r="I513" t="s">
        <v>11725</v>
      </c>
      <c r="J513" t="s">
        <v>217</v>
      </c>
      <c r="K513" t="s">
        <v>7111</v>
      </c>
      <c r="L513" t="s">
        <v>11726</v>
      </c>
      <c r="M513" t="s">
        <v>11727</v>
      </c>
      <c r="N513" t="s">
        <v>170</v>
      </c>
      <c r="AI513" t="s">
        <v>11728</v>
      </c>
      <c r="AJ513" t="s">
        <v>1175</v>
      </c>
      <c r="AK513" t="s">
        <v>1852</v>
      </c>
      <c r="AL513">
        <v>77.4</v>
      </c>
      <c r="AN513">
        <v>2011</v>
      </c>
      <c r="AO513" t="s">
        <v>174</v>
      </c>
      <c r="AP513" t="s">
        <v>11729</v>
      </c>
      <c r="AQ513" t="s">
        <v>1930</v>
      </c>
      <c r="AR513" t="s">
        <v>11730</v>
      </c>
      <c r="AS513">
        <v>77.8</v>
      </c>
      <c r="AU513">
        <v>2013</v>
      </c>
      <c r="AV513" t="s">
        <v>170</v>
      </c>
      <c r="BC513" t="s">
        <v>174</v>
      </c>
      <c r="BD513" t="s">
        <v>11731</v>
      </c>
      <c r="BE513" t="s">
        <v>11732</v>
      </c>
      <c r="BF513" t="s">
        <v>10251</v>
      </c>
      <c r="BG513">
        <v>83.6</v>
      </c>
      <c r="BH513">
        <v>9.3</v>
      </c>
      <c r="BI513">
        <v>2016</v>
      </c>
      <c r="BJ513">
        <v>19</v>
      </c>
      <c r="BK513" t="s">
        <v>3799</v>
      </c>
      <c r="BL513">
        <v>24</v>
      </c>
      <c r="BN513" t="s">
        <v>174</v>
      </c>
      <c r="BO513" t="s">
        <v>7361</v>
      </c>
      <c r="BP513" t="s">
        <v>11733</v>
      </c>
      <c r="BQ513" t="s">
        <v>11734</v>
      </c>
      <c r="BR513">
        <v>91.6</v>
      </c>
      <c r="BS513">
        <v>9.16</v>
      </c>
      <c r="BT513">
        <v>2021</v>
      </c>
      <c r="BU513">
        <v>31</v>
      </c>
      <c r="BV513" t="s">
        <v>529</v>
      </c>
      <c r="BW513">
        <v>32</v>
      </c>
      <c r="BY513" t="s">
        <v>170</v>
      </c>
      <c r="CF513" t="s">
        <v>174</v>
      </c>
      <c r="CG513" t="s">
        <v>11735</v>
      </c>
      <c r="CH513" t="s">
        <v>11736</v>
      </c>
      <c r="CI513" t="s">
        <v>373</v>
      </c>
      <c r="CK513" t="s">
        <v>174</v>
      </c>
      <c r="CL513" t="s">
        <v>174</v>
      </c>
      <c r="CM513" t="s">
        <v>11737</v>
      </c>
      <c r="CN513" t="s">
        <v>174</v>
      </c>
      <c r="CO513" t="s">
        <v>11738</v>
      </c>
      <c r="CP513" t="s">
        <v>11739</v>
      </c>
      <c r="CQ513" t="s">
        <v>174</v>
      </c>
      <c r="CR513">
        <v>3</v>
      </c>
      <c r="CS513">
        <v>1</v>
      </c>
      <c r="CT513">
        <v>2</v>
      </c>
      <c r="CU513" t="s">
        <v>11740</v>
      </c>
      <c r="CV513" t="s">
        <v>170</v>
      </c>
      <c r="CZ513" t="s">
        <v>170</v>
      </c>
      <c r="DB513" t="s">
        <v>11741</v>
      </c>
      <c r="DC513" t="s">
        <v>326</v>
      </c>
      <c r="DD513" t="s">
        <v>174</v>
      </c>
      <c r="DE513" t="s">
        <v>11742</v>
      </c>
      <c r="DF513" t="s">
        <v>174</v>
      </c>
      <c r="DG513">
        <v>2</v>
      </c>
      <c r="DH513">
        <v>1</v>
      </c>
      <c r="DI513" t="s">
        <v>378</v>
      </c>
      <c r="DJ513" t="s">
        <v>11743</v>
      </c>
      <c r="DK513">
        <v>9</v>
      </c>
      <c r="DL513" t="s">
        <v>174</v>
      </c>
      <c r="DM513" t="s">
        <v>11744</v>
      </c>
      <c r="DN513" t="s">
        <v>174</v>
      </c>
      <c r="DO513" t="s">
        <v>11745</v>
      </c>
      <c r="DP513" t="s">
        <v>11746</v>
      </c>
      <c r="DQ513" t="s">
        <v>202</v>
      </c>
      <c r="DR513" t="str">
        <f>HYPERLINK("https://nconnect.nicmar.ac.in/pdf/695_resume_1772086894.pdf/Y2FyZWVy","View Resume")</f>
        <v>0</v>
      </c>
      <c r="DS513" t="s">
        <v>292</v>
      </c>
    </row>
    <row r="514" spans="1:158">
      <c r="A514" t="s">
        <v>266</v>
      </c>
      <c r="B514" t="s">
        <v>211</v>
      </c>
      <c r="C514" t="s">
        <v>267</v>
      </c>
      <c r="D514" t="s">
        <v>268</v>
      </c>
      <c r="E514" t="s">
        <v>11747</v>
      </c>
      <c r="F514" t="s">
        <v>11748</v>
      </c>
      <c r="G514">
        <v>8279438422</v>
      </c>
      <c r="H514" t="s">
        <v>164</v>
      </c>
      <c r="I514" t="s">
        <v>11749</v>
      </c>
      <c r="J514" t="s">
        <v>217</v>
      </c>
      <c r="K514" t="s">
        <v>218</v>
      </c>
      <c r="L514" t="s">
        <v>11750</v>
      </c>
      <c r="M514" t="s">
        <v>11751</v>
      </c>
      <c r="N514" t="s">
        <v>170</v>
      </c>
      <c r="AI514" t="s">
        <v>11752</v>
      </c>
      <c r="AJ514" t="s">
        <v>11753</v>
      </c>
      <c r="AK514" t="s">
        <v>1907</v>
      </c>
      <c r="AL514">
        <v>69.6</v>
      </c>
      <c r="AN514">
        <v>2003</v>
      </c>
      <c r="AO514" t="s">
        <v>174</v>
      </c>
      <c r="AP514" t="s">
        <v>11752</v>
      </c>
      <c r="AQ514" t="s">
        <v>11753</v>
      </c>
      <c r="AR514" t="s">
        <v>11754</v>
      </c>
      <c r="AS514">
        <v>74.6</v>
      </c>
      <c r="AU514">
        <v>2005</v>
      </c>
      <c r="AV514" t="s">
        <v>170</v>
      </c>
      <c r="BC514" t="s">
        <v>174</v>
      </c>
      <c r="BD514" t="s">
        <v>11755</v>
      </c>
      <c r="BE514" t="s">
        <v>11756</v>
      </c>
      <c r="BF514" t="s">
        <v>11757</v>
      </c>
      <c r="BG514">
        <v>65.5</v>
      </c>
      <c r="BI514">
        <v>2010</v>
      </c>
      <c r="BJ514">
        <v>19</v>
      </c>
      <c r="BK514" t="s">
        <v>883</v>
      </c>
      <c r="BL514">
        <v>34</v>
      </c>
      <c r="BN514" t="s">
        <v>174</v>
      </c>
      <c r="BO514" t="s">
        <v>11758</v>
      </c>
      <c r="BP514" t="s">
        <v>11759</v>
      </c>
      <c r="BQ514" t="s">
        <v>11760</v>
      </c>
      <c r="BR514">
        <v>81.8</v>
      </c>
      <c r="BS514">
        <v>8.18</v>
      </c>
      <c r="BT514">
        <v>2014</v>
      </c>
      <c r="BU514">
        <v>31</v>
      </c>
      <c r="BV514" t="s">
        <v>8851</v>
      </c>
      <c r="BW514">
        <v>34</v>
      </c>
      <c r="BY514" t="s">
        <v>170</v>
      </c>
      <c r="CF514" t="s">
        <v>174</v>
      </c>
      <c r="CG514" t="s">
        <v>11761</v>
      </c>
      <c r="CH514" t="s">
        <v>5617</v>
      </c>
      <c r="CI514" t="s">
        <v>193</v>
      </c>
      <c r="CJ514">
        <v>2025</v>
      </c>
      <c r="CL514" t="s">
        <v>170</v>
      </c>
      <c r="CN514" t="s">
        <v>174</v>
      </c>
      <c r="CO514" t="s">
        <v>11762</v>
      </c>
      <c r="CP514" t="s">
        <v>11763</v>
      </c>
      <c r="CQ514" t="s">
        <v>174</v>
      </c>
      <c r="CR514">
        <v>2</v>
      </c>
      <c r="CS514">
        <v>1</v>
      </c>
      <c r="CT514">
        <v>1</v>
      </c>
      <c r="CU514" t="s">
        <v>11764</v>
      </c>
      <c r="CV514" t="s">
        <v>170</v>
      </c>
      <c r="CZ514" t="s">
        <v>170</v>
      </c>
      <c r="DB514" t="s">
        <v>11765</v>
      </c>
      <c r="DC514" t="s">
        <v>326</v>
      </c>
      <c r="DD514" t="s">
        <v>170</v>
      </c>
      <c r="DF514" t="s">
        <v>170</v>
      </c>
      <c r="DL514" t="s">
        <v>174</v>
      </c>
      <c r="DM514" t="s">
        <v>11766</v>
      </c>
      <c r="DN514" t="s">
        <v>170</v>
      </c>
      <c r="DP514" t="s">
        <v>11767</v>
      </c>
      <c r="DQ514" t="s">
        <v>202</v>
      </c>
      <c r="DR514" t="str">
        <f>HYPERLINK("https://nconnect.nicmar.ac.in/pdf/601_resume_1772088075.pdf/Y2FyZWVy","View Resume")</f>
        <v>0</v>
      </c>
      <c r="DS514" t="s">
        <v>292</v>
      </c>
    </row>
    <row r="515" spans="1:158">
      <c r="A515" t="s">
        <v>587</v>
      </c>
      <c r="B515" t="s">
        <v>159</v>
      </c>
      <c r="C515" t="s">
        <v>267</v>
      </c>
      <c r="D515" t="s">
        <v>357</v>
      </c>
      <c r="E515" t="s">
        <v>11768</v>
      </c>
      <c r="F515" t="s">
        <v>11769</v>
      </c>
      <c r="G515">
        <v>9850837409</v>
      </c>
      <c r="H515" t="s">
        <v>164</v>
      </c>
      <c r="I515" t="s">
        <v>11770</v>
      </c>
      <c r="J515" t="s">
        <v>166</v>
      </c>
      <c r="K515" t="s">
        <v>11771</v>
      </c>
      <c r="L515" t="s">
        <v>11772</v>
      </c>
      <c r="M515" t="s">
        <v>11773</v>
      </c>
      <c r="N515" t="s">
        <v>170</v>
      </c>
      <c r="AI515" t="s">
        <v>11774</v>
      </c>
      <c r="AJ515" t="s">
        <v>1002</v>
      </c>
      <c r="AK515" t="s">
        <v>11775</v>
      </c>
      <c r="AL515">
        <v>79</v>
      </c>
      <c r="AN515">
        <v>1986</v>
      </c>
      <c r="AO515" t="s">
        <v>174</v>
      </c>
      <c r="AP515" t="s">
        <v>11776</v>
      </c>
      <c r="AQ515" t="s">
        <v>1002</v>
      </c>
      <c r="AR515" t="s">
        <v>11777</v>
      </c>
      <c r="AS515">
        <v>75</v>
      </c>
      <c r="AU515">
        <v>1988</v>
      </c>
      <c r="AV515" t="s">
        <v>170</v>
      </c>
      <c r="BC515" t="s">
        <v>174</v>
      </c>
      <c r="BD515" t="s">
        <v>1909</v>
      </c>
      <c r="BE515" t="s">
        <v>11778</v>
      </c>
      <c r="BF515" t="s">
        <v>11779</v>
      </c>
      <c r="BG515">
        <v>72</v>
      </c>
      <c r="BI515">
        <v>1991</v>
      </c>
      <c r="BJ515">
        <v>19</v>
      </c>
      <c r="BK515" t="s">
        <v>5316</v>
      </c>
      <c r="BL515">
        <v>23</v>
      </c>
      <c r="BN515" t="s">
        <v>174</v>
      </c>
      <c r="BO515" t="s">
        <v>5320</v>
      </c>
      <c r="BP515" t="s">
        <v>11780</v>
      </c>
      <c r="BQ515" t="s">
        <v>11781</v>
      </c>
      <c r="BR515">
        <v>60</v>
      </c>
      <c r="BT515">
        <v>1995</v>
      </c>
      <c r="BU515">
        <v>31</v>
      </c>
      <c r="BV515" t="s">
        <v>11782</v>
      </c>
      <c r="BW515">
        <v>23</v>
      </c>
      <c r="BY515" t="s">
        <v>174</v>
      </c>
      <c r="BZ515" t="s">
        <v>11783</v>
      </c>
      <c r="CA515" t="s">
        <v>11784</v>
      </c>
      <c r="CB515" t="s">
        <v>11785</v>
      </c>
      <c r="CC515">
        <v>60</v>
      </c>
      <c r="CE515">
        <v>1992</v>
      </c>
      <c r="CF515" t="s">
        <v>170</v>
      </c>
      <c r="CL515" t="s">
        <v>170</v>
      </c>
      <c r="CN515" t="s">
        <v>170</v>
      </c>
      <c r="CP515" t="s">
        <v>11786</v>
      </c>
      <c r="CQ515" t="s">
        <v>170</v>
      </c>
      <c r="CV515" t="s">
        <v>170</v>
      </c>
      <c r="CZ515" t="s">
        <v>170</v>
      </c>
      <c r="DB515" t="s">
        <v>11787</v>
      </c>
      <c r="DC515" t="s">
        <v>11788</v>
      </c>
      <c r="DD515" t="s">
        <v>174</v>
      </c>
      <c r="DE515" t="s">
        <v>9131</v>
      </c>
      <c r="DF515" t="s">
        <v>170</v>
      </c>
      <c r="DL515" t="s">
        <v>170</v>
      </c>
      <c r="DN515" t="s">
        <v>170</v>
      </c>
      <c r="DP515" t="s">
        <v>11789</v>
      </c>
      <c r="DQ515" t="s">
        <v>202</v>
      </c>
      <c r="DR515" t="str">
        <f>HYPERLINK("https://nconnect.nicmar.ac.in/pdf/697_resume_1772088141.pdf/Y2FyZWVy","View Resume")</f>
        <v>0</v>
      </c>
      <c r="DS515" t="s">
        <v>11790</v>
      </c>
      <c r="DT515" t="s">
        <v>11791</v>
      </c>
      <c r="DU515" t="s">
        <v>9131</v>
      </c>
      <c r="DV515" t="s">
        <v>333</v>
      </c>
      <c r="DW515" t="s">
        <v>207</v>
      </c>
      <c r="DX515" t="s">
        <v>3837</v>
      </c>
      <c r="DY515" t="s">
        <v>1686</v>
      </c>
      <c r="DZ515" t="s">
        <v>11790</v>
      </c>
    </row>
    <row r="516" spans="1:158">
      <c r="A516" t="s">
        <v>293</v>
      </c>
      <c r="B516" t="s">
        <v>211</v>
      </c>
      <c r="C516" t="s">
        <v>212</v>
      </c>
      <c r="D516" t="s">
        <v>294</v>
      </c>
      <c r="E516" t="s">
        <v>11792</v>
      </c>
      <c r="F516" t="s">
        <v>11793</v>
      </c>
      <c r="G516">
        <v>9928460833</v>
      </c>
      <c r="H516" t="s">
        <v>271</v>
      </c>
      <c r="I516" t="s">
        <v>11794</v>
      </c>
      <c r="J516" t="s">
        <v>166</v>
      </c>
      <c r="K516" t="s">
        <v>218</v>
      </c>
      <c r="L516" t="s">
        <v>11795</v>
      </c>
      <c r="M516" t="s">
        <v>11796</v>
      </c>
      <c r="N516" t="s">
        <v>170</v>
      </c>
      <c r="AI516" t="s">
        <v>11797</v>
      </c>
      <c r="AJ516" t="s">
        <v>1930</v>
      </c>
      <c r="AK516" t="s">
        <v>11798</v>
      </c>
      <c r="AL516">
        <v>88</v>
      </c>
      <c r="AM516">
        <v>8.8</v>
      </c>
      <c r="AN516">
        <v>2011</v>
      </c>
      <c r="AO516" t="s">
        <v>174</v>
      </c>
      <c r="AP516" t="s">
        <v>11797</v>
      </c>
      <c r="AQ516" t="s">
        <v>1930</v>
      </c>
      <c r="AR516" t="s">
        <v>11799</v>
      </c>
      <c r="AS516">
        <v>80</v>
      </c>
      <c r="AU516">
        <v>2013</v>
      </c>
      <c r="AV516" t="s">
        <v>170</v>
      </c>
      <c r="BC516" t="s">
        <v>174</v>
      </c>
      <c r="BD516" t="s">
        <v>11800</v>
      </c>
      <c r="BE516" t="s">
        <v>11801</v>
      </c>
      <c r="BF516" t="s">
        <v>11802</v>
      </c>
      <c r="BG516">
        <v>70</v>
      </c>
      <c r="BI516">
        <v>2016</v>
      </c>
      <c r="BJ516">
        <v>19</v>
      </c>
      <c r="BK516" t="s">
        <v>444</v>
      </c>
      <c r="BL516">
        <v>53</v>
      </c>
      <c r="BM516" t="s">
        <v>4453</v>
      </c>
      <c r="BN516" t="s">
        <v>174</v>
      </c>
      <c r="BO516" t="s">
        <v>11803</v>
      </c>
      <c r="BP516" t="s">
        <v>11803</v>
      </c>
      <c r="BQ516" t="s">
        <v>11804</v>
      </c>
      <c r="BR516">
        <v>85</v>
      </c>
      <c r="BS516">
        <v>8.5</v>
      </c>
      <c r="BT516">
        <v>2019</v>
      </c>
      <c r="BU516">
        <v>31</v>
      </c>
      <c r="BV516" t="s">
        <v>447</v>
      </c>
      <c r="BW516">
        <v>53</v>
      </c>
      <c r="BX516" t="s">
        <v>11804</v>
      </c>
      <c r="BY516" t="s">
        <v>170</v>
      </c>
      <c r="CF516" t="s">
        <v>174</v>
      </c>
      <c r="CG516" t="s">
        <v>11805</v>
      </c>
      <c r="CH516" t="s">
        <v>1742</v>
      </c>
      <c r="CI516" t="s">
        <v>193</v>
      </c>
      <c r="CJ516">
        <v>2024</v>
      </c>
      <c r="CL516" t="s">
        <v>174</v>
      </c>
      <c r="CM516" t="s">
        <v>11806</v>
      </c>
      <c r="CN516" t="s">
        <v>174</v>
      </c>
      <c r="CO516" t="s">
        <v>11807</v>
      </c>
      <c r="CP516" t="s">
        <v>11808</v>
      </c>
      <c r="CQ516" t="s">
        <v>174</v>
      </c>
      <c r="CR516" t="s">
        <v>10659</v>
      </c>
      <c r="CS516" t="s">
        <v>679</v>
      </c>
      <c r="CT516" t="s">
        <v>679</v>
      </c>
      <c r="CU516" t="s">
        <v>11809</v>
      </c>
      <c r="CV516" t="s">
        <v>170</v>
      </c>
      <c r="CZ516" t="s">
        <v>170</v>
      </c>
      <c r="DB516" t="s">
        <v>11810</v>
      </c>
      <c r="DC516" t="s">
        <v>326</v>
      </c>
      <c r="DD516" t="s">
        <v>170</v>
      </c>
      <c r="DF516" t="s">
        <v>170</v>
      </c>
      <c r="DL516" t="s">
        <v>170</v>
      </c>
      <c r="DN516" t="s">
        <v>170</v>
      </c>
      <c r="DP516" t="s">
        <v>11811</v>
      </c>
      <c r="DQ516" t="str">
        <f>HYPERLINK("https://nconnect.nicmar.ac.in/storage/profile/6999abbea8e4a.png","Download")</f>
        <v>0</v>
      </c>
      <c r="DR516" t="str">
        <f>HYPERLINK("https://nconnect.nicmar.ac.in/pdf/453_resume_1772088883.pdf/Y2FyZWVy","View Resume")</f>
        <v>0</v>
      </c>
      <c r="DS516" t="s">
        <v>1383</v>
      </c>
      <c r="DT516" t="s">
        <v>6781</v>
      </c>
      <c r="DU516" t="s">
        <v>11812</v>
      </c>
      <c r="DV516" t="s">
        <v>333</v>
      </c>
      <c r="DW516" t="s">
        <v>246</v>
      </c>
      <c r="DX516" t="s">
        <v>1094</v>
      </c>
      <c r="DY516" t="s">
        <v>464</v>
      </c>
      <c r="DZ516" t="s">
        <v>1383</v>
      </c>
    </row>
    <row r="517" spans="1:158">
      <c r="A517" t="s">
        <v>1779</v>
      </c>
      <c r="B517" t="s">
        <v>159</v>
      </c>
      <c r="C517" t="s">
        <v>160</v>
      </c>
      <c r="D517" t="s">
        <v>1780</v>
      </c>
      <c r="E517" t="s">
        <v>11813</v>
      </c>
      <c r="F517" t="s">
        <v>11814</v>
      </c>
      <c r="G517">
        <v>9158568489</v>
      </c>
      <c r="H517" t="s">
        <v>164</v>
      </c>
      <c r="I517" t="s">
        <v>11815</v>
      </c>
      <c r="J517" t="s">
        <v>217</v>
      </c>
      <c r="K517" t="s">
        <v>11816</v>
      </c>
      <c r="L517" t="s">
        <v>11817</v>
      </c>
      <c r="M517" t="s">
        <v>11818</v>
      </c>
      <c r="N517" t="s">
        <v>170</v>
      </c>
      <c r="AI517" t="s">
        <v>11819</v>
      </c>
      <c r="AJ517" t="s">
        <v>11820</v>
      </c>
      <c r="AK517" t="s">
        <v>11821</v>
      </c>
      <c r="AL517">
        <v>81</v>
      </c>
      <c r="AN517">
        <v>2012</v>
      </c>
      <c r="AO517" t="s">
        <v>174</v>
      </c>
      <c r="AP517" t="s">
        <v>11822</v>
      </c>
      <c r="AQ517" t="s">
        <v>11823</v>
      </c>
      <c r="AR517" t="s">
        <v>11824</v>
      </c>
      <c r="AS517">
        <v>67</v>
      </c>
      <c r="AU517">
        <v>2014</v>
      </c>
      <c r="AV517" t="s">
        <v>170</v>
      </c>
      <c r="BC517" t="s">
        <v>174</v>
      </c>
      <c r="BD517" t="s">
        <v>441</v>
      </c>
      <c r="BE517" t="s">
        <v>11825</v>
      </c>
      <c r="BF517" t="s">
        <v>10924</v>
      </c>
      <c r="BG517">
        <v>57</v>
      </c>
      <c r="BI517">
        <v>2019</v>
      </c>
      <c r="BJ517">
        <v>8</v>
      </c>
      <c r="BL517">
        <v>2</v>
      </c>
      <c r="BN517" t="s">
        <v>174</v>
      </c>
      <c r="BO517" t="s">
        <v>4545</v>
      </c>
      <c r="BP517" t="s">
        <v>11826</v>
      </c>
      <c r="BQ517" t="s">
        <v>11827</v>
      </c>
      <c r="BR517">
        <v>72</v>
      </c>
      <c r="BT517">
        <v>2023</v>
      </c>
      <c r="BU517">
        <v>31</v>
      </c>
      <c r="BV517" t="s">
        <v>11828</v>
      </c>
      <c r="BW517">
        <v>2</v>
      </c>
      <c r="BY517" t="s">
        <v>170</v>
      </c>
      <c r="CF517" t="s">
        <v>170</v>
      </c>
      <c r="CJ517">
        <v>2026</v>
      </c>
      <c r="CL517" t="s">
        <v>174</v>
      </c>
      <c r="CM517" t="s">
        <v>11829</v>
      </c>
      <c r="CN517" t="s">
        <v>174</v>
      </c>
      <c r="CO517" t="s">
        <v>11830</v>
      </c>
      <c r="CP517" t="s">
        <v>11831</v>
      </c>
      <c r="CQ517" t="s">
        <v>170</v>
      </c>
      <c r="CU517" t="s">
        <v>2079</v>
      </c>
      <c r="CV517" t="s">
        <v>170</v>
      </c>
      <c r="CZ517" t="s">
        <v>170</v>
      </c>
      <c r="DB517" t="s">
        <v>11832</v>
      </c>
      <c r="DC517" t="s">
        <v>11833</v>
      </c>
      <c r="DD517" t="s">
        <v>174</v>
      </c>
      <c r="DE517" t="s">
        <v>11834</v>
      </c>
      <c r="DF517" t="s">
        <v>170</v>
      </c>
      <c r="DL517" t="s">
        <v>170</v>
      </c>
      <c r="DN517" t="s">
        <v>170</v>
      </c>
      <c r="DP517" t="s">
        <v>11835</v>
      </c>
      <c r="DQ517" t="s">
        <v>202</v>
      </c>
      <c r="DR517" t="str">
        <f>HYPERLINK("https://nconnect.nicmar.ac.in/pdf/197_resume_1772090021.pdf/Y2FyZWVy","View Resume")</f>
        <v>0</v>
      </c>
      <c r="DS517" t="s">
        <v>4375</v>
      </c>
      <c r="DT517" t="s">
        <v>11836</v>
      </c>
      <c r="DU517" t="s">
        <v>11837</v>
      </c>
      <c r="DV517" t="s">
        <v>333</v>
      </c>
      <c r="DW517" t="s">
        <v>207</v>
      </c>
      <c r="DX517" t="s">
        <v>981</v>
      </c>
      <c r="DY517" t="s">
        <v>209</v>
      </c>
      <c r="DZ517" t="s">
        <v>908</v>
      </c>
      <c r="EA517" t="s">
        <v>11838</v>
      </c>
      <c r="EB517" t="s">
        <v>211</v>
      </c>
      <c r="EC517" t="s">
        <v>819</v>
      </c>
      <c r="ED517" t="s">
        <v>246</v>
      </c>
      <c r="EE517" t="s">
        <v>1387</v>
      </c>
      <c r="EF517" t="s">
        <v>1686</v>
      </c>
      <c r="EG517" t="s">
        <v>1027</v>
      </c>
      <c r="EH517" t="s">
        <v>11839</v>
      </c>
      <c r="EI517" t="s">
        <v>6240</v>
      </c>
      <c r="EJ517" t="s">
        <v>819</v>
      </c>
      <c r="EK517" t="s">
        <v>207</v>
      </c>
      <c r="EL517" t="s">
        <v>758</v>
      </c>
      <c r="EM517" t="s">
        <v>465</v>
      </c>
      <c r="EN517" t="s">
        <v>1031</v>
      </c>
      <c r="EO517" t="s">
        <v>11840</v>
      </c>
      <c r="EP517" t="s">
        <v>6240</v>
      </c>
      <c r="EQ517" t="s">
        <v>819</v>
      </c>
      <c r="ER517" t="s">
        <v>207</v>
      </c>
      <c r="ES517" t="s">
        <v>208</v>
      </c>
      <c r="ET517" t="s">
        <v>251</v>
      </c>
      <c r="EU517" t="s">
        <v>908</v>
      </c>
      <c r="EV517" t="s">
        <v>11841</v>
      </c>
      <c r="EW517" t="s">
        <v>11842</v>
      </c>
      <c r="EX517" t="s">
        <v>819</v>
      </c>
      <c r="EY517" t="s">
        <v>207</v>
      </c>
      <c r="EZ517" t="s">
        <v>6636</v>
      </c>
      <c r="FA517" t="s">
        <v>1502</v>
      </c>
      <c r="FB517" t="s">
        <v>945</v>
      </c>
    </row>
    <row r="518" spans="1:158">
      <c r="A518" t="s">
        <v>2494</v>
      </c>
      <c r="B518" t="s">
        <v>508</v>
      </c>
      <c r="C518" t="s">
        <v>160</v>
      </c>
      <c r="D518" t="s">
        <v>2495</v>
      </c>
      <c r="E518" t="s">
        <v>11813</v>
      </c>
      <c r="F518" t="s">
        <v>11814</v>
      </c>
      <c r="G518">
        <v>9158568489</v>
      </c>
      <c r="H518" t="s">
        <v>164</v>
      </c>
      <c r="I518" t="s">
        <v>11815</v>
      </c>
      <c r="J518" t="s">
        <v>217</v>
      </c>
      <c r="K518" t="s">
        <v>11816</v>
      </c>
      <c r="L518" t="s">
        <v>11817</v>
      </c>
      <c r="M518" t="s">
        <v>11818</v>
      </c>
      <c r="N518" t="s">
        <v>170</v>
      </c>
      <c r="AI518" t="s">
        <v>11819</v>
      </c>
      <c r="AJ518" t="s">
        <v>11820</v>
      </c>
      <c r="AK518" t="s">
        <v>11821</v>
      </c>
      <c r="AL518">
        <v>81</v>
      </c>
      <c r="AN518">
        <v>2012</v>
      </c>
      <c r="AO518" t="s">
        <v>174</v>
      </c>
      <c r="AP518" t="s">
        <v>11822</v>
      </c>
      <c r="AQ518" t="s">
        <v>11823</v>
      </c>
      <c r="AR518" t="s">
        <v>11824</v>
      </c>
      <c r="AS518">
        <v>67</v>
      </c>
      <c r="AU518">
        <v>2014</v>
      </c>
      <c r="AV518" t="s">
        <v>170</v>
      </c>
      <c r="BC518" t="s">
        <v>174</v>
      </c>
      <c r="BD518" t="s">
        <v>441</v>
      </c>
      <c r="BE518" t="s">
        <v>11825</v>
      </c>
      <c r="BF518" t="s">
        <v>10924</v>
      </c>
      <c r="BG518">
        <v>57</v>
      </c>
      <c r="BI518">
        <v>2019</v>
      </c>
      <c r="BJ518">
        <v>8</v>
      </c>
      <c r="BL518">
        <v>2</v>
      </c>
      <c r="BN518" t="s">
        <v>174</v>
      </c>
      <c r="BO518" t="s">
        <v>4545</v>
      </c>
      <c r="BP518" t="s">
        <v>11826</v>
      </c>
      <c r="BQ518" t="s">
        <v>11827</v>
      </c>
      <c r="BR518">
        <v>72</v>
      </c>
      <c r="BT518">
        <v>2023</v>
      </c>
      <c r="BU518">
        <v>31</v>
      </c>
      <c r="BV518" t="s">
        <v>11828</v>
      </c>
      <c r="BW518">
        <v>2</v>
      </c>
      <c r="BY518" t="s">
        <v>170</v>
      </c>
      <c r="CF518" t="s">
        <v>170</v>
      </c>
      <c r="CJ518">
        <v>2026</v>
      </c>
      <c r="CL518" t="s">
        <v>174</v>
      </c>
      <c r="CM518" t="s">
        <v>11829</v>
      </c>
      <c r="CN518" t="s">
        <v>174</v>
      </c>
      <c r="CO518" t="s">
        <v>11830</v>
      </c>
      <c r="CP518" t="s">
        <v>11831</v>
      </c>
      <c r="CQ518" t="s">
        <v>170</v>
      </c>
      <c r="CU518" t="s">
        <v>2079</v>
      </c>
      <c r="CV518" t="s">
        <v>170</v>
      </c>
      <c r="CZ518" t="s">
        <v>170</v>
      </c>
      <c r="DB518" t="s">
        <v>11832</v>
      </c>
      <c r="DC518" t="s">
        <v>11833</v>
      </c>
      <c r="DD518" t="s">
        <v>174</v>
      </c>
      <c r="DE518" t="s">
        <v>11834</v>
      </c>
      <c r="DF518" t="s">
        <v>170</v>
      </c>
      <c r="DL518" t="s">
        <v>170</v>
      </c>
      <c r="DN518" t="s">
        <v>170</v>
      </c>
      <c r="DP518" t="s">
        <v>11843</v>
      </c>
      <c r="DQ518" t="s">
        <v>202</v>
      </c>
      <c r="DR518" t="str">
        <f>HYPERLINK("https://nconnect.nicmar.ac.in/pdf/197_resume_1772090021.pdf/Y2FyZWVy","View Resume")</f>
        <v>0</v>
      </c>
      <c r="DS518" t="s">
        <v>4375</v>
      </c>
      <c r="DT518" t="s">
        <v>11836</v>
      </c>
      <c r="DU518" t="s">
        <v>11837</v>
      </c>
      <c r="DV518" t="s">
        <v>333</v>
      </c>
      <c r="DW518" t="s">
        <v>207</v>
      </c>
      <c r="DX518" t="s">
        <v>981</v>
      </c>
      <c r="DY518" t="s">
        <v>209</v>
      </c>
      <c r="DZ518" t="s">
        <v>908</v>
      </c>
      <c r="EA518" t="s">
        <v>11838</v>
      </c>
      <c r="EB518" t="s">
        <v>211</v>
      </c>
      <c r="EC518" t="s">
        <v>819</v>
      </c>
      <c r="ED518" t="s">
        <v>246</v>
      </c>
      <c r="EE518" t="s">
        <v>1387</v>
      </c>
      <c r="EF518" t="s">
        <v>1686</v>
      </c>
      <c r="EG518" t="s">
        <v>1027</v>
      </c>
      <c r="EH518" t="s">
        <v>11839</v>
      </c>
      <c r="EI518" t="s">
        <v>6240</v>
      </c>
      <c r="EJ518" t="s">
        <v>819</v>
      </c>
      <c r="EK518" t="s">
        <v>207</v>
      </c>
      <c r="EL518" t="s">
        <v>758</v>
      </c>
      <c r="EM518" t="s">
        <v>465</v>
      </c>
      <c r="EN518" t="s">
        <v>1031</v>
      </c>
      <c r="EO518" t="s">
        <v>11840</v>
      </c>
      <c r="EP518" t="s">
        <v>6240</v>
      </c>
      <c r="EQ518" t="s">
        <v>819</v>
      </c>
      <c r="ER518" t="s">
        <v>207</v>
      </c>
      <c r="ES518" t="s">
        <v>208</v>
      </c>
      <c r="ET518" t="s">
        <v>251</v>
      </c>
      <c r="EU518" t="s">
        <v>908</v>
      </c>
      <c r="EV518" t="s">
        <v>11841</v>
      </c>
      <c r="EW518" t="s">
        <v>11842</v>
      </c>
      <c r="EX518" t="s">
        <v>819</v>
      </c>
      <c r="EY518" t="s">
        <v>207</v>
      </c>
      <c r="EZ518" t="s">
        <v>6636</v>
      </c>
      <c r="FA518" t="s">
        <v>1502</v>
      </c>
      <c r="FB518" t="s">
        <v>945</v>
      </c>
    </row>
    <row r="519" spans="1:158">
      <c r="A519" t="s">
        <v>1137</v>
      </c>
      <c r="B519" t="s">
        <v>211</v>
      </c>
      <c r="C519" t="s">
        <v>1138</v>
      </c>
      <c r="D519" t="s">
        <v>1139</v>
      </c>
      <c r="E519" t="s">
        <v>11813</v>
      </c>
      <c r="F519" t="s">
        <v>11814</v>
      </c>
      <c r="G519">
        <v>9158568489</v>
      </c>
      <c r="H519" t="s">
        <v>164</v>
      </c>
      <c r="I519" t="s">
        <v>11815</v>
      </c>
      <c r="J519" t="s">
        <v>217</v>
      </c>
      <c r="K519" t="s">
        <v>11816</v>
      </c>
      <c r="L519" t="s">
        <v>11817</v>
      </c>
      <c r="M519" t="s">
        <v>11818</v>
      </c>
      <c r="N519" t="s">
        <v>170</v>
      </c>
      <c r="AI519" t="s">
        <v>11819</v>
      </c>
      <c r="AJ519" t="s">
        <v>11820</v>
      </c>
      <c r="AK519" t="s">
        <v>11821</v>
      </c>
      <c r="AL519">
        <v>81</v>
      </c>
      <c r="AN519">
        <v>2012</v>
      </c>
      <c r="AO519" t="s">
        <v>174</v>
      </c>
      <c r="AP519" t="s">
        <v>11822</v>
      </c>
      <c r="AQ519" t="s">
        <v>11823</v>
      </c>
      <c r="AR519" t="s">
        <v>11824</v>
      </c>
      <c r="AS519">
        <v>67</v>
      </c>
      <c r="AU519">
        <v>2014</v>
      </c>
      <c r="AV519" t="s">
        <v>170</v>
      </c>
      <c r="BC519" t="s">
        <v>174</v>
      </c>
      <c r="BD519" t="s">
        <v>441</v>
      </c>
      <c r="BE519" t="s">
        <v>11825</v>
      </c>
      <c r="BF519" t="s">
        <v>10924</v>
      </c>
      <c r="BG519">
        <v>57</v>
      </c>
      <c r="BI519">
        <v>2019</v>
      </c>
      <c r="BJ519">
        <v>8</v>
      </c>
      <c r="BL519">
        <v>2</v>
      </c>
      <c r="BN519" t="s">
        <v>174</v>
      </c>
      <c r="BO519" t="s">
        <v>4545</v>
      </c>
      <c r="BP519" t="s">
        <v>11826</v>
      </c>
      <c r="BQ519" t="s">
        <v>11827</v>
      </c>
      <c r="BR519">
        <v>72</v>
      </c>
      <c r="BT519">
        <v>2023</v>
      </c>
      <c r="BU519">
        <v>31</v>
      </c>
      <c r="BV519" t="s">
        <v>11828</v>
      </c>
      <c r="BW519">
        <v>2</v>
      </c>
      <c r="BY519" t="s">
        <v>170</v>
      </c>
      <c r="CF519" t="s">
        <v>170</v>
      </c>
      <c r="CJ519">
        <v>2026</v>
      </c>
      <c r="CL519" t="s">
        <v>174</v>
      </c>
      <c r="CM519" t="s">
        <v>11829</v>
      </c>
      <c r="CN519" t="s">
        <v>174</v>
      </c>
      <c r="CO519" t="s">
        <v>11830</v>
      </c>
      <c r="CP519" t="s">
        <v>11831</v>
      </c>
      <c r="CQ519" t="s">
        <v>170</v>
      </c>
      <c r="CU519" t="s">
        <v>2079</v>
      </c>
      <c r="CV519" t="s">
        <v>170</v>
      </c>
      <c r="CZ519" t="s">
        <v>170</v>
      </c>
      <c r="DB519" t="s">
        <v>11832</v>
      </c>
      <c r="DC519" t="s">
        <v>11833</v>
      </c>
      <c r="DD519" t="s">
        <v>174</v>
      </c>
      <c r="DE519" t="s">
        <v>11834</v>
      </c>
      <c r="DF519" t="s">
        <v>170</v>
      </c>
      <c r="DL519" t="s">
        <v>170</v>
      </c>
      <c r="DN519" t="s">
        <v>170</v>
      </c>
      <c r="DP519" t="s">
        <v>11844</v>
      </c>
      <c r="DQ519" t="s">
        <v>202</v>
      </c>
      <c r="DR519" t="str">
        <f>HYPERLINK("https://nconnect.nicmar.ac.in/pdf/197_resume_1772090021.pdf/Y2FyZWVy","View Resume")</f>
        <v>0</v>
      </c>
      <c r="DS519" t="s">
        <v>4375</v>
      </c>
      <c r="DT519" t="s">
        <v>11836</v>
      </c>
      <c r="DU519" t="s">
        <v>11837</v>
      </c>
      <c r="DV519" t="s">
        <v>333</v>
      </c>
      <c r="DW519" t="s">
        <v>207</v>
      </c>
      <c r="DX519" t="s">
        <v>981</v>
      </c>
      <c r="DY519" t="s">
        <v>209</v>
      </c>
      <c r="DZ519" t="s">
        <v>908</v>
      </c>
      <c r="EA519" t="s">
        <v>11838</v>
      </c>
      <c r="EB519" t="s">
        <v>211</v>
      </c>
      <c r="EC519" t="s">
        <v>819</v>
      </c>
      <c r="ED519" t="s">
        <v>246</v>
      </c>
      <c r="EE519" t="s">
        <v>1387</v>
      </c>
      <c r="EF519" t="s">
        <v>1686</v>
      </c>
      <c r="EG519" t="s">
        <v>1027</v>
      </c>
      <c r="EH519" t="s">
        <v>11839</v>
      </c>
      <c r="EI519" t="s">
        <v>6240</v>
      </c>
      <c r="EJ519" t="s">
        <v>819</v>
      </c>
      <c r="EK519" t="s">
        <v>207</v>
      </c>
      <c r="EL519" t="s">
        <v>758</v>
      </c>
      <c r="EM519" t="s">
        <v>465</v>
      </c>
      <c r="EN519" t="s">
        <v>1031</v>
      </c>
      <c r="EO519" t="s">
        <v>11840</v>
      </c>
      <c r="EP519" t="s">
        <v>6240</v>
      </c>
      <c r="EQ519" t="s">
        <v>819</v>
      </c>
      <c r="ER519" t="s">
        <v>207</v>
      </c>
      <c r="ES519" t="s">
        <v>208</v>
      </c>
      <c r="ET519" t="s">
        <v>251</v>
      </c>
      <c r="EU519" t="s">
        <v>908</v>
      </c>
      <c r="EV519" t="s">
        <v>11841</v>
      </c>
      <c r="EW519" t="s">
        <v>11842</v>
      </c>
      <c r="EX519" t="s">
        <v>819</v>
      </c>
      <c r="EY519" t="s">
        <v>207</v>
      </c>
      <c r="EZ519" t="s">
        <v>6636</v>
      </c>
      <c r="FA519" t="s">
        <v>1502</v>
      </c>
      <c r="FB519" t="s">
        <v>945</v>
      </c>
    </row>
    <row r="520" spans="1:158">
      <c r="A520" t="s">
        <v>295</v>
      </c>
      <c r="B520" t="s">
        <v>211</v>
      </c>
      <c r="C520" t="s">
        <v>267</v>
      </c>
      <c r="D520" t="s">
        <v>296</v>
      </c>
      <c r="E520" t="s">
        <v>11845</v>
      </c>
      <c r="F520" t="s">
        <v>11846</v>
      </c>
      <c r="G520">
        <v>7887965701</v>
      </c>
      <c r="H520" t="s">
        <v>164</v>
      </c>
      <c r="I520" t="s">
        <v>11847</v>
      </c>
      <c r="J520" t="s">
        <v>166</v>
      </c>
      <c r="K520" t="s">
        <v>831</v>
      </c>
      <c r="L520" t="s">
        <v>11848</v>
      </c>
      <c r="M520" t="s">
        <v>11849</v>
      </c>
      <c r="N520" t="s">
        <v>170</v>
      </c>
      <c r="AI520" t="s">
        <v>11850</v>
      </c>
      <c r="AJ520" t="s">
        <v>11851</v>
      </c>
      <c r="AK520" t="s">
        <v>702</v>
      </c>
      <c r="AL520">
        <v>73.83</v>
      </c>
      <c r="AN520">
        <v>2005</v>
      </c>
      <c r="AO520" t="s">
        <v>174</v>
      </c>
      <c r="AP520" t="s">
        <v>11852</v>
      </c>
      <c r="AQ520" t="s">
        <v>11851</v>
      </c>
      <c r="AR520" t="s">
        <v>2385</v>
      </c>
      <c r="AS520">
        <v>63.83</v>
      </c>
      <c r="AU520">
        <v>2007</v>
      </c>
      <c r="AV520" t="s">
        <v>170</v>
      </c>
      <c r="BC520" t="s">
        <v>174</v>
      </c>
      <c r="BD520" t="s">
        <v>11853</v>
      </c>
      <c r="BE520" t="s">
        <v>11854</v>
      </c>
      <c r="BF520" t="s">
        <v>1668</v>
      </c>
      <c r="BG520">
        <v>73.83</v>
      </c>
      <c r="BI520">
        <v>2013</v>
      </c>
      <c r="BJ520">
        <v>19</v>
      </c>
      <c r="BK520" t="s">
        <v>11855</v>
      </c>
      <c r="BL520">
        <v>34</v>
      </c>
      <c r="BN520" t="s">
        <v>174</v>
      </c>
      <c r="BO520" t="s">
        <v>11856</v>
      </c>
      <c r="BP520" t="s">
        <v>11857</v>
      </c>
      <c r="BQ520" t="s">
        <v>11858</v>
      </c>
      <c r="BR520">
        <v>68</v>
      </c>
      <c r="BT520">
        <v>2021</v>
      </c>
      <c r="BU520">
        <v>31</v>
      </c>
      <c r="BV520" t="s">
        <v>11859</v>
      </c>
      <c r="BW520">
        <v>33</v>
      </c>
      <c r="BY520" t="s">
        <v>170</v>
      </c>
      <c r="CF520" t="s">
        <v>174</v>
      </c>
      <c r="CG520" t="s">
        <v>11860</v>
      </c>
      <c r="CH520" t="s">
        <v>11861</v>
      </c>
      <c r="CI520" t="s">
        <v>373</v>
      </c>
      <c r="CK520" t="s">
        <v>174</v>
      </c>
      <c r="CL520" t="s">
        <v>170</v>
      </c>
      <c r="CN520" t="s">
        <v>174</v>
      </c>
      <c r="CO520" t="s">
        <v>11862</v>
      </c>
      <c r="CP520" t="s">
        <v>11863</v>
      </c>
      <c r="CQ520" t="s">
        <v>170</v>
      </c>
      <c r="CV520" t="s">
        <v>170</v>
      </c>
      <c r="CZ520" t="s">
        <v>170</v>
      </c>
      <c r="DB520" t="s">
        <v>296</v>
      </c>
      <c r="DC520" t="s">
        <v>11864</v>
      </c>
      <c r="DD520" t="s">
        <v>174</v>
      </c>
      <c r="DE520" t="s">
        <v>11865</v>
      </c>
      <c r="DF520" t="s">
        <v>170</v>
      </c>
      <c r="DL520" t="s">
        <v>170</v>
      </c>
      <c r="DN520" t="s">
        <v>174</v>
      </c>
      <c r="DO520" t="s">
        <v>11866</v>
      </c>
      <c r="DP520" t="s">
        <v>11867</v>
      </c>
      <c r="DQ520" t="str">
        <f>HYPERLINK("https://nconnect.nicmar.ac.in/storage/profile/699ff02cba413.png","Download")</f>
        <v>0</v>
      </c>
      <c r="DR520" t="str">
        <f>HYPERLINK("https://nconnect.nicmar.ac.in/pdf/702_resume_1772090547.pdf/Y2FyZWVy","View Resume")</f>
        <v>0</v>
      </c>
      <c r="DS520" t="s">
        <v>8824</v>
      </c>
      <c r="DT520" t="s">
        <v>11868</v>
      </c>
      <c r="DU520" t="s">
        <v>211</v>
      </c>
      <c r="DV520" t="s">
        <v>819</v>
      </c>
      <c r="DW520" t="s">
        <v>246</v>
      </c>
      <c r="DX520" t="s">
        <v>4830</v>
      </c>
      <c r="DY520" t="s">
        <v>209</v>
      </c>
      <c r="DZ520" t="s">
        <v>8824</v>
      </c>
    </row>
    <row r="521" spans="1:158">
      <c r="A521" t="s">
        <v>1348</v>
      </c>
      <c r="B521" t="s">
        <v>211</v>
      </c>
      <c r="C521" t="s">
        <v>267</v>
      </c>
      <c r="D521" t="s">
        <v>1349</v>
      </c>
      <c r="E521" t="s">
        <v>11869</v>
      </c>
      <c r="F521" t="s">
        <v>11870</v>
      </c>
      <c r="G521">
        <v>8369201462</v>
      </c>
      <c r="H521" t="s">
        <v>271</v>
      </c>
      <c r="I521" t="s">
        <v>11871</v>
      </c>
      <c r="J521" t="s">
        <v>166</v>
      </c>
      <c r="K521" t="s">
        <v>6695</v>
      </c>
      <c r="L521" t="s">
        <v>11872</v>
      </c>
      <c r="M521" t="s">
        <v>11873</v>
      </c>
      <c r="N521" t="s">
        <v>170</v>
      </c>
      <c r="AI521" t="s">
        <v>11874</v>
      </c>
      <c r="AJ521" t="s">
        <v>11875</v>
      </c>
      <c r="AK521" t="s">
        <v>11876</v>
      </c>
      <c r="AL521">
        <v>79.8</v>
      </c>
      <c r="AN521">
        <v>2013</v>
      </c>
      <c r="AO521" t="s">
        <v>174</v>
      </c>
      <c r="AP521" t="s">
        <v>11877</v>
      </c>
      <c r="AQ521" t="s">
        <v>11878</v>
      </c>
      <c r="AR521" t="s">
        <v>11879</v>
      </c>
      <c r="AS521">
        <v>54.42</v>
      </c>
      <c r="AU521">
        <v>2016</v>
      </c>
      <c r="AV521" t="s">
        <v>170</v>
      </c>
      <c r="BC521" t="s">
        <v>174</v>
      </c>
      <c r="BD521" t="s">
        <v>4636</v>
      </c>
      <c r="BE521" t="s">
        <v>11880</v>
      </c>
      <c r="BF521" t="s">
        <v>11881</v>
      </c>
      <c r="BG521">
        <v>70</v>
      </c>
      <c r="BI521">
        <v>2019</v>
      </c>
      <c r="BJ521">
        <v>19</v>
      </c>
      <c r="BK521" t="s">
        <v>11882</v>
      </c>
      <c r="BL521">
        <v>53</v>
      </c>
      <c r="BM521" t="s">
        <v>11883</v>
      </c>
      <c r="BN521" t="s">
        <v>174</v>
      </c>
      <c r="BO521" t="s">
        <v>441</v>
      </c>
      <c r="BP521" t="s">
        <v>11884</v>
      </c>
      <c r="BQ521" t="s">
        <v>11885</v>
      </c>
      <c r="BR521">
        <v>85</v>
      </c>
      <c r="BT521">
        <v>2021</v>
      </c>
      <c r="BU521">
        <v>31</v>
      </c>
      <c r="BV521" t="s">
        <v>11886</v>
      </c>
      <c r="BW521">
        <v>53</v>
      </c>
      <c r="BX521" t="s">
        <v>11883</v>
      </c>
      <c r="BY521" t="s">
        <v>170</v>
      </c>
      <c r="CF521" t="s">
        <v>174</v>
      </c>
      <c r="CG521" t="s">
        <v>11887</v>
      </c>
      <c r="CH521" t="s">
        <v>441</v>
      </c>
      <c r="CI521" t="s">
        <v>373</v>
      </c>
      <c r="CK521" t="s">
        <v>170</v>
      </c>
      <c r="CL521" t="s">
        <v>174</v>
      </c>
      <c r="CM521" t="s">
        <v>11888</v>
      </c>
      <c r="CN521" t="s">
        <v>174</v>
      </c>
      <c r="CO521" t="s">
        <v>11889</v>
      </c>
      <c r="CP521" t="s">
        <v>11890</v>
      </c>
      <c r="CQ521" t="s">
        <v>174</v>
      </c>
      <c r="CR521">
        <v>0</v>
      </c>
      <c r="CS521">
        <v>0</v>
      </c>
      <c r="CT521">
        <v>4</v>
      </c>
      <c r="CV521" t="s">
        <v>174</v>
      </c>
      <c r="CW521" t="s">
        <v>11891</v>
      </c>
      <c r="CX521" t="s">
        <v>373</v>
      </c>
      <c r="CZ521" t="s">
        <v>170</v>
      </c>
      <c r="DC521" t="s">
        <v>11892</v>
      </c>
      <c r="DD521" t="s">
        <v>174</v>
      </c>
      <c r="DE521" t="s">
        <v>11893</v>
      </c>
      <c r="DF521" t="s">
        <v>174</v>
      </c>
      <c r="DG521">
        <v>2</v>
      </c>
      <c r="DH521">
        <v>0</v>
      </c>
      <c r="DI521" t="s">
        <v>8982</v>
      </c>
      <c r="DJ521" t="s">
        <v>174</v>
      </c>
      <c r="DK521">
        <v>8</v>
      </c>
      <c r="DL521" t="s">
        <v>174</v>
      </c>
      <c r="DM521" t="s">
        <v>11894</v>
      </c>
      <c r="DN521" t="s">
        <v>170</v>
      </c>
      <c r="DP521" t="s">
        <v>11895</v>
      </c>
      <c r="DQ521" t="str">
        <f>HYPERLINK("https://nconnect.nicmar.ac.in/storage/profile/699c04be09d00.png","Download")</f>
        <v>0</v>
      </c>
      <c r="DR521" t="str">
        <f>HYPERLINK("https://nconnect.nicmar.ac.in/pdf/541_resume_1772091744.pdf/Y2FyZWVy","View Resume")</f>
        <v>0</v>
      </c>
      <c r="DS521" t="s">
        <v>2245</v>
      </c>
      <c r="DT521" t="s">
        <v>11896</v>
      </c>
      <c r="DU521" t="s">
        <v>211</v>
      </c>
      <c r="DV521" t="s">
        <v>819</v>
      </c>
      <c r="DW521" t="s">
        <v>246</v>
      </c>
      <c r="DX521" t="s">
        <v>419</v>
      </c>
      <c r="DY521" t="s">
        <v>2434</v>
      </c>
      <c r="DZ521" t="s">
        <v>265</v>
      </c>
      <c r="EA521" t="s">
        <v>11897</v>
      </c>
      <c r="EB521" t="s">
        <v>211</v>
      </c>
      <c r="EC521" t="s">
        <v>8456</v>
      </c>
      <c r="ED521" t="s">
        <v>246</v>
      </c>
      <c r="EE521" t="s">
        <v>984</v>
      </c>
      <c r="EF521" t="s">
        <v>1094</v>
      </c>
      <c r="EG521" t="s">
        <v>1388</v>
      </c>
      <c r="EH521" t="s">
        <v>11898</v>
      </c>
      <c r="EI521" t="s">
        <v>211</v>
      </c>
      <c r="EJ521" t="s">
        <v>333</v>
      </c>
      <c r="EK521" t="s">
        <v>246</v>
      </c>
      <c r="EL521" t="s">
        <v>1386</v>
      </c>
      <c r="EM521" t="s">
        <v>506</v>
      </c>
      <c r="EN521" t="s">
        <v>949</v>
      </c>
      <c r="EO521" t="s">
        <v>11899</v>
      </c>
      <c r="EP521" t="s">
        <v>211</v>
      </c>
      <c r="EQ521" t="s">
        <v>333</v>
      </c>
      <c r="ER521" t="s">
        <v>246</v>
      </c>
      <c r="ES521" t="s">
        <v>2854</v>
      </c>
      <c r="ET521" t="s">
        <v>948</v>
      </c>
      <c r="EU521" t="s">
        <v>990</v>
      </c>
      <c r="EV521" t="s">
        <v>11900</v>
      </c>
      <c r="EW521" t="s">
        <v>211</v>
      </c>
      <c r="EX521" t="s">
        <v>8456</v>
      </c>
      <c r="EY521" t="s">
        <v>246</v>
      </c>
      <c r="EZ521" t="s">
        <v>1809</v>
      </c>
      <c r="FA521" t="s">
        <v>907</v>
      </c>
      <c r="FB521" t="s">
        <v>1388</v>
      </c>
    </row>
    <row r="522" spans="1:158">
      <c r="A522" t="s">
        <v>356</v>
      </c>
      <c r="B522" t="s">
        <v>211</v>
      </c>
      <c r="C522" t="s">
        <v>267</v>
      </c>
      <c r="D522" t="s">
        <v>357</v>
      </c>
      <c r="E522" t="s">
        <v>11901</v>
      </c>
      <c r="F522" t="s">
        <v>11902</v>
      </c>
      <c r="G522">
        <v>7980775953</v>
      </c>
      <c r="H522" t="s">
        <v>164</v>
      </c>
      <c r="I522" t="s">
        <v>11903</v>
      </c>
      <c r="J522" t="s">
        <v>166</v>
      </c>
      <c r="K522" t="s">
        <v>763</v>
      </c>
      <c r="L522" t="s">
        <v>11904</v>
      </c>
      <c r="M522" t="s">
        <v>11905</v>
      </c>
      <c r="N522" t="s">
        <v>170</v>
      </c>
      <c r="AI522" t="s">
        <v>11906</v>
      </c>
      <c r="AJ522" t="s">
        <v>2606</v>
      </c>
      <c r="AK522" t="s">
        <v>11907</v>
      </c>
      <c r="AL522">
        <v>87.4</v>
      </c>
      <c r="AM522">
        <v>9.2</v>
      </c>
      <c r="AN522">
        <v>2012</v>
      </c>
      <c r="AO522" t="s">
        <v>174</v>
      </c>
      <c r="AP522" t="s">
        <v>11906</v>
      </c>
      <c r="AQ522" t="s">
        <v>2606</v>
      </c>
      <c r="AR522" t="s">
        <v>11908</v>
      </c>
      <c r="AS522">
        <v>69.2</v>
      </c>
      <c r="AT522">
        <v>0</v>
      </c>
      <c r="AU522">
        <v>2014</v>
      </c>
      <c r="AV522" t="s">
        <v>170</v>
      </c>
      <c r="BC522" t="s">
        <v>174</v>
      </c>
      <c r="BD522" t="s">
        <v>11909</v>
      </c>
      <c r="BE522" t="s">
        <v>11910</v>
      </c>
      <c r="BF522" t="s">
        <v>11911</v>
      </c>
      <c r="BG522">
        <v>72</v>
      </c>
      <c r="BH522">
        <v>8.1</v>
      </c>
      <c r="BI522">
        <v>2018</v>
      </c>
      <c r="BJ522">
        <v>19</v>
      </c>
      <c r="BK522" t="s">
        <v>11912</v>
      </c>
      <c r="BL522">
        <v>11</v>
      </c>
      <c r="BN522" t="s">
        <v>174</v>
      </c>
      <c r="BO522" t="s">
        <v>11913</v>
      </c>
      <c r="BP522" t="s">
        <v>11914</v>
      </c>
      <c r="BQ522" t="s">
        <v>11915</v>
      </c>
      <c r="BR522">
        <v>75.2</v>
      </c>
      <c r="BS522">
        <v>7.52</v>
      </c>
      <c r="BT522">
        <v>2020</v>
      </c>
      <c r="BU522">
        <v>31</v>
      </c>
      <c r="BV522" t="s">
        <v>11916</v>
      </c>
      <c r="BW522">
        <v>53</v>
      </c>
      <c r="BX522" t="s">
        <v>11917</v>
      </c>
      <c r="BY522" t="s">
        <v>170</v>
      </c>
      <c r="CF522" t="s">
        <v>170</v>
      </c>
      <c r="CL522" t="s">
        <v>170</v>
      </c>
      <c r="CN522" t="s">
        <v>170</v>
      </c>
      <c r="CP522" t="s">
        <v>11918</v>
      </c>
      <c r="DP522" t="s">
        <v>11919</v>
      </c>
      <c r="DQ522" t="s">
        <v>202</v>
      </c>
      <c r="DR522" t="str">
        <f>HYPERLINK("https://nconnect.nicmar.ac.in/pdf/707_resume_1772095837.pdf/Y2FyZWVy","View Resume")</f>
        <v>0</v>
      </c>
      <c r="DS522" t="s">
        <v>692</v>
      </c>
      <c r="DT522" t="s">
        <v>11920</v>
      </c>
      <c r="DU522" t="s">
        <v>4410</v>
      </c>
      <c r="DV522" t="s">
        <v>333</v>
      </c>
      <c r="DW522" t="s">
        <v>207</v>
      </c>
      <c r="DX522" t="s">
        <v>506</v>
      </c>
      <c r="DY522" t="s">
        <v>1199</v>
      </c>
      <c r="DZ522" t="s">
        <v>692</v>
      </c>
    </row>
    <row r="523" spans="1:158">
      <c r="A523" t="s">
        <v>1137</v>
      </c>
      <c r="B523" t="s">
        <v>211</v>
      </c>
      <c r="C523" t="s">
        <v>1138</v>
      </c>
      <c r="D523" t="s">
        <v>1139</v>
      </c>
      <c r="E523" t="s">
        <v>11921</v>
      </c>
      <c r="F523" t="s">
        <v>11922</v>
      </c>
      <c r="G523">
        <v>7506482420</v>
      </c>
      <c r="H523" t="s">
        <v>271</v>
      </c>
      <c r="I523" t="s">
        <v>11923</v>
      </c>
      <c r="J523" t="s">
        <v>166</v>
      </c>
      <c r="K523" t="s">
        <v>11924</v>
      </c>
      <c r="L523" t="s">
        <v>11925</v>
      </c>
      <c r="M523" t="s">
        <v>11926</v>
      </c>
      <c r="N523" t="s">
        <v>174</v>
      </c>
      <c r="O523" t="s">
        <v>11927</v>
      </c>
      <c r="P523" t="s">
        <v>10536</v>
      </c>
      <c r="AI523" t="s">
        <v>11928</v>
      </c>
      <c r="AJ523" t="s">
        <v>11929</v>
      </c>
      <c r="AK523" t="s">
        <v>11930</v>
      </c>
      <c r="AL523">
        <v>86.66</v>
      </c>
      <c r="AN523">
        <v>2005</v>
      </c>
      <c r="AO523" t="s">
        <v>174</v>
      </c>
      <c r="AP523" t="s">
        <v>11931</v>
      </c>
      <c r="AQ523" t="s">
        <v>11932</v>
      </c>
      <c r="AR523" t="s">
        <v>11933</v>
      </c>
      <c r="AS523">
        <v>75.33</v>
      </c>
      <c r="AU523">
        <v>2007</v>
      </c>
      <c r="AV523" t="s">
        <v>170</v>
      </c>
      <c r="BC523" t="s">
        <v>174</v>
      </c>
      <c r="BD523" t="s">
        <v>1909</v>
      </c>
      <c r="BE523" t="s">
        <v>11934</v>
      </c>
      <c r="BF523" t="s">
        <v>1780</v>
      </c>
      <c r="BG523">
        <v>64.03</v>
      </c>
      <c r="BI523">
        <v>2012</v>
      </c>
      <c r="BJ523">
        <v>8</v>
      </c>
      <c r="BL523">
        <v>2</v>
      </c>
      <c r="BN523" t="s">
        <v>174</v>
      </c>
      <c r="BO523" t="s">
        <v>11935</v>
      </c>
      <c r="BP523" t="s">
        <v>11935</v>
      </c>
      <c r="BQ523" t="s">
        <v>11936</v>
      </c>
      <c r="BR523">
        <v>84.71</v>
      </c>
      <c r="BS523">
        <v>8.47</v>
      </c>
      <c r="BT523">
        <v>2015</v>
      </c>
      <c r="BU523">
        <v>24</v>
      </c>
      <c r="BW523">
        <v>35</v>
      </c>
      <c r="BY523" t="s">
        <v>170</v>
      </c>
      <c r="CF523" t="s">
        <v>174</v>
      </c>
      <c r="CG523" t="s">
        <v>11937</v>
      </c>
      <c r="CH523" t="s">
        <v>946</v>
      </c>
      <c r="CI523" t="s">
        <v>193</v>
      </c>
      <c r="CJ523">
        <v>2022</v>
      </c>
      <c r="CL523" t="s">
        <v>170</v>
      </c>
      <c r="CN523" t="s">
        <v>174</v>
      </c>
      <c r="CO523" t="s">
        <v>11938</v>
      </c>
      <c r="CP523" t="s">
        <v>11939</v>
      </c>
      <c r="CQ523" t="s">
        <v>174</v>
      </c>
      <c r="CR523">
        <v>1</v>
      </c>
      <c r="CS523">
        <v>1</v>
      </c>
      <c r="CT523">
        <v>10</v>
      </c>
      <c r="CU523" t="s">
        <v>11940</v>
      </c>
      <c r="CV523" t="s">
        <v>174</v>
      </c>
      <c r="CW523" t="s">
        <v>11941</v>
      </c>
      <c r="CX523" t="s">
        <v>373</v>
      </c>
      <c r="CZ523" t="s">
        <v>170</v>
      </c>
      <c r="DB523" t="s">
        <v>11942</v>
      </c>
      <c r="DC523" t="s">
        <v>11943</v>
      </c>
      <c r="DD523" t="s">
        <v>174</v>
      </c>
      <c r="DE523" t="s">
        <v>11944</v>
      </c>
      <c r="DF523" t="s">
        <v>174</v>
      </c>
      <c r="DG523">
        <v>1</v>
      </c>
      <c r="DH523">
        <v>0</v>
      </c>
      <c r="DI523">
        <v>1</v>
      </c>
      <c r="DJ523" t="s">
        <v>11945</v>
      </c>
      <c r="DK523">
        <v>8</v>
      </c>
      <c r="DL523" t="s">
        <v>170</v>
      </c>
      <c r="DN523" t="s">
        <v>174</v>
      </c>
      <c r="DO523" t="s">
        <v>11946</v>
      </c>
      <c r="DP523" t="s">
        <v>11947</v>
      </c>
      <c r="DQ523" t="str">
        <f>HYPERLINK("https://nconnect.nicmar.ac.in/storage/profile/69a0098ba6640.png","Download")</f>
        <v>0</v>
      </c>
      <c r="DR523" t="str">
        <f>HYPERLINK("https://nconnect.nicmar.ac.in/pdf/658_resume_1772096956.pdf/Y2FyZWVy","View Resume")</f>
        <v>0</v>
      </c>
      <c r="DS523" t="s">
        <v>9402</v>
      </c>
      <c r="DT523" t="s">
        <v>11948</v>
      </c>
      <c r="DU523" t="s">
        <v>211</v>
      </c>
      <c r="DV523" t="s">
        <v>819</v>
      </c>
      <c r="DW523" t="s">
        <v>246</v>
      </c>
      <c r="DX523" t="s">
        <v>648</v>
      </c>
      <c r="DY523" t="s">
        <v>209</v>
      </c>
      <c r="DZ523" t="s">
        <v>6908</v>
      </c>
      <c r="EA523" t="s">
        <v>11949</v>
      </c>
      <c r="EB523" t="s">
        <v>11950</v>
      </c>
      <c r="EC523" t="s">
        <v>819</v>
      </c>
      <c r="ED523" t="s">
        <v>207</v>
      </c>
      <c r="EE523" t="s">
        <v>1025</v>
      </c>
      <c r="EF523" t="s">
        <v>5931</v>
      </c>
      <c r="EG523" t="s">
        <v>265</v>
      </c>
      <c r="EH523" t="s">
        <v>11951</v>
      </c>
      <c r="EI523" t="s">
        <v>6235</v>
      </c>
      <c r="EJ523" t="s">
        <v>819</v>
      </c>
      <c r="EK523" t="s">
        <v>207</v>
      </c>
      <c r="EL523" t="s">
        <v>264</v>
      </c>
      <c r="EM523" t="s">
        <v>5424</v>
      </c>
      <c r="EN523" t="s">
        <v>945</v>
      </c>
    </row>
    <row r="524" spans="1:158">
      <c r="A524" t="s">
        <v>5302</v>
      </c>
      <c r="B524" t="s">
        <v>508</v>
      </c>
      <c r="C524" t="s">
        <v>160</v>
      </c>
      <c r="D524" t="s">
        <v>5303</v>
      </c>
      <c r="E524" t="s">
        <v>11921</v>
      </c>
      <c r="F524" t="s">
        <v>11922</v>
      </c>
      <c r="G524">
        <v>7506482420</v>
      </c>
      <c r="H524" t="s">
        <v>271</v>
      </c>
      <c r="I524" t="s">
        <v>11923</v>
      </c>
      <c r="J524" t="s">
        <v>166</v>
      </c>
      <c r="K524" t="s">
        <v>11924</v>
      </c>
      <c r="L524" t="s">
        <v>11925</v>
      </c>
      <c r="M524" t="s">
        <v>11926</v>
      </c>
      <c r="N524" t="s">
        <v>174</v>
      </c>
      <c r="O524" t="s">
        <v>11927</v>
      </c>
      <c r="P524" t="s">
        <v>10536</v>
      </c>
      <c r="AI524" t="s">
        <v>11928</v>
      </c>
      <c r="AJ524" t="s">
        <v>11929</v>
      </c>
      <c r="AK524" t="s">
        <v>11930</v>
      </c>
      <c r="AL524">
        <v>86.66</v>
      </c>
      <c r="AN524">
        <v>2005</v>
      </c>
      <c r="AO524" t="s">
        <v>174</v>
      </c>
      <c r="AP524" t="s">
        <v>11931</v>
      </c>
      <c r="AQ524" t="s">
        <v>11932</v>
      </c>
      <c r="AR524" t="s">
        <v>11933</v>
      </c>
      <c r="AS524">
        <v>75.33</v>
      </c>
      <c r="AU524">
        <v>2007</v>
      </c>
      <c r="AV524" t="s">
        <v>170</v>
      </c>
      <c r="BC524" t="s">
        <v>174</v>
      </c>
      <c r="BD524" t="s">
        <v>1909</v>
      </c>
      <c r="BE524" t="s">
        <v>11934</v>
      </c>
      <c r="BF524" t="s">
        <v>1780</v>
      </c>
      <c r="BG524">
        <v>64.03</v>
      </c>
      <c r="BI524">
        <v>2012</v>
      </c>
      <c r="BJ524">
        <v>8</v>
      </c>
      <c r="BL524">
        <v>2</v>
      </c>
      <c r="BN524" t="s">
        <v>174</v>
      </c>
      <c r="BO524" t="s">
        <v>11935</v>
      </c>
      <c r="BP524" t="s">
        <v>11935</v>
      </c>
      <c r="BQ524" t="s">
        <v>11936</v>
      </c>
      <c r="BR524">
        <v>84.71</v>
      </c>
      <c r="BS524">
        <v>8.47</v>
      </c>
      <c r="BT524">
        <v>2015</v>
      </c>
      <c r="BU524">
        <v>24</v>
      </c>
      <c r="BW524">
        <v>35</v>
      </c>
      <c r="BY524" t="s">
        <v>170</v>
      </c>
      <c r="CF524" t="s">
        <v>174</v>
      </c>
      <c r="CG524" t="s">
        <v>11937</v>
      </c>
      <c r="CH524" t="s">
        <v>946</v>
      </c>
      <c r="CI524" t="s">
        <v>193</v>
      </c>
      <c r="CJ524">
        <v>2022</v>
      </c>
      <c r="CL524" t="s">
        <v>170</v>
      </c>
      <c r="CN524" t="s">
        <v>174</v>
      </c>
      <c r="CO524" t="s">
        <v>11938</v>
      </c>
      <c r="CP524" t="s">
        <v>11939</v>
      </c>
      <c r="CQ524" t="s">
        <v>174</v>
      </c>
      <c r="CR524">
        <v>1</v>
      </c>
      <c r="CS524">
        <v>1</v>
      </c>
      <c r="CT524">
        <v>10</v>
      </c>
      <c r="CU524" t="s">
        <v>11940</v>
      </c>
      <c r="CV524" t="s">
        <v>174</v>
      </c>
      <c r="CW524" t="s">
        <v>11941</v>
      </c>
      <c r="CX524" t="s">
        <v>373</v>
      </c>
      <c r="CZ524" t="s">
        <v>170</v>
      </c>
      <c r="DB524" t="s">
        <v>11942</v>
      </c>
      <c r="DC524" t="s">
        <v>11943</v>
      </c>
      <c r="DD524" t="s">
        <v>174</v>
      </c>
      <c r="DE524" t="s">
        <v>11944</v>
      </c>
      <c r="DF524" t="s">
        <v>174</v>
      </c>
      <c r="DG524">
        <v>1</v>
      </c>
      <c r="DH524">
        <v>0</v>
      </c>
      <c r="DI524">
        <v>1</v>
      </c>
      <c r="DJ524" t="s">
        <v>11945</v>
      </c>
      <c r="DK524">
        <v>8</v>
      </c>
      <c r="DL524" t="s">
        <v>170</v>
      </c>
      <c r="DN524" t="s">
        <v>174</v>
      </c>
      <c r="DO524" t="s">
        <v>11946</v>
      </c>
      <c r="DP524" t="s">
        <v>11952</v>
      </c>
      <c r="DQ524" t="str">
        <f>HYPERLINK("https://nconnect.nicmar.ac.in/storage/profile/69a0098ba6640.png","Download")</f>
        <v>0</v>
      </c>
      <c r="DR524" t="str">
        <f>HYPERLINK("https://nconnect.nicmar.ac.in/pdf/658_resume_1772096956.pdf/Y2FyZWVy","View Resume")</f>
        <v>0</v>
      </c>
      <c r="DS524" t="s">
        <v>9402</v>
      </c>
      <c r="DT524" t="s">
        <v>11948</v>
      </c>
      <c r="DU524" t="s">
        <v>211</v>
      </c>
      <c r="DV524" t="s">
        <v>819</v>
      </c>
      <c r="DW524" t="s">
        <v>246</v>
      </c>
      <c r="DX524" t="s">
        <v>648</v>
      </c>
      <c r="DY524" t="s">
        <v>209</v>
      </c>
      <c r="DZ524" t="s">
        <v>6908</v>
      </c>
      <c r="EA524" t="s">
        <v>11949</v>
      </c>
      <c r="EB524" t="s">
        <v>11950</v>
      </c>
      <c r="EC524" t="s">
        <v>819</v>
      </c>
      <c r="ED524" t="s">
        <v>207</v>
      </c>
      <c r="EE524" t="s">
        <v>1025</v>
      </c>
      <c r="EF524" t="s">
        <v>5931</v>
      </c>
      <c r="EG524" t="s">
        <v>265</v>
      </c>
      <c r="EH524" t="s">
        <v>11951</v>
      </c>
      <c r="EI524" t="s">
        <v>6235</v>
      </c>
      <c r="EJ524" t="s">
        <v>819</v>
      </c>
      <c r="EK524" t="s">
        <v>207</v>
      </c>
      <c r="EL524" t="s">
        <v>264</v>
      </c>
      <c r="EM524" t="s">
        <v>5424</v>
      </c>
      <c r="EN524" t="s">
        <v>945</v>
      </c>
    </row>
    <row r="525" spans="1:158">
      <c r="A525" t="s">
        <v>2494</v>
      </c>
      <c r="B525" t="s">
        <v>508</v>
      </c>
      <c r="C525" t="s">
        <v>160</v>
      </c>
      <c r="D525" t="s">
        <v>2495</v>
      </c>
      <c r="E525" t="s">
        <v>11953</v>
      </c>
      <c r="F525" t="s">
        <v>11954</v>
      </c>
      <c r="G525">
        <v>9036882777</v>
      </c>
      <c r="H525" t="s">
        <v>164</v>
      </c>
      <c r="I525" t="s">
        <v>11955</v>
      </c>
      <c r="J525" t="s">
        <v>166</v>
      </c>
      <c r="K525" t="s">
        <v>11956</v>
      </c>
      <c r="L525" t="s">
        <v>11957</v>
      </c>
      <c r="M525" t="s">
        <v>11958</v>
      </c>
      <c r="N525" t="s">
        <v>170</v>
      </c>
      <c r="AI525" t="s">
        <v>11959</v>
      </c>
      <c r="AJ525" t="s">
        <v>11960</v>
      </c>
      <c r="AK525" t="s">
        <v>11961</v>
      </c>
      <c r="AL525">
        <v>70.08</v>
      </c>
      <c r="AN525">
        <v>2000</v>
      </c>
      <c r="AO525" t="s">
        <v>174</v>
      </c>
      <c r="AP525" t="s">
        <v>11962</v>
      </c>
      <c r="AQ525" t="s">
        <v>11963</v>
      </c>
      <c r="AR525" t="s">
        <v>11964</v>
      </c>
      <c r="AS525">
        <v>65.83</v>
      </c>
      <c r="AU525">
        <v>2002</v>
      </c>
      <c r="AV525" t="s">
        <v>174</v>
      </c>
      <c r="AW525" t="s">
        <v>11965</v>
      </c>
      <c r="AX525" t="s">
        <v>11966</v>
      </c>
      <c r="AY525" t="s">
        <v>11967</v>
      </c>
      <c r="AZ525">
        <v>84.26</v>
      </c>
      <c r="BA525">
        <v>8.87</v>
      </c>
      <c r="BB525">
        <v>2012</v>
      </c>
      <c r="BC525" t="s">
        <v>174</v>
      </c>
      <c r="BD525" t="s">
        <v>11968</v>
      </c>
      <c r="BE525" t="s">
        <v>11969</v>
      </c>
      <c r="BF525" t="s">
        <v>11970</v>
      </c>
      <c r="BG525">
        <v>74.82</v>
      </c>
      <c r="BI525">
        <v>2007</v>
      </c>
      <c r="BJ525">
        <v>8</v>
      </c>
      <c r="BL525">
        <v>2</v>
      </c>
      <c r="BN525" t="s">
        <v>174</v>
      </c>
      <c r="BO525" t="s">
        <v>11971</v>
      </c>
      <c r="BP525" t="s">
        <v>11972</v>
      </c>
      <c r="BQ525" t="s">
        <v>11973</v>
      </c>
      <c r="BR525">
        <v>80.12</v>
      </c>
      <c r="BT525">
        <v>2021</v>
      </c>
      <c r="BU525">
        <v>27</v>
      </c>
      <c r="BW525">
        <v>13</v>
      </c>
      <c r="BY525" t="s">
        <v>170</v>
      </c>
      <c r="CF525" t="s">
        <v>170</v>
      </c>
      <c r="CL525" t="s">
        <v>174</v>
      </c>
      <c r="CM525" t="s">
        <v>11974</v>
      </c>
      <c r="CN525" t="s">
        <v>174</v>
      </c>
      <c r="CO525" t="s">
        <v>11975</v>
      </c>
      <c r="CP525" t="s">
        <v>11976</v>
      </c>
      <c r="CQ525" t="s">
        <v>170</v>
      </c>
      <c r="CU525" t="s">
        <v>2079</v>
      </c>
      <c r="CV525" t="s">
        <v>170</v>
      </c>
      <c r="CZ525" t="s">
        <v>170</v>
      </c>
      <c r="DB525" t="s">
        <v>11977</v>
      </c>
      <c r="DC525" t="s">
        <v>11978</v>
      </c>
      <c r="DD525" t="s">
        <v>174</v>
      </c>
      <c r="DE525" t="s">
        <v>11979</v>
      </c>
      <c r="DF525" t="s">
        <v>174</v>
      </c>
      <c r="DG525">
        <v>3</v>
      </c>
      <c r="DH525">
        <v>8</v>
      </c>
      <c r="DI525">
        <v>1</v>
      </c>
      <c r="DJ525">
        <v>4</v>
      </c>
      <c r="DK525">
        <v>7</v>
      </c>
      <c r="DL525" t="s">
        <v>174</v>
      </c>
      <c r="DM525" t="s">
        <v>11980</v>
      </c>
      <c r="DN525" t="s">
        <v>170</v>
      </c>
      <c r="DP525" t="s">
        <v>11981</v>
      </c>
      <c r="DQ525" t="str">
        <f>HYPERLINK("https://nconnect.nicmar.ac.in/storage/profile/699e7cf06ad94.png","Download")</f>
        <v>0</v>
      </c>
      <c r="DR525" t="str">
        <f>HYPERLINK("https://nconnect.nicmar.ac.in/pdf/46_resume_1772080739.pdf/Y2FyZWVy","View Resume")</f>
        <v>0</v>
      </c>
      <c r="DS525" t="s">
        <v>11982</v>
      </c>
      <c r="DT525" t="s">
        <v>11983</v>
      </c>
      <c r="DU525" t="s">
        <v>211</v>
      </c>
      <c r="DV525" t="s">
        <v>11984</v>
      </c>
      <c r="DW525" t="s">
        <v>246</v>
      </c>
      <c r="DX525" t="s">
        <v>1023</v>
      </c>
      <c r="DY525" t="s">
        <v>209</v>
      </c>
      <c r="DZ525" t="s">
        <v>11985</v>
      </c>
      <c r="EA525" t="s">
        <v>11986</v>
      </c>
      <c r="EB525" t="s">
        <v>11017</v>
      </c>
      <c r="EC525" t="s">
        <v>11984</v>
      </c>
      <c r="ED525" t="s">
        <v>207</v>
      </c>
      <c r="EE525" t="s">
        <v>1023</v>
      </c>
      <c r="EF525" t="s">
        <v>1199</v>
      </c>
      <c r="EG525" t="s">
        <v>6877</v>
      </c>
      <c r="EH525" t="s">
        <v>11987</v>
      </c>
      <c r="EI525" t="s">
        <v>6235</v>
      </c>
      <c r="EJ525" t="s">
        <v>7621</v>
      </c>
      <c r="EK525" t="s">
        <v>207</v>
      </c>
      <c r="EL525" t="s">
        <v>334</v>
      </c>
      <c r="EM525" t="s">
        <v>1023</v>
      </c>
      <c r="EN525" t="s">
        <v>990</v>
      </c>
      <c r="EO525" t="s">
        <v>11988</v>
      </c>
      <c r="EP525" t="s">
        <v>1811</v>
      </c>
      <c r="EQ525" t="s">
        <v>819</v>
      </c>
      <c r="ER525" t="s">
        <v>207</v>
      </c>
      <c r="ES525" t="s">
        <v>5385</v>
      </c>
      <c r="ET525" t="s">
        <v>691</v>
      </c>
      <c r="EU525" t="s">
        <v>990</v>
      </c>
      <c r="EV525" t="s">
        <v>11989</v>
      </c>
      <c r="EW525" t="s">
        <v>11990</v>
      </c>
      <c r="EX525" t="s">
        <v>1688</v>
      </c>
      <c r="EY525" t="s">
        <v>207</v>
      </c>
      <c r="EZ525" t="s">
        <v>690</v>
      </c>
      <c r="FA525" t="s">
        <v>6672</v>
      </c>
      <c r="FB525" t="s">
        <v>344</v>
      </c>
    </row>
    <row r="526" spans="1:158">
      <c r="A526" t="s">
        <v>266</v>
      </c>
      <c r="B526" t="s">
        <v>211</v>
      </c>
      <c r="C526" t="s">
        <v>267</v>
      </c>
      <c r="D526" t="s">
        <v>268</v>
      </c>
      <c r="E526" t="s">
        <v>11991</v>
      </c>
      <c r="F526" t="s">
        <v>11992</v>
      </c>
      <c r="G526">
        <v>9175899766</v>
      </c>
      <c r="H526" t="s">
        <v>164</v>
      </c>
      <c r="I526" t="s">
        <v>11993</v>
      </c>
      <c r="J526" t="s">
        <v>166</v>
      </c>
      <c r="K526" t="s">
        <v>1000</v>
      </c>
      <c r="L526" t="s">
        <v>11994</v>
      </c>
      <c r="M526" t="s">
        <v>11995</v>
      </c>
      <c r="N526" t="s">
        <v>174</v>
      </c>
      <c r="O526" t="s">
        <v>11996</v>
      </c>
      <c r="P526" t="s">
        <v>472</v>
      </c>
      <c r="AI526" t="s">
        <v>11997</v>
      </c>
      <c r="AJ526" t="s">
        <v>11998</v>
      </c>
      <c r="AK526" t="s">
        <v>11999</v>
      </c>
      <c r="AL526">
        <v>78.66</v>
      </c>
      <c r="AN526">
        <v>2004</v>
      </c>
      <c r="AO526" t="s">
        <v>174</v>
      </c>
      <c r="AP526" t="s">
        <v>12000</v>
      </c>
      <c r="AQ526" t="s">
        <v>12001</v>
      </c>
      <c r="AR526" t="s">
        <v>6965</v>
      </c>
      <c r="AS526">
        <v>69.83</v>
      </c>
      <c r="AU526">
        <v>2006</v>
      </c>
      <c r="AV526" t="s">
        <v>170</v>
      </c>
      <c r="BC526" t="s">
        <v>174</v>
      </c>
      <c r="BD526" t="s">
        <v>553</v>
      </c>
      <c r="BE526" t="s">
        <v>12002</v>
      </c>
      <c r="BF526" t="s">
        <v>1668</v>
      </c>
      <c r="BG526">
        <v>75.64</v>
      </c>
      <c r="BI526">
        <v>2010</v>
      </c>
      <c r="BJ526">
        <v>19</v>
      </c>
      <c r="BK526" t="s">
        <v>12003</v>
      </c>
      <c r="BL526">
        <v>34</v>
      </c>
      <c r="BN526" t="s">
        <v>174</v>
      </c>
      <c r="BO526" t="s">
        <v>553</v>
      </c>
      <c r="BP526" t="s">
        <v>12002</v>
      </c>
      <c r="BQ526" t="s">
        <v>12004</v>
      </c>
      <c r="BR526">
        <v>71.09</v>
      </c>
      <c r="BT526">
        <v>2013</v>
      </c>
      <c r="BU526">
        <v>31</v>
      </c>
      <c r="BV526" t="s">
        <v>12005</v>
      </c>
      <c r="BW526">
        <v>34</v>
      </c>
      <c r="BY526" t="s">
        <v>174</v>
      </c>
      <c r="BZ526" t="s">
        <v>12006</v>
      </c>
      <c r="CA526" t="s">
        <v>12007</v>
      </c>
      <c r="CB526" t="s">
        <v>12008</v>
      </c>
      <c r="CC526">
        <v>1</v>
      </c>
      <c r="CE526">
        <v>2020</v>
      </c>
      <c r="CF526" t="s">
        <v>174</v>
      </c>
      <c r="CG526" t="s">
        <v>12009</v>
      </c>
      <c r="CH526" t="s">
        <v>12010</v>
      </c>
      <c r="CI526" t="s">
        <v>193</v>
      </c>
      <c r="CJ526">
        <v>2018</v>
      </c>
      <c r="CL526" t="s">
        <v>174</v>
      </c>
      <c r="CN526" t="s">
        <v>170</v>
      </c>
      <c r="CP526" t="s">
        <v>12011</v>
      </c>
      <c r="CQ526" t="s">
        <v>174</v>
      </c>
      <c r="CR526">
        <v>38</v>
      </c>
      <c r="CS526">
        <v>9</v>
      </c>
      <c r="CT526">
        <v>3</v>
      </c>
      <c r="CU526" t="s">
        <v>12012</v>
      </c>
      <c r="CV526" t="s">
        <v>174</v>
      </c>
      <c r="CW526" t="s">
        <v>12013</v>
      </c>
      <c r="CX526" t="s">
        <v>193</v>
      </c>
      <c r="CY526">
        <v>2025</v>
      </c>
      <c r="CZ526" t="s">
        <v>170</v>
      </c>
      <c r="DB526" t="s">
        <v>12014</v>
      </c>
      <c r="DC526" t="s">
        <v>12015</v>
      </c>
      <c r="DD526" t="s">
        <v>174</v>
      </c>
      <c r="DE526" t="s">
        <v>12016</v>
      </c>
      <c r="DF526" t="s">
        <v>174</v>
      </c>
      <c r="DG526" t="s">
        <v>12017</v>
      </c>
      <c r="DH526" t="s">
        <v>3742</v>
      </c>
      <c r="DI526" t="s">
        <v>4301</v>
      </c>
      <c r="DJ526" t="s">
        <v>12018</v>
      </c>
      <c r="DK526">
        <v>6</v>
      </c>
      <c r="DL526" t="s">
        <v>174</v>
      </c>
      <c r="DM526" t="s">
        <v>12019</v>
      </c>
      <c r="DN526" t="s">
        <v>174</v>
      </c>
      <c r="DO526" t="s">
        <v>12020</v>
      </c>
      <c r="DP526" t="s">
        <v>12021</v>
      </c>
      <c r="DQ526" t="str">
        <f>HYPERLINK("https://nconnect.nicmar.ac.in/storage/profile/69a003c8c57d8.png","Download")</f>
        <v>0</v>
      </c>
      <c r="DR526" t="str">
        <f>HYPERLINK("https://nconnect.nicmar.ac.in/pdf/709_resume_1772097212.pdf/Y2FyZWVy","View Resume")</f>
        <v>0</v>
      </c>
      <c r="DS526" t="s">
        <v>2019</v>
      </c>
      <c r="DT526" t="s">
        <v>12022</v>
      </c>
      <c r="DU526" t="s">
        <v>508</v>
      </c>
      <c r="DV526" t="s">
        <v>333</v>
      </c>
      <c r="DW526" t="s">
        <v>246</v>
      </c>
      <c r="DX526" t="s">
        <v>1387</v>
      </c>
      <c r="DY526" t="s">
        <v>209</v>
      </c>
      <c r="DZ526" t="s">
        <v>4210</v>
      </c>
      <c r="EA526" t="s">
        <v>12023</v>
      </c>
      <c r="EB526" t="s">
        <v>211</v>
      </c>
      <c r="EC526" t="s">
        <v>819</v>
      </c>
      <c r="ED526" t="s">
        <v>246</v>
      </c>
      <c r="EE526" t="s">
        <v>4306</v>
      </c>
      <c r="EF526" t="s">
        <v>1387</v>
      </c>
      <c r="EG526" t="s">
        <v>1683</v>
      </c>
      <c r="EH526" t="s">
        <v>12024</v>
      </c>
      <c r="EI526" t="s">
        <v>211</v>
      </c>
      <c r="EJ526" t="s">
        <v>12025</v>
      </c>
      <c r="EK526" t="s">
        <v>246</v>
      </c>
      <c r="EL526" t="s">
        <v>7410</v>
      </c>
      <c r="EM526" t="s">
        <v>4306</v>
      </c>
      <c r="EN526" t="s">
        <v>978</v>
      </c>
      <c r="EO526" t="s">
        <v>12026</v>
      </c>
      <c r="EP526" t="s">
        <v>211</v>
      </c>
      <c r="EQ526" t="s">
        <v>5015</v>
      </c>
      <c r="ER526" t="s">
        <v>246</v>
      </c>
      <c r="ES526" t="s">
        <v>263</v>
      </c>
      <c r="ET526" t="s">
        <v>1243</v>
      </c>
      <c r="EU526" t="s">
        <v>2132</v>
      </c>
      <c r="EV526" t="s">
        <v>12027</v>
      </c>
      <c r="EW526" t="s">
        <v>7260</v>
      </c>
      <c r="EX526" t="s">
        <v>819</v>
      </c>
      <c r="EY526" t="s">
        <v>207</v>
      </c>
      <c r="EZ526" t="s">
        <v>1099</v>
      </c>
      <c r="FA526" t="s">
        <v>2203</v>
      </c>
      <c r="FB526" t="s">
        <v>248</v>
      </c>
    </row>
    <row r="527" spans="1:158">
      <c r="A527" t="s">
        <v>1872</v>
      </c>
      <c r="B527" t="s">
        <v>508</v>
      </c>
      <c r="C527" t="s">
        <v>160</v>
      </c>
      <c r="D527" t="s">
        <v>1873</v>
      </c>
      <c r="E527" t="s">
        <v>12028</v>
      </c>
      <c r="F527" t="s">
        <v>12029</v>
      </c>
      <c r="G527">
        <v>9637173856</v>
      </c>
      <c r="H527" t="s">
        <v>164</v>
      </c>
      <c r="I527" t="s">
        <v>12030</v>
      </c>
      <c r="J527" t="s">
        <v>166</v>
      </c>
      <c r="K527" t="s">
        <v>831</v>
      </c>
      <c r="L527" t="s">
        <v>12031</v>
      </c>
      <c r="M527" t="s">
        <v>12032</v>
      </c>
      <c r="N527" t="s">
        <v>170</v>
      </c>
      <c r="AI527" t="s">
        <v>12033</v>
      </c>
      <c r="AJ527" t="s">
        <v>12034</v>
      </c>
      <c r="AK527" t="s">
        <v>12035</v>
      </c>
      <c r="AL527">
        <v>62</v>
      </c>
      <c r="AN527">
        <v>2002</v>
      </c>
      <c r="AO527" t="s">
        <v>174</v>
      </c>
      <c r="AP527" t="s">
        <v>12036</v>
      </c>
      <c r="AQ527" t="s">
        <v>12034</v>
      </c>
      <c r="AR527" t="s">
        <v>12037</v>
      </c>
      <c r="AS527">
        <v>66</v>
      </c>
      <c r="AU527">
        <v>2004</v>
      </c>
      <c r="AV527" t="s">
        <v>170</v>
      </c>
      <c r="BC527" t="s">
        <v>174</v>
      </c>
      <c r="BD527" t="s">
        <v>12038</v>
      </c>
      <c r="BE527" t="s">
        <v>12039</v>
      </c>
      <c r="BF527" t="s">
        <v>12040</v>
      </c>
      <c r="BG527">
        <v>65</v>
      </c>
      <c r="BI527">
        <v>2008</v>
      </c>
      <c r="BJ527">
        <v>2</v>
      </c>
      <c r="BL527">
        <v>9</v>
      </c>
      <c r="BN527" t="s">
        <v>174</v>
      </c>
      <c r="BO527" t="s">
        <v>12041</v>
      </c>
      <c r="BP527" t="s">
        <v>12042</v>
      </c>
      <c r="BQ527" t="s">
        <v>12043</v>
      </c>
      <c r="BR527">
        <v>65.09</v>
      </c>
      <c r="BS527">
        <v>7.09</v>
      </c>
      <c r="BT527">
        <v>2010</v>
      </c>
      <c r="BU527">
        <v>15</v>
      </c>
      <c r="BW527">
        <v>21</v>
      </c>
      <c r="BY527" t="s">
        <v>170</v>
      </c>
      <c r="CF527" t="s">
        <v>174</v>
      </c>
      <c r="CG527" t="s">
        <v>551</v>
      </c>
      <c r="CH527" t="s">
        <v>12044</v>
      </c>
      <c r="CI527" t="s">
        <v>193</v>
      </c>
      <c r="CJ527">
        <v>2021</v>
      </c>
      <c r="CL527" t="s">
        <v>170</v>
      </c>
      <c r="CN527" t="s">
        <v>170</v>
      </c>
      <c r="CP527" t="s">
        <v>12045</v>
      </c>
      <c r="CQ527" t="s">
        <v>170</v>
      </c>
      <c r="CV527" t="s">
        <v>170</v>
      </c>
      <c r="CZ527" t="s">
        <v>170</v>
      </c>
      <c r="DB527" t="s">
        <v>12046</v>
      </c>
      <c r="DC527" t="s">
        <v>12047</v>
      </c>
      <c r="DD527" t="s">
        <v>174</v>
      </c>
      <c r="DE527" t="s">
        <v>12048</v>
      </c>
      <c r="DF527" t="s">
        <v>174</v>
      </c>
      <c r="DG527">
        <v>3</v>
      </c>
      <c r="DH527">
        <v>1</v>
      </c>
      <c r="DI527">
        <v>0</v>
      </c>
      <c r="DJ527">
        <v>0</v>
      </c>
      <c r="DK527">
        <v>9</v>
      </c>
      <c r="DL527" t="s">
        <v>170</v>
      </c>
      <c r="DN527" t="s">
        <v>170</v>
      </c>
      <c r="DP527" t="s">
        <v>12049</v>
      </c>
      <c r="DQ527" t="str">
        <f>HYPERLINK("https://nconnect.nicmar.ac.in/storage/profile/69a003fee5d53.png","Download")</f>
        <v>0</v>
      </c>
      <c r="DR527" t="str">
        <f>HYPERLINK("https://nconnect.nicmar.ac.in/pdf/708_resume_1772097029.pdf/Y2FyZWVy","View Resume")</f>
        <v>0</v>
      </c>
      <c r="DS527" t="s">
        <v>5004</v>
      </c>
      <c r="DT527" t="s">
        <v>12050</v>
      </c>
      <c r="DU527" t="s">
        <v>1283</v>
      </c>
      <c r="DV527" t="s">
        <v>819</v>
      </c>
      <c r="DW527" t="s">
        <v>246</v>
      </c>
      <c r="DX527" t="s">
        <v>428</v>
      </c>
      <c r="DY527" t="s">
        <v>209</v>
      </c>
      <c r="DZ527" t="s">
        <v>8945</v>
      </c>
      <c r="EA527" t="s">
        <v>12051</v>
      </c>
      <c r="EB527" t="s">
        <v>1283</v>
      </c>
      <c r="EC527" t="s">
        <v>819</v>
      </c>
      <c r="ED527" t="s">
        <v>246</v>
      </c>
      <c r="EE527" t="s">
        <v>5186</v>
      </c>
      <c r="EF527" t="s">
        <v>428</v>
      </c>
      <c r="EG527" t="s">
        <v>430</v>
      </c>
      <c r="EH527" t="s">
        <v>12052</v>
      </c>
      <c r="EI527" t="s">
        <v>1283</v>
      </c>
      <c r="EJ527" t="s">
        <v>2129</v>
      </c>
      <c r="EK527" t="s">
        <v>246</v>
      </c>
      <c r="EL527" t="s">
        <v>1590</v>
      </c>
      <c r="EM527" t="s">
        <v>2926</v>
      </c>
      <c r="EN527" t="s">
        <v>420</v>
      </c>
      <c r="EO527" t="s">
        <v>12053</v>
      </c>
      <c r="EP527" t="s">
        <v>1283</v>
      </c>
      <c r="EQ527" t="s">
        <v>2129</v>
      </c>
      <c r="ER527" t="s">
        <v>246</v>
      </c>
      <c r="ES527" t="s">
        <v>788</v>
      </c>
      <c r="ET527" t="s">
        <v>1022</v>
      </c>
      <c r="EU527" t="s">
        <v>248</v>
      </c>
      <c r="EV527" t="s">
        <v>12054</v>
      </c>
      <c r="EW527" t="s">
        <v>1283</v>
      </c>
      <c r="EX527" t="s">
        <v>12025</v>
      </c>
      <c r="EY527" t="s">
        <v>246</v>
      </c>
      <c r="EZ527" t="s">
        <v>2207</v>
      </c>
      <c r="FA527" t="s">
        <v>793</v>
      </c>
      <c r="FB527" t="s">
        <v>248</v>
      </c>
    </row>
    <row r="528" spans="1:158">
      <c r="A528" t="s">
        <v>1779</v>
      </c>
      <c r="B528" t="s">
        <v>159</v>
      </c>
      <c r="C528" t="s">
        <v>160</v>
      </c>
      <c r="D528" t="s">
        <v>1780</v>
      </c>
      <c r="E528" t="s">
        <v>11921</v>
      </c>
      <c r="F528" t="s">
        <v>11922</v>
      </c>
      <c r="G528">
        <v>7506482420</v>
      </c>
      <c r="H528" t="s">
        <v>271</v>
      </c>
      <c r="I528" t="s">
        <v>11923</v>
      </c>
      <c r="J528" t="s">
        <v>166</v>
      </c>
      <c r="K528" t="s">
        <v>11924</v>
      </c>
      <c r="L528" t="s">
        <v>11925</v>
      </c>
      <c r="M528" t="s">
        <v>11926</v>
      </c>
      <c r="N528" t="s">
        <v>174</v>
      </c>
      <c r="O528" t="s">
        <v>11927</v>
      </c>
      <c r="P528" t="s">
        <v>10536</v>
      </c>
      <c r="AI528" t="s">
        <v>11928</v>
      </c>
      <c r="AJ528" t="s">
        <v>11929</v>
      </c>
      <c r="AK528" t="s">
        <v>11930</v>
      </c>
      <c r="AL528">
        <v>86.66</v>
      </c>
      <c r="AN528">
        <v>2005</v>
      </c>
      <c r="AO528" t="s">
        <v>174</v>
      </c>
      <c r="AP528" t="s">
        <v>11931</v>
      </c>
      <c r="AQ528" t="s">
        <v>11932</v>
      </c>
      <c r="AR528" t="s">
        <v>11933</v>
      </c>
      <c r="AS528">
        <v>75.33</v>
      </c>
      <c r="AU528">
        <v>2007</v>
      </c>
      <c r="AV528" t="s">
        <v>170</v>
      </c>
      <c r="BC528" t="s">
        <v>174</v>
      </c>
      <c r="BD528" t="s">
        <v>1909</v>
      </c>
      <c r="BE528" t="s">
        <v>11934</v>
      </c>
      <c r="BF528" t="s">
        <v>1780</v>
      </c>
      <c r="BG528">
        <v>64.03</v>
      </c>
      <c r="BI528">
        <v>2012</v>
      </c>
      <c r="BJ528">
        <v>8</v>
      </c>
      <c r="BL528">
        <v>2</v>
      </c>
      <c r="BN528" t="s">
        <v>174</v>
      </c>
      <c r="BO528" t="s">
        <v>11935</v>
      </c>
      <c r="BP528" t="s">
        <v>11935</v>
      </c>
      <c r="BQ528" t="s">
        <v>11936</v>
      </c>
      <c r="BR528">
        <v>84.71</v>
      </c>
      <c r="BS528">
        <v>8.47</v>
      </c>
      <c r="BT528">
        <v>2015</v>
      </c>
      <c r="BU528">
        <v>24</v>
      </c>
      <c r="BW528">
        <v>35</v>
      </c>
      <c r="BY528" t="s">
        <v>170</v>
      </c>
      <c r="CF528" t="s">
        <v>174</v>
      </c>
      <c r="CG528" t="s">
        <v>11937</v>
      </c>
      <c r="CH528" t="s">
        <v>946</v>
      </c>
      <c r="CI528" t="s">
        <v>193</v>
      </c>
      <c r="CJ528">
        <v>2022</v>
      </c>
      <c r="CL528" t="s">
        <v>170</v>
      </c>
      <c r="CN528" t="s">
        <v>174</v>
      </c>
      <c r="CO528" t="s">
        <v>11938</v>
      </c>
      <c r="CP528" t="s">
        <v>11939</v>
      </c>
      <c r="CQ528" t="s">
        <v>174</v>
      </c>
      <c r="CR528">
        <v>1</v>
      </c>
      <c r="CS528">
        <v>1</v>
      </c>
      <c r="CT528">
        <v>10</v>
      </c>
      <c r="CU528" t="s">
        <v>11940</v>
      </c>
      <c r="CV528" t="s">
        <v>174</v>
      </c>
      <c r="CW528" t="s">
        <v>11941</v>
      </c>
      <c r="CX528" t="s">
        <v>373</v>
      </c>
      <c r="CZ528" t="s">
        <v>170</v>
      </c>
      <c r="DB528" t="s">
        <v>11942</v>
      </c>
      <c r="DC528" t="s">
        <v>11943</v>
      </c>
      <c r="DD528" t="s">
        <v>174</v>
      </c>
      <c r="DE528" t="s">
        <v>11944</v>
      </c>
      <c r="DF528" t="s">
        <v>174</v>
      </c>
      <c r="DG528">
        <v>1</v>
      </c>
      <c r="DH528">
        <v>0</v>
      </c>
      <c r="DI528">
        <v>1</v>
      </c>
      <c r="DJ528" t="s">
        <v>11945</v>
      </c>
      <c r="DK528">
        <v>8</v>
      </c>
      <c r="DL528" t="s">
        <v>170</v>
      </c>
      <c r="DN528" t="s">
        <v>174</v>
      </c>
      <c r="DO528" t="s">
        <v>11946</v>
      </c>
      <c r="DP528" t="s">
        <v>12049</v>
      </c>
      <c r="DQ528" t="str">
        <f>HYPERLINK("https://nconnect.nicmar.ac.in/storage/profile/69a0098ba6640.png","Download")</f>
        <v>0</v>
      </c>
      <c r="DR528" t="str">
        <f>HYPERLINK("https://nconnect.nicmar.ac.in/pdf/658_resume_1772096956.pdf/Y2FyZWVy","View Resume")</f>
        <v>0</v>
      </c>
      <c r="DS528" t="s">
        <v>9402</v>
      </c>
      <c r="DT528" t="s">
        <v>11948</v>
      </c>
      <c r="DU528" t="s">
        <v>211</v>
      </c>
      <c r="DV528" t="s">
        <v>819</v>
      </c>
      <c r="DW528" t="s">
        <v>246</v>
      </c>
      <c r="DX528" t="s">
        <v>648</v>
      </c>
      <c r="DY528" t="s">
        <v>209</v>
      </c>
      <c r="DZ528" t="s">
        <v>6908</v>
      </c>
      <c r="EA528" t="s">
        <v>11949</v>
      </c>
      <c r="EB528" t="s">
        <v>11950</v>
      </c>
      <c r="EC528" t="s">
        <v>819</v>
      </c>
      <c r="ED528" t="s">
        <v>207</v>
      </c>
      <c r="EE528" t="s">
        <v>1025</v>
      </c>
      <c r="EF528" t="s">
        <v>5931</v>
      </c>
      <c r="EG528" t="s">
        <v>265</v>
      </c>
      <c r="EH528" t="s">
        <v>11951</v>
      </c>
      <c r="EI528" t="s">
        <v>6235</v>
      </c>
      <c r="EJ528" t="s">
        <v>819</v>
      </c>
      <c r="EK528" t="s">
        <v>207</v>
      </c>
      <c r="EL528" t="s">
        <v>264</v>
      </c>
      <c r="EM528" t="s">
        <v>5424</v>
      </c>
      <c r="EN528" t="s">
        <v>945</v>
      </c>
    </row>
    <row r="529" spans="1:158">
      <c r="A529" t="s">
        <v>210</v>
      </c>
      <c r="B529" t="s">
        <v>211</v>
      </c>
      <c r="C529" t="s">
        <v>212</v>
      </c>
      <c r="D529" t="s">
        <v>213</v>
      </c>
      <c r="E529" t="s">
        <v>12055</v>
      </c>
      <c r="F529" t="s">
        <v>12056</v>
      </c>
      <c r="G529">
        <v>7086867793</v>
      </c>
      <c r="H529" t="s">
        <v>164</v>
      </c>
      <c r="I529" t="s">
        <v>12057</v>
      </c>
      <c r="J529" t="s">
        <v>166</v>
      </c>
      <c r="K529" t="s">
        <v>12058</v>
      </c>
      <c r="L529" t="s">
        <v>12059</v>
      </c>
      <c r="M529" t="s">
        <v>12060</v>
      </c>
      <c r="N529" t="s">
        <v>170</v>
      </c>
      <c r="AI529" t="s">
        <v>12061</v>
      </c>
      <c r="AJ529" t="s">
        <v>6961</v>
      </c>
      <c r="AK529" t="s">
        <v>12062</v>
      </c>
      <c r="AL529">
        <v>72</v>
      </c>
      <c r="AN529">
        <v>2005</v>
      </c>
      <c r="AO529" t="s">
        <v>174</v>
      </c>
      <c r="AP529" t="s">
        <v>12063</v>
      </c>
      <c r="AQ529" t="s">
        <v>6964</v>
      </c>
      <c r="AR529" t="s">
        <v>439</v>
      </c>
      <c r="AS529">
        <v>49.5</v>
      </c>
      <c r="AU529">
        <v>2007</v>
      </c>
      <c r="AV529" t="s">
        <v>170</v>
      </c>
      <c r="BC529" t="s">
        <v>174</v>
      </c>
      <c r="BD529" t="s">
        <v>12064</v>
      </c>
      <c r="BE529" t="s">
        <v>12065</v>
      </c>
      <c r="BF529" t="s">
        <v>486</v>
      </c>
      <c r="BG529">
        <v>71.8</v>
      </c>
      <c r="BH529">
        <v>7.18</v>
      </c>
      <c r="BI529">
        <v>2011</v>
      </c>
      <c r="BJ529">
        <v>1</v>
      </c>
      <c r="BL529">
        <v>9</v>
      </c>
      <c r="BN529" t="s">
        <v>174</v>
      </c>
      <c r="BO529" t="s">
        <v>12066</v>
      </c>
      <c r="BP529" t="s">
        <v>12067</v>
      </c>
      <c r="BQ529" t="s">
        <v>213</v>
      </c>
      <c r="BR529">
        <v>90</v>
      </c>
      <c r="BS529">
        <v>9.01</v>
      </c>
      <c r="BT529">
        <v>2015</v>
      </c>
      <c r="BU529">
        <v>14</v>
      </c>
      <c r="BW529">
        <v>7</v>
      </c>
      <c r="BY529" t="s">
        <v>170</v>
      </c>
      <c r="CF529" t="s">
        <v>174</v>
      </c>
      <c r="CG529" t="s">
        <v>12068</v>
      </c>
      <c r="CH529" t="s">
        <v>12069</v>
      </c>
      <c r="CI529" t="s">
        <v>193</v>
      </c>
      <c r="CJ529">
        <v>2023</v>
      </c>
      <c r="CL529" t="s">
        <v>170</v>
      </c>
      <c r="CN529" t="s">
        <v>170</v>
      </c>
      <c r="CP529" t="s">
        <v>12070</v>
      </c>
      <c r="CQ529" t="s">
        <v>174</v>
      </c>
      <c r="CR529">
        <v>13</v>
      </c>
      <c r="CS529">
        <v>0</v>
      </c>
      <c r="CT529">
        <v>0</v>
      </c>
      <c r="CU529" t="s">
        <v>12071</v>
      </c>
      <c r="CV529" t="s">
        <v>174</v>
      </c>
      <c r="CW529" t="s">
        <v>12072</v>
      </c>
      <c r="CX529" t="s">
        <v>373</v>
      </c>
      <c r="CZ529" t="s">
        <v>174</v>
      </c>
      <c r="DA529" t="s">
        <v>12073</v>
      </c>
      <c r="DB529" t="s">
        <v>12074</v>
      </c>
      <c r="DC529" t="s">
        <v>2951</v>
      </c>
      <c r="DD529" t="s">
        <v>170</v>
      </c>
      <c r="DF529" t="s">
        <v>170</v>
      </c>
      <c r="DL529" t="s">
        <v>170</v>
      </c>
      <c r="DN529" t="s">
        <v>170</v>
      </c>
      <c r="DP529" t="s">
        <v>12075</v>
      </c>
      <c r="DQ529" t="str">
        <f>HYPERLINK("https://nconnect.nicmar.ac.in/storage/profile/699fd76630415.png","Download")</f>
        <v>0</v>
      </c>
      <c r="DR529" t="str">
        <f>HYPERLINK("https://nconnect.nicmar.ac.in/pdf/696_resume_1772098231.pdf/Y2FyZWVy","View Resume")</f>
        <v>0</v>
      </c>
      <c r="DS529" t="s">
        <v>344</v>
      </c>
      <c r="DT529" t="s">
        <v>12076</v>
      </c>
      <c r="DU529" t="s">
        <v>351</v>
      </c>
      <c r="DV529" t="s">
        <v>12077</v>
      </c>
      <c r="DW529" t="s">
        <v>246</v>
      </c>
      <c r="DX529" t="s">
        <v>2198</v>
      </c>
      <c r="DY529" t="s">
        <v>1022</v>
      </c>
      <c r="DZ529" t="s">
        <v>1388</v>
      </c>
      <c r="EA529" t="s">
        <v>12078</v>
      </c>
      <c r="EB529" t="s">
        <v>9204</v>
      </c>
      <c r="EC529" t="s">
        <v>12079</v>
      </c>
      <c r="ED529" t="s">
        <v>207</v>
      </c>
      <c r="EE529" t="s">
        <v>1022</v>
      </c>
      <c r="EF529" t="s">
        <v>6604</v>
      </c>
      <c r="EG529" t="s">
        <v>461</v>
      </c>
      <c r="EH529" t="s">
        <v>12080</v>
      </c>
      <c r="EI529" t="s">
        <v>12081</v>
      </c>
      <c r="EJ529" t="s">
        <v>12082</v>
      </c>
      <c r="EK529" t="s">
        <v>207</v>
      </c>
      <c r="EL529" t="s">
        <v>904</v>
      </c>
      <c r="EM529" t="s">
        <v>506</v>
      </c>
      <c r="EN529" t="s">
        <v>908</v>
      </c>
    </row>
    <row r="530" spans="1:158">
      <c r="A530" t="s">
        <v>1872</v>
      </c>
      <c r="B530" t="s">
        <v>508</v>
      </c>
      <c r="C530" t="s">
        <v>160</v>
      </c>
      <c r="D530" t="s">
        <v>1873</v>
      </c>
      <c r="E530" t="s">
        <v>12083</v>
      </c>
      <c r="F530" t="s">
        <v>12084</v>
      </c>
      <c r="G530">
        <v>9881866047</v>
      </c>
      <c r="H530" t="s">
        <v>164</v>
      </c>
      <c r="I530" t="s">
        <v>12085</v>
      </c>
      <c r="J530" t="s">
        <v>166</v>
      </c>
      <c r="K530" t="s">
        <v>2378</v>
      </c>
      <c r="L530" t="s">
        <v>12086</v>
      </c>
      <c r="M530" t="s">
        <v>12087</v>
      </c>
      <c r="N530" t="s">
        <v>170</v>
      </c>
      <c r="AI530" t="s">
        <v>12088</v>
      </c>
      <c r="AJ530" t="s">
        <v>12089</v>
      </c>
      <c r="AK530" t="s">
        <v>4985</v>
      </c>
      <c r="AL530">
        <v>74.26</v>
      </c>
      <c r="AN530">
        <v>2004</v>
      </c>
      <c r="AO530" t="s">
        <v>174</v>
      </c>
      <c r="AP530" t="s">
        <v>12088</v>
      </c>
      <c r="AQ530" t="s">
        <v>549</v>
      </c>
      <c r="AR530" t="s">
        <v>439</v>
      </c>
      <c r="AS530">
        <v>63.22</v>
      </c>
      <c r="AU530">
        <v>2006</v>
      </c>
      <c r="AV530" t="s">
        <v>170</v>
      </c>
      <c r="BC530" t="s">
        <v>174</v>
      </c>
      <c r="BD530" t="s">
        <v>4636</v>
      </c>
      <c r="BE530" t="s">
        <v>12090</v>
      </c>
      <c r="BF530" t="s">
        <v>1780</v>
      </c>
      <c r="BG530">
        <v>57</v>
      </c>
      <c r="BI530">
        <v>2011</v>
      </c>
      <c r="BJ530">
        <v>8</v>
      </c>
      <c r="BL530">
        <v>2</v>
      </c>
      <c r="BN530" t="s">
        <v>174</v>
      </c>
      <c r="BO530" t="s">
        <v>12091</v>
      </c>
      <c r="BP530" t="s">
        <v>12092</v>
      </c>
      <c r="BQ530" t="s">
        <v>8137</v>
      </c>
      <c r="BR530">
        <v>61</v>
      </c>
      <c r="BT530">
        <v>2015</v>
      </c>
      <c r="BU530">
        <v>31</v>
      </c>
      <c r="BV530" t="s">
        <v>8137</v>
      </c>
      <c r="BW530">
        <v>2</v>
      </c>
      <c r="BY530" t="s">
        <v>170</v>
      </c>
      <c r="CF530" t="s">
        <v>174</v>
      </c>
      <c r="CG530" t="s">
        <v>12093</v>
      </c>
      <c r="CH530" t="s">
        <v>12094</v>
      </c>
      <c r="CI530" t="s">
        <v>193</v>
      </c>
      <c r="CJ530">
        <v>2023</v>
      </c>
      <c r="CL530" t="s">
        <v>170</v>
      </c>
      <c r="CN530" t="s">
        <v>170</v>
      </c>
      <c r="CP530" t="s">
        <v>12095</v>
      </c>
      <c r="CQ530" t="s">
        <v>174</v>
      </c>
      <c r="CR530" t="s">
        <v>12096</v>
      </c>
      <c r="CS530">
        <v>0</v>
      </c>
      <c r="CT530">
        <v>2</v>
      </c>
      <c r="CU530" t="s">
        <v>12097</v>
      </c>
      <c r="CV530" t="s">
        <v>170</v>
      </c>
      <c r="CZ530" t="s">
        <v>170</v>
      </c>
      <c r="DB530" t="s">
        <v>12098</v>
      </c>
      <c r="DC530" t="s">
        <v>12099</v>
      </c>
      <c r="DD530" t="s">
        <v>170</v>
      </c>
      <c r="DF530" t="s">
        <v>170</v>
      </c>
      <c r="DL530" t="s">
        <v>170</v>
      </c>
      <c r="DN530" t="s">
        <v>170</v>
      </c>
      <c r="DP530" t="s">
        <v>12100</v>
      </c>
      <c r="DQ530" t="str">
        <f>HYPERLINK("https://nconnect.nicmar.ac.in/storage/profile/69a00b3643f0a.png","Download")</f>
        <v>0</v>
      </c>
      <c r="DR530" t="str">
        <f>HYPERLINK("https://nconnect.nicmar.ac.in/pdf/712_resume_1772098782.pdf/Y2FyZWVy","View Resume")</f>
        <v>0</v>
      </c>
      <c r="DS530" t="s">
        <v>7405</v>
      </c>
      <c r="DT530" t="s">
        <v>12101</v>
      </c>
      <c r="DU530" t="s">
        <v>211</v>
      </c>
      <c r="DV530" t="s">
        <v>5503</v>
      </c>
      <c r="DW530" t="s">
        <v>246</v>
      </c>
      <c r="DX530" t="s">
        <v>984</v>
      </c>
      <c r="DY530" t="s">
        <v>209</v>
      </c>
      <c r="DZ530" t="s">
        <v>1683</v>
      </c>
      <c r="EA530" t="s">
        <v>12102</v>
      </c>
      <c r="EB530" t="s">
        <v>211</v>
      </c>
      <c r="EC530" t="s">
        <v>12103</v>
      </c>
      <c r="ED530" t="s">
        <v>246</v>
      </c>
      <c r="EE530" t="s">
        <v>208</v>
      </c>
      <c r="EF530" t="s">
        <v>505</v>
      </c>
      <c r="EG530" t="s">
        <v>1317</v>
      </c>
      <c r="EH530" t="s">
        <v>12104</v>
      </c>
      <c r="EI530" t="s">
        <v>211</v>
      </c>
      <c r="EJ530" t="s">
        <v>12105</v>
      </c>
      <c r="EK530" t="s">
        <v>246</v>
      </c>
      <c r="EL530" t="s">
        <v>2022</v>
      </c>
      <c r="EM530" t="s">
        <v>1726</v>
      </c>
      <c r="EN530" t="s">
        <v>1689</v>
      </c>
      <c r="EO530" t="s">
        <v>12106</v>
      </c>
      <c r="EP530" t="s">
        <v>211</v>
      </c>
      <c r="EQ530" t="s">
        <v>6986</v>
      </c>
      <c r="ER530" t="s">
        <v>246</v>
      </c>
      <c r="ES530" t="s">
        <v>4746</v>
      </c>
      <c r="ET530" t="s">
        <v>2523</v>
      </c>
      <c r="EU530" t="s">
        <v>248</v>
      </c>
    </row>
    <row r="531" spans="1:158">
      <c r="A531" t="s">
        <v>1779</v>
      </c>
      <c r="B531" t="s">
        <v>159</v>
      </c>
      <c r="C531" t="s">
        <v>160</v>
      </c>
      <c r="D531" t="s">
        <v>1780</v>
      </c>
      <c r="E531" t="s">
        <v>12107</v>
      </c>
      <c r="F531" t="s">
        <v>12108</v>
      </c>
      <c r="G531">
        <v>9822732863</v>
      </c>
      <c r="H531" t="s">
        <v>271</v>
      </c>
      <c r="I531" t="s">
        <v>12109</v>
      </c>
      <c r="J531" t="s">
        <v>166</v>
      </c>
      <c r="K531" t="s">
        <v>12110</v>
      </c>
      <c r="L531" t="s">
        <v>12111</v>
      </c>
      <c r="M531" t="s">
        <v>12112</v>
      </c>
      <c r="N531" t="s">
        <v>170</v>
      </c>
      <c r="AI531" t="s">
        <v>12113</v>
      </c>
      <c r="AJ531" t="s">
        <v>12114</v>
      </c>
      <c r="AK531" t="s">
        <v>12115</v>
      </c>
      <c r="AL531">
        <v>76</v>
      </c>
      <c r="AN531">
        <v>1989</v>
      </c>
      <c r="AO531" t="s">
        <v>174</v>
      </c>
      <c r="AP531" t="s">
        <v>12116</v>
      </c>
      <c r="AQ531" t="s">
        <v>12117</v>
      </c>
      <c r="AR531" t="s">
        <v>12118</v>
      </c>
      <c r="AS531">
        <v>65</v>
      </c>
      <c r="AU531">
        <v>1990</v>
      </c>
      <c r="AV531" t="s">
        <v>174</v>
      </c>
      <c r="AW531" t="s">
        <v>12119</v>
      </c>
      <c r="AX531" t="s">
        <v>12120</v>
      </c>
      <c r="AY531" t="s">
        <v>12121</v>
      </c>
      <c r="AZ531">
        <v>68</v>
      </c>
      <c r="BB531">
        <v>2003</v>
      </c>
      <c r="BC531" t="s">
        <v>174</v>
      </c>
      <c r="BD531" t="s">
        <v>12122</v>
      </c>
      <c r="BE531" t="s">
        <v>12123</v>
      </c>
      <c r="BF531" t="s">
        <v>12124</v>
      </c>
      <c r="BG531">
        <v>59</v>
      </c>
      <c r="BI531">
        <v>1996</v>
      </c>
      <c r="BJ531">
        <v>8</v>
      </c>
      <c r="BL531">
        <v>2</v>
      </c>
      <c r="BN531" t="s">
        <v>174</v>
      </c>
      <c r="BO531" t="s">
        <v>12125</v>
      </c>
      <c r="BP531" t="s">
        <v>1427</v>
      </c>
      <c r="BQ531" t="s">
        <v>12126</v>
      </c>
      <c r="BR531">
        <v>67</v>
      </c>
      <c r="BT531">
        <v>2013</v>
      </c>
      <c r="BU531">
        <v>27</v>
      </c>
      <c r="BW531">
        <v>2</v>
      </c>
      <c r="BY531" t="s">
        <v>170</v>
      </c>
      <c r="CF531" t="s">
        <v>174</v>
      </c>
      <c r="CG531" t="s">
        <v>12127</v>
      </c>
      <c r="CH531" t="s">
        <v>12128</v>
      </c>
      <c r="CI531" t="s">
        <v>373</v>
      </c>
      <c r="CK531" t="s">
        <v>170</v>
      </c>
      <c r="CL531" t="s">
        <v>170</v>
      </c>
      <c r="CN531" t="s">
        <v>174</v>
      </c>
      <c r="CO531" t="s">
        <v>12129</v>
      </c>
      <c r="CP531" t="s">
        <v>12130</v>
      </c>
      <c r="CQ531" t="s">
        <v>170</v>
      </c>
      <c r="CV531" t="s">
        <v>170</v>
      </c>
      <c r="CZ531" t="s">
        <v>170</v>
      </c>
      <c r="DB531" t="s">
        <v>12131</v>
      </c>
      <c r="DC531" t="s">
        <v>12132</v>
      </c>
      <c r="DD531" t="s">
        <v>174</v>
      </c>
      <c r="DE531" t="s">
        <v>12133</v>
      </c>
      <c r="DF531" t="s">
        <v>170</v>
      </c>
      <c r="DL531" t="s">
        <v>174</v>
      </c>
      <c r="DM531" t="s">
        <v>12134</v>
      </c>
      <c r="DN531" t="s">
        <v>170</v>
      </c>
      <c r="DP531" t="s">
        <v>12135</v>
      </c>
      <c r="DQ531" t="s">
        <v>202</v>
      </c>
      <c r="DR531" t="str">
        <f>HYPERLINK("https://nconnect.nicmar.ac.in/pdf/711_resume_1772103393.pdf/Y2FyZWVy","View Resume")</f>
        <v>0</v>
      </c>
      <c r="DS531" t="s">
        <v>12136</v>
      </c>
      <c r="DT531" t="s">
        <v>12137</v>
      </c>
      <c r="DU531" t="s">
        <v>12138</v>
      </c>
      <c r="DV531" t="s">
        <v>819</v>
      </c>
      <c r="DW531" t="s">
        <v>246</v>
      </c>
      <c r="DX531" t="s">
        <v>1726</v>
      </c>
      <c r="DY531" t="s">
        <v>258</v>
      </c>
      <c r="DZ531" t="s">
        <v>1388</v>
      </c>
      <c r="EA531" t="s">
        <v>12139</v>
      </c>
      <c r="EB531" t="s">
        <v>12140</v>
      </c>
      <c r="EC531" t="s">
        <v>819</v>
      </c>
      <c r="ED531" t="s">
        <v>246</v>
      </c>
      <c r="EE531" t="s">
        <v>428</v>
      </c>
      <c r="EF531" t="s">
        <v>1722</v>
      </c>
      <c r="EG531" t="s">
        <v>248</v>
      </c>
      <c r="EH531" t="s">
        <v>12141</v>
      </c>
      <c r="EI531" t="s">
        <v>12140</v>
      </c>
      <c r="EJ531" t="s">
        <v>819</v>
      </c>
      <c r="EK531" t="s">
        <v>246</v>
      </c>
      <c r="EL531" t="s">
        <v>1023</v>
      </c>
      <c r="EM531" t="s">
        <v>1588</v>
      </c>
      <c r="EN531" t="s">
        <v>248</v>
      </c>
      <c r="EO531" t="s">
        <v>12142</v>
      </c>
      <c r="EP531" t="s">
        <v>12140</v>
      </c>
      <c r="EQ531" t="s">
        <v>819</v>
      </c>
      <c r="ER531" t="s">
        <v>246</v>
      </c>
      <c r="ES531" t="s">
        <v>579</v>
      </c>
      <c r="ET531" t="s">
        <v>4779</v>
      </c>
      <c r="EU531" t="s">
        <v>945</v>
      </c>
      <c r="EV531" t="s">
        <v>12143</v>
      </c>
      <c r="EW531" t="s">
        <v>8750</v>
      </c>
      <c r="EX531" t="s">
        <v>819</v>
      </c>
      <c r="EY531" t="s">
        <v>246</v>
      </c>
      <c r="EZ531" t="s">
        <v>208</v>
      </c>
      <c r="FA531" t="s">
        <v>1983</v>
      </c>
      <c r="FB531" t="s">
        <v>248</v>
      </c>
    </row>
    <row r="532" spans="1:158">
      <c r="A532" t="s">
        <v>582</v>
      </c>
      <c r="B532" t="s">
        <v>211</v>
      </c>
      <c r="C532" t="s">
        <v>472</v>
      </c>
      <c r="D532" t="s">
        <v>583</v>
      </c>
      <c r="E532" t="s">
        <v>12144</v>
      </c>
      <c r="F532" t="s">
        <v>12145</v>
      </c>
      <c r="G532">
        <v>7560816979</v>
      </c>
      <c r="H532" t="s">
        <v>164</v>
      </c>
      <c r="I532" t="s">
        <v>3689</v>
      </c>
      <c r="J532" t="s">
        <v>217</v>
      </c>
      <c r="K532" t="s">
        <v>12146</v>
      </c>
      <c r="L532" t="s">
        <v>12147</v>
      </c>
      <c r="M532" t="s">
        <v>12148</v>
      </c>
      <c r="N532" t="s">
        <v>170</v>
      </c>
      <c r="AI532" t="s">
        <v>12149</v>
      </c>
      <c r="AJ532" t="s">
        <v>12150</v>
      </c>
      <c r="AK532" t="s">
        <v>12151</v>
      </c>
      <c r="AL532">
        <v>100</v>
      </c>
      <c r="AM532">
        <v>10</v>
      </c>
      <c r="AN532">
        <v>2012</v>
      </c>
      <c r="AO532" t="s">
        <v>174</v>
      </c>
      <c r="AP532" t="s">
        <v>12152</v>
      </c>
      <c r="AQ532" t="s">
        <v>12153</v>
      </c>
      <c r="AR532" t="s">
        <v>12154</v>
      </c>
      <c r="AS532">
        <v>92</v>
      </c>
      <c r="AU532">
        <v>2014</v>
      </c>
      <c r="AV532" t="s">
        <v>170</v>
      </c>
      <c r="BC532" t="s">
        <v>174</v>
      </c>
      <c r="BD532" t="s">
        <v>12155</v>
      </c>
      <c r="BE532" t="s">
        <v>12156</v>
      </c>
      <c r="BF532" t="s">
        <v>12157</v>
      </c>
      <c r="BG532">
        <v>67.4</v>
      </c>
      <c r="BH532">
        <v>6.74</v>
      </c>
      <c r="BI532">
        <v>2019</v>
      </c>
      <c r="BJ532">
        <v>8</v>
      </c>
      <c r="BL532">
        <v>2</v>
      </c>
      <c r="BN532" t="s">
        <v>174</v>
      </c>
      <c r="BO532" t="s">
        <v>11039</v>
      </c>
      <c r="BP532" t="s">
        <v>12158</v>
      </c>
      <c r="BQ532" t="s">
        <v>12159</v>
      </c>
      <c r="BR532">
        <v>95.1</v>
      </c>
      <c r="BS532">
        <v>9.51</v>
      </c>
      <c r="BT532">
        <v>2021</v>
      </c>
      <c r="BU532">
        <v>31</v>
      </c>
      <c r="BV532" t="s">
        <v>12160</v>
      </c>
      <c r="BW532">
        <v>53</v>
      </c>
      <c r="BX532" t="s">
        <v>12161</v>
      </c>
      <c r="BY532" t="s">
        <v>170</v>
      </c>
      <c r="CF532" t="s">
        <v>174</v>
      </c>
      <c r="CG532" t="s">
        <v>12162</v>
      </c>
      <c r="CH532" t="s">
        <v>4174</v>
      </c>
      <c r="CI532" t="s">
        <v>373</v>
      </c>
      <c r="CK532" t="s">
        <v>170</v>
      </c>
      <c r="CL532" t="s">
        <v>174</v>
      </c>
      <c r="CM532" t="s">
        <v>12163</v>
      </c>
      <c r="CN532" t="s">
        <v>174</v>
      </c>
      <c r="CO532" t="s">
        <v>12164</v>
      </c>
      <c r="CP532" t="s">
        <v>12165</v>
      </c>
      <c r="CQ532" t="s">
        <v>174</v>
      </c>
      <c r="CR532">
        <v>7</v>
      </c>
      <c r="CS532">
        <v>0</v>
      </c>
      <c r="CT532">
        <v>2</v>
      </c>
      <c r="CU532" t="s">
        <v>12166</v>
      </c>
      <c r="CV532" t="s">
        <v>174</v>
      </c>
      <c r="CW532" t="s">
        <v>12167</v>
      </c>
      <c r="CX532" t="s">
        <v>373</v>
      </c>
      <c r="CZ532" t="s">
        <v>170</v>
      </c>
      <c r="DB532" t="s">
        <v>12168</v>
      </c>
      <c r="DC532" t="s">
        <v>12169</v>
      </c>
      <c r="DD532" t="s">
        <v>174</v>
      </c>
      <c r="DE532" t="s">
        <v>12170</v>
      </c>
      <c r="DF532" t="s">
        <v>170</v>
      </c>
      <c r="DI532" t="s">
        <v>12171</v>
      </c>
      <c r="DL532" t="s">
        <v>174</v>
      </c>
      <c r="DM532" t="s">
        <v>12172</v>
      </c>
      <c r="DN532" t="s">
        <v>174</v>
      </c>
      <c r="DO532" t="s">
        <v>12173</v>
      </c>
      <c r="DP532" t="s">
        <v>12174</v>
      </c>
      <c r="DQ532" t="str">
        <f>HYPERLINK("https://nconnect.nicmar.ac.in/storage/profile/699d936202e2a.png","Download")</f>
        <v>0</v>
      </c>
      <c r="DR532" t="str">
        <f>HYPERLINK("https://nconnect.nicmar.ac.in/pdf/588_resume_1772100517.pdf/Y2FyZWVy","View Resume")</f>
        <v>0</v>
      </c>
      <c r="DS532" t="s">
        <v>415</v>
      </c>
      <c r="DT532" t="s">
        <v>12175</v>
      </c>
      <c r="DU532" t="s">
        <v>952</v>
      </c>
      <c r="DV532" t="s">
        <v>1752</v>
      </c>
      <c r="DW532" t="s">
        <v>246</v>
      </c>
      <c r="DX532" t="s">
        <v>1718</v>
      </c>
      <c r="DY532" t="s">
        <v>209</v>
      </c>
      <c r="DZ532" t="s">
        <v>415</v>
      </c>
    </row>
    <row r="533" spans="1:158">
      <c r="A533" t="s">
        <v>582</v>
      </c>
      <c r="B533" t="s">
        <v>211</v>
      </c>
      <c r="C533" t="s">
        <v>472</v>
      </c>
      <c r="D533" t="s">
        <v>583</v>
      </c>
      <c r="E533" t="s">
        <v>12176</v>
      </c>
      <c r="F533" t="s">
        <v>12177</v>
      </c>
      <c r="G533">
        <v>9039987199</v>
      </c>
      <c r="H533" t="s">
        <v>164</v>
      </c>
      <c r="I533" t="s">
        <v>12178</v>
      </c>
      <c r="J533" t="s">
        <v>217</v>
      </c>
      <c r="K533" t="s">
        <v>798</v>
      </c>
      <c r="L533" t="s">
        <v>12179</v>
      </c>
      <c r="M533" t="s">
        <v>12180</v>
      </c>
      <c r="N533" t="s">
        <v>170</v>
      </c>
      <c r="AI533" t="s">
        <v>12181</v>
      </c>
      <c r="AJ533" t="s">
        <v>12182</v>
      </c>
      <c r="AK533" t="s">
        <v>12183</v>
      </c>
      <c r="AL533">
        <v>70</v>
      </c>
      <c r="AN533">
        <v>2008</v>
      </c>
      <c r="AO533" t="s">
        <v>174</v>
      </c>
      <c r="AP533" t="s">
        <v>12181</v>
      </c>
      <c r="AQ533" t="s">
        <v>12182</v>
      </c>
      <c r="AR533" t="s">
        <v>12184</v>
      </c>
      <c r="AS533">
        <v>60.2</v>
      </c>
      <c r="AU533">
        <v>2010</v>
      </c>
      <c r="AV533" t="s">
        <v>170</v>
      </c>
      <c r="BC533" t="s">
        <v>174</v>
      </c>
      <c r="BD533" t="s">
        <v>629</v>
      </c>
      <c r="BE533" t="s">
        <v>12185</v>
      </c>
      <c r="BF533" t="s">
        <v>12186</v>
      </c>
      <c r="BG533">
        <v>63</v>
      </c>
      <c r="BH533">
        <v>6.3</v>
      </c>
      <c r="BI533">
        <v>2015</v>
      </c>
      <c r="BJ533">
        <v>2</v>
      </c>
      <c r="BL533">
        <v>9</v>
      </c>
      <c r="BN533" t="s">
        <v>174</v>
      </c>
      <c r="BO533" t="s">
        <v>629</v>
      </c>
      <c r="BP533" t="s">
        <v>12187</v>
      </c>
      <c r="BQ533" t="s">
        <v>12188</v>
      </c>
      <c r="BR533">
        <v>75.4</v>
      </c>
      <c r="BS533">
        <v>7.54</v>
      </c>
      <c r="BT533">
        <v>2018</v>
      </c>
      <c r="BU533">
        <v>31</v>
      </c>
      <c r="BV533" t="s">
        <v>12189</v>
      </c>
      <c r="BW533">
        <v>48</v>
      </c>
      <c r="BY533" t="s">
        <v>170</v>
      </c>
      <c r="CF533" t="s">
        <v>174</v>
      </c>
      <c r="CG533" t="s">
        <v>12190</v>
      </c>
      <c r="CH533" t="s">
        <v>12191</v>
      </c>
      <c r="CI533" t="s">
        <v>373</v>
      </c>
      <c r="CK533" t="s">
        <v>174</v>
      </c>
      <c r="CL533" t="s">
        <v>174</v>
      </c>
      <c r="CM533" t="s">
        <v>12192</v>
      </c>
      <c r="CN533" t="s">
        <v>174</v>
      </c>
      <c r="CO533" t="s">
        <v>12193</v>
      </c>
      <c r="CP533" t="s">
        <v>4877</v>
      </c>
      <c r="CQ533" t="s">
        <v>174</v>
      </c>
      <c r="CR533" t="s">
        <v>4996</v>
      </c>
      <c r="CS533">
        <v>4</v>
      </c>
      <c r="CT533">
        <v>7</v>
      </c>
      <c r="CU533" t="s">
        <v>12194</v>
      </c>
      <c r="CV533" t="s">
        <v>170</v>
      </c>
      <c r="CZ533" t="s">
        <v>170</v>
      </c>
      <c r="DC533" t="s">
        <v>12195</v>
      </c>
      <c r="DD533" t="s">
        <v>170</v>
      </c>
      <c r="DF533" t="s">
        <v>174</v>
      </c>
      <c r="DG533">
        <v>10</v>
      </c>
      <c r="DH533">
        <v>0</v>
      </c>
      <c r="DI533">
        <v>3</v>
      </c>
      <c r="DJ533" t="s">
        <v>4996</v>
      </c>
      <c r="DK533" t="s">
        <v>10659</v>
      </c>
      <c r="DL533" t="s">
        <v>170</v>
      </c>
      <c r="DN533" t="s">
        <v>170</v>
      </c>
      <c r="DP533" t="s">
        <v>12196</v>
      </c>
      <c r="DQ533" t="s">
        <v>202</v>
      </c>
      <c r="DR533" t="str">
        <f>HYPERLINK("https://nconnect.nicmar.ac.in/pdf/704_resume_1772102094.pdf/Y2FyZWVy","View Resume")</f>
        <v>0</v>
      </c>
      <c r="DS533" t="s">
        <v>1317</v>
      </c>
      <c r="DT533" t="s">
        <v>12197</v>
      </c>
      <c r="DU533" t="s">
        <v>1283</v>
      </c>
      <c r="DV533" t="s">
        <v>12198</v>
      </c>
      <c r="DW533" t="s">
        <v>246</v>
      </c>
      <c r="DX533" t="s">
        <v>941</v>
      </c>
      <c r="DY533" t="s">
        <v>209</v>
      </c>
      <c r="DZ533" t="s">
        <v>949</v>
      </c>
      <c r="EA533" t="s">
        <v>12197</v>
      </c>
      <c r="EB533" t="s">
        <v>211</v>
      </c>
      <c r="EC533" t="s">
        <v>12198</v>
      </c>
      <c r="ED533" t="s">
        <v>246</v>
      </c>
      <c r="EE533" t="s">
        <v>1319</v>
      </c>
      <c r="EF533" t="s">
        <v>252</v>
      </c>
      <c r="EG533" t="s">
        <v>2054</v>
      </c>
      <c r="EH533" t="s">
        <v>12199</v>
      </c>
      <c r="EI533" t="s">
        <v>6912</v>
      </c>
      <c r="EJ533" t="s">
        <v>8288</v>
      </c>
      <c r="EK533" t="s">
        <v>207</v>
      </c>
      <c r="EL533" t="s">
        <v>824</v>
      </c>
      <c r="EM533" t="s">
        <v>1319</v>
      </c>
      <c r="EN533" t="s">
        <v>344</v>
      </c>
      <c r="EO533" t="s">
        <v>12197</v>
      </c>
      <c r="EP533" t="s">
        <v>211</v>
      </c>
      <c r="EQ533" t="s">
        <v>12198</v>
      </c>
      <c r="ER533" t="s">
        <v>246</v>
      </c>
      <c r="ES533" t="s">
        <v>208</v>
      </c>
      <c r="ET533" t="s">
        <v>385</v>
      </c>
      <c r="EU533" t="s">
        <v>265</v>
      </c>
    </row>
    <row r="534" spans="1:158">
      <c r="A534" t="s">
        <v>1137</v>
      </c>
      <c r="B534" t="s">
        <v>211</v>
      </c>
      <c r="C534" t="s">
        <v>1138</v>
      </c>
      <c r="D534" t="s">
        <v>1139</v>
      </c>
      <c r="E534" t="s">
        <v>12176</v>
      </c>
      <c r="F534" t="s">
        <v>12177</v>
      </c>
      <c r="G534">
        <v>9039987199</v>
      </c>
      <c r="H534" t="s">
        <v>164</v>
      </c>
      <c r="I534" t="s">
        <v>12178</v>
      </c>
      <c r="J534" t="s">
        <v>217</v>
      </c>
      <c r="K534" t="s">
        <v>798</v>
      </c>
      <c r="L534" t="s">
        <v>12179</v>
      </c>
      <c r="M534" t="s">
        <v>12180</v>
      </c>
      <c r="N534" t="s">
        <v>170</v>
      </c>
      <c r="AI534" t="s">
        <v>12181</v>
      </c>
      <c r="AJ534" t="s">
        <v>12182</v>
      </c>
      <c r="AK534" t="s">
        <v>12183</v>
      </c>
      <c r="AL534">
        <v>70</v>
      </c>
      <c r="AN534">
        <v>2008</v>
      </c>
      <c r="AO534" t="s">
        <v>174</v>
      </c>
      <c r="AP534" t="s">
        <v>12181</v>
      </c>
      <c r="AQ534" t="s">
        <v>12182</v>
      </c>
      <c r="AR534" t="s">
        <v>12184</v>
      </c>
      <c r="AS534">
        <v>60.2</v>
      </c>
      <c r="AU534">
        <v>2010</v>
      </c>
      <c r="AV534" t="s">
        <v>170</v>
      </c>
      <c r="BC534" t="s">
        <v>174</v>
      </c>
      <c r="BD534" t="s">
        <v>629</v>
      </c>
      <c r="BE534" t="s">
        <v>12185</v>
      </c>
      <c r="BF534" t="s">
        <v>12186</v>
      </c>
      <c r="BG534">
        <v>63</v>
      </c>
      <c r="BH534">
        <v>6.3</v>
      </c>
      <c r="BI534">
        <v>2015</v>
      </c>
      <c r="BJ534">
        <v>2</v>
      </c>
      <c r="BL534">
        <v>9</v>
      </c>
      <c r="BN534" t="s">
        <v>174</v>
      </c>
      <c r="BO534" t="s">
        <v>629</v>
      </c>
      <c r="BP534" t="s">
        <v>12187</v>
      </c>
      <c r="BQ534" t="s">
        <v>12188</v>
      </c>
      <c r="BR534">
        <v>75.4</v>
      </c>
      <c r="BS534">
        <v>7.54</v>
      </c>
      <c r="BT534">
        <v>2018</v>
      </c>
      <c r="BU534">
        <v>31</v>
      </c>
      <c r="BV534" t="s">
        <v>12189</v>
      </c>
      <c r="BW534">
        <v>48</v>
      </c>
      <c r="BY534" t="s">
        <v>170</v>
      </c>
      <c r="CF534" t="s">
        <v>174</v>
      </c>
      <c r="CG534" t="s">
        <v>12190</v>
      </c>
      <c r="CH534" t="s">
        <v>12191</v>
      </c>
      <c r="CI534" t="s">
        <v>373</v>
      </c>
      <c r="CK534" t="s">
        <v>174</v>
      </c>
      <c r="CL534" t="s">
        <v>174</v>
      </c>
      <c r="CM534" t="s">
        <v>12192</v>
      </c>
      <c r="CN534" t="s">
        <v>174</v>
      </c>
      <c r="CO534" t="s">
        <v>12193</v>
      </c>
      <c r="CP534" t="s">
        <v>4877</v>
      </c>
      <c r="CQ534" t="s">
        <v>174</v>
      </c>
      <c r="CR534" t="s">
        <v>4996</v>
      </c>
      <c r="CS534">
        <v>4</v>
      </c>
      <c r="CT534">
        <v>7</v>
      </c>
      <c r="CU534" t="s">
        <v>12194</v>
      </c>
      <c r="CV534" t="s">
        <v>170</v>
      </c>
      <c r="CZ534" t="s">
        <v>170</v>
      </c>
      <c r="DC534" t="s">
        <v>12195</v>
      </c>
      <c r="DD534" t="s">
        <v>170</v>
      </c>
      <c r="DF534" t="s">
        <v>174</v>
      </c>
      <c r="DG534">
        <v>10</v>
      </c>
      <c r="DH534">
        <v>0</v>
      </c>
      <c r="DI534">
        <v>3</v>
      </c>
      <c r="DJ534" t="s">
        <v>4996</v>
      </c>
      <c r="DK534" t="s">
        <v>10659</v>
      </c>
      <c r="DL534" t="s">
        <v>170</v>
      </c>
      <c r="DN534" t="s">
        <v>170</v>
      </c>
      <c r="DP534" t="s">
        <v>12196</v>
      </c>
      <c r="DQ534" t="s">
        <v>202</v>
      </c>
      <c r="DR534" t="str">
        <f>HYPERLINK("https://nconnect.nicmar.ac.in/pdf/704_resume_1772102094.pdf/Y2FyZWVy","View Resume")</f>
        <v>0</v>
      </c>
      <c r="DS534" t="s">
        <v>1317</v>
      </c>
      <c r="DT534" t="s">
        <v>12197</v>
      </c>
      <c r="DU534" t="s">
        <v>1283</v>
      </c>
      <c r="DV534" t="s">
        <v>12198</v>
      </c>
      <c r="DW534" t="s">
        <v>246</v>
      </c>
      <c r="DX534" t="s">
        <v>941</v>
      </c>
      <c r="DY534" t="s">
        <v>209</v>
      </c>
      <c r="DZ534" t="s">
        <v>949</v>
      </c>
      <c r="EA534" t="s">
        <v>12197</v>
      </c>
      <c r="EB534" t="s">
        <v>211</v>
      </c>
      <c r="EC534" t="s">
        <v>12198</v>
      </c>
      <c r="ED534" t="s">
        <v>246</v>
      </c>
      <c r="EE534" t="s">
        <v>1319</v>
      </c>
      <c r="EF534" t="s">
        <v>252</v>
      </c>
      <c r="EG534" t="s">
        <v>2054</v>
      </c>
      <c r="EH534" t="s">
        <v>12199</v>
      </c>
      <c r="EI534" t="s">
        <v>6912</v>
      </c>
      <c r="EJ534" t="s">
        <v>8288</v>
      </c>
      <c r="EK534" t="s">
        <v>207</v>
      </c>
      <c r="EL534" t="s">
        <v>824</v>
      </c>
      <c r="EM534" t="s">
        <v>1319</v>
      </c>
      <c r="EN534" t="s">
        <v>344</v>
      </c>
      <c r="EO534" t="s">
        <v>12197</v>
      </c>
      <c r="EP534" t="s">
        <v>211</v>
      </c>
      <c r="EQ534" t="s">
        <v>12198</v>
      </c>
      <c r="ER534" t="s">
        <v>246</v>
      </c>
      <c r="ES534" t="s">
        <v>208</v>
      </c>
      <c r="ET534" t="s">
        <v>385</v>
      </c>
      <c r="EU534" t="s">
        <v>265</v>
      </c>
    </row>
    <row r="535" spans="1:158">
      <c r="A535" t="s">
        <v>5302</v>
      </c>
      <c r="B535" t="s">
        <v>508</v>
      </c>
      <c r="C535" t="s">
        <v>160</v>
      </c>
      <c r="D535" t="s">
        <v>5303</v>
      </c>
      <c r="E535" t="s">
        <v>12200</v>
      </c>
      <c r="F535" t="s">
        <v>12201</v>
      </c>
      <c r="G535">
        <v>9498026989</v>
      </c>
      <c r="H535" t="s">
        <v>164</v>
      </c>
      <c r="I535" t="s">
        <v>12202</v>
      </c>
      <c r="J535" t="s">
        <v>166</v>
      </c>
      <c r="K535" t="s">
        <v>12203</v>
      </c>
      <c r="L535" t="s">
        <v>12204</v>
      </c>
      <c r="M535" t="s">
        <v>12205</v>
      </c>
      <c r="N535" t="s">
        <v>170</v>
      </c>
      <c r="AI535" t="s">
        <v>12206</v>
      </c>
      <c r="AJ535" t="s">
        <v>12207</v>
      </c>
      <c r="AK535" t="s">
        <v>12208</v>
      </c>
      <c r="AL535">
        <v>88</v>
      </c>
      <c r="AM535">
        <v>8.8</v>
      </c>
      <c r="AN535">
        <v>2010</v>
      </c>
      <c r="AO535" t="s">
        <v>174</v>
      </c>
      <c r="AP535" t="s">
        <v>12206</v>
      </c>
      <c r="AQ535" t="s">
        <v>12209</v>
      </c>
      <c r="AR535" t="s">
        <v>12210</v>
      </c>
      <c r="AS535">
        <v>83</v>
      </c>
      <c r="AT535">
        <v>8.3</v>
      </c>
      <c r="AU535">
        <v>2012</v>
      </c>
      <c r="AV535" t="s">
        <v>170</v>
      </c>
      <c r="BC535" t="s">
        <v>174</v>
      </c>
      <c r="BD535" t="s">
        <v>12211</v>
      </c>
      <c r="BE535" t="s">
        <v>12212</v>
      </c>
      <c r="BF535" t="s">
        <v>12213</v>
      </c>
      <c r="BG535">
        <v>77</v>
      </c>
      <c r="BH535">
        <v>7.77</v>
      </c>
      <c r="BI535">
        <v>2017</v>
      </c>
      <c r="BJ535">
        <v>8</v>
      </c>
      <c r="BL535">
        <v>2</v>
      </c>
      <c r="BN535" t="s">
        <v>174</v>
      </c>
      <c r="BO535" t="s">
        <v>12214</v>
      </c>
      <c r="BP535" t="s">
        <v>12215</v>
      </c>
      <c r="BQ535" t="s">
        <v>12216</v>
      </c>
      <c r="BR535">
        <v>100</v>
      </c>
      <c r="BS535">
        <v>10</v>
      </c>
      <c r="BT535">
        <v>2025</v>
      </c>
      <c r="BU535">
        <v>31</v>
      </c>
      <c r="BV535" t="s">
        <v>12217</v>
      </c>
      <c r="BW535">
        <v>50</v>
      </c>
      <c r="BY535" t="s">
        <v>170</v>
      </c>
      <c r="CF535" t="s">
        <v>170</v>
      </c>
      <c r="CL535" t="s">
        <v>170</v>
      </c>
      <c r="CN535" t="s">
        <v>170</v>
      </c>
      <c r="CP535" t="s">
        <v>12218</v>
      </c>
      <c r="CQ535" t="s">
        <v>170</v>
      </c>
      <c r="CV535" t="s">
        <v>170</v>
      </c>
      <c r="CZ535" t="s">
        <v>170</v>
      </c>
      <c r="DC535" t="s">
        <v>1492</v>
      </c>
      <c r="DD535" t="s">
        <v>174</v>
      </c>
      <c r="DE535" t="s">
        <v>11017</v>
      </c>
      <c r="DF535" t="s">
        <v>170</v>
      </c>
      <c r="DL535" t="s">
        <v>170</v>
      </c>
      <c r="DN535" t="s">
        <v>174</v>
      </c>
      <c r="DO535" t="s">
        <v>12219</v>
      </c>
      <c r="DP535" t="s">
        <v>12220</v>
      </c>
      <c r="DQ535" t="str">
        <f>HYPERLINK("https://nconnect.nicmar.ac.in/storage/profile/69a01f2dd0e85.png","Download")</f>
        <v>0</v>
      </c>
      <c r="DR535" t="str">
        <f>HYPERLINK("https://nconnect.nicmar.ac.in/pdf/716_resume_1772105249.pdf/Y2FyZWVy","View Resume")</f>
        <v>0</v>
      </c>
      <c r="DS535" t="s">
        <v>5178</v>
      </c>
      <c r="DT535" t="s">
        <v>12221</v>
      </c>
      <c r="DU535" t="s">
        <v>12222</v>
      </c>
      <c r="DV535" t="s">
        <v>12223</v>
      </c>
      <c r="DW535" t="s">
        <v>207</v>
      </c>
      <c r="DX535" t="s">
        <v>981</v>
      </c>
      <c r="DY535" t="s">
        <v>941</v>
      </c>
      <c r="DZ535" t="s">
        <v>461</v>
      </c>
      <c r="EA535" t="s">
        <v>12224</v>
      </c>
      <c r="EB535" t="s">
        <v>12225</v>
      </c>
      <c r="EC535" t="s">
        <v>1812</v>
      </c>
      <c r="ED535" t="s">
        <v>207</v>
      </c>
      <c r="EE535" t="s">
        <v>1719</v>
      </c>
      <c r="EF535" t="s">
        <v>1030</v>
      </c>
      <c r="EG535" t="s">
        <v>2927</v>
      </c>
      <c r="EH535" t="s">
        <v>12226</v>
      </c>
      <c r="EI535" t="s">
        <v>12227</v>
      </c>
      <c r="EJ535" t="s">
        <v>1812</v>
      </c>
      <c r="EK535" t="s">
        <v>207</v>
      </c>
      <c r="EL535" t="s">
        <v>1395</v>
      </c>
      <c r="EM535" t="s">
        <v>3107</v>
      </c>
      <c r="EN535" t="s">
        <v>420</v>
      </c>
      <c r="EO535" t="s">
        <v>12228</v>
      </c>
      <c r="EP535" t="s">
        <v>6240</v>
      </c>
      <c r="EQ535" t="s">
        <v>1812</v>
      </c>
      <c r="ER535" t="s">
        <v>207</v>
      </c>
      <c r="ES535" t="s">
        <v>5181</v>
      </c>
      <c r="ET535" t="s">
        <v>208</v>
      </c>
      <c r="EU535" t="s">
        <v>575</v>
      </c>
      <c r="EV535" t="s">
        <v>12229</v>
      </c>
      <c r="EW535" t="s">
        <v>6240</v>
      </c>
      <c r="EX535" t="s">
        <v>1812</v>
      </c>
      <c r="EY535" t="s">
        <v>207</v>
      </c>
      <c r="EZ535" t="s">
        <v>988</v>
      </c>
      <c r="FA535" t="s">
        <v>5566</v>
      </c>
      <c r="FB535" t="s">
        <v>265</v>
      </c>
    </row>
    <row r="536" spans="1:158">
      <c r="A536" t="s">
        <v>3203</v>
      </c>
      <c r="B536" t="s">
        <v>211</v>
      </c>
      <c r="C536" t="s">
        <v>160</v>
      </c>
      <c r="D536" t="s">
        <v>3204</v>
      </c>
      <c r="E536" t="s">
        <v>12230</v>
      </c>
      <c r="F536" t="s">
        <v>12231</v>
      </c>
      <c r="G536">
        <v>7041002987</v>
      </c>
      <c r="H536" t="s">
        <v>164</v>
      </c>
      <c r="I536" t="s">
        <v>12232</v>
      </c>
      <c r="J536" t="s">
        <v>166</v>
      </c>
      <c r="K536" t="s">
        <v>1600</v>
      </c>
      <c r="L536" t="s">
        <v>12233</v>
      </c>
      <c r="M536" t="s">
        <v>12234</v>
      </c>
      <c r="N536" t="s">
        <v>170</v>
      </c>
      <c r="AI536" t="s">
        <v>12235</v>
      </c>
      <c r="AJ536" t="s">
        <v>12236</v>
      </c>
      <c r="AK536" t="s">
        <v>4088</v>
      </c>
      <c r="AL536">
        <v>69</v>
      </c>
      <c r="AN536">
        <v>1991</v>
      </c>
      <c r="AO536" t="s">
        <v>174</v>
      </c>
      <c r="AP536" t="s">
        <v>12235</v>
      </c>
      <c r="AQ536" t="s">
        <v>12236</v>
      </c>
      <c r="AR536" t="s">
        <v>4088</v>
      </c>
      <c r="AS536">
        <v>64</v>
      </c>
      <c r="AU536">
        <v>1993</v>
      </c>
      <c r="AV536" t="s">
        <v>170</v>
      </c>
      <c r="BC536" t="s">
        <v>174</v>
      </c>
      <c r="BD536" t="s">
        <v>12237</v>
      </c>
      <c r="BE536" t="s">
        <v>12238</v>
      </c>
      <c r="BF536" t="s">
        <v>486</v>
      </c>
      <c r="BG536">
        <v>64</v>
      </c>
      <c r="BI536">
        <v>1998</v>
      </c>
      <c r="BJ536">
        <v>2</v>
      </c>
      <c r="BL536">
        <v>9</v>
      </c>
      <c r="BN536" t="s">
        <v>174</v>
      </c>
      <c r="BO536" t="s">
        <v>10001</v>
      </c>
      <c r="BP536" t="s">
        <v>12239</v>
      </c>
      <c r="BQ536" t="s">
        <v>3614</v>
      </c>
      <c r="BR536">
        <v>70</v>
      </c>
      <c r="BS536">
        <v>7.71</v>
      </c>
      <c r="BT536">
        <v>2012</v>
      </c>
      <c r="BU536">
        <v>16</v>
      </c>
      <c r="BW536">
        <v>49</v>
      </c>
      <c r="BY536" t="s">
        <v>170</v>
      </c>
      <c r="CF536" t="s">
        <v>174</v>
      </c>
      <c r="CG536" t="s">
        <v>12240</v>
      </c>
      <c r="CH536" t="s">
        <v>6094</v>
      </c>
      <c r="CI536" t="s">
        <v>193</v>
      </c>
      <c r="CJ536">
        <v>2020</v>
      </c>
      <c r="CL536" t="s">
        <v>170</v>
      </c>
      <c r="CN536" t="s">
        <v>170</v>
      </c>
      <c r="CP536" t="s">
        <v>12241</v>
      </c>
      <c r="CQ536" t="s">
        <v>174</v>
      </c>
      <c r="CR536">
        <v>2</v>
      </c>
      <c r="CS536">
        <v>20</v>
      </c>
      <c r="CT536">
        <v>110</v>
      </c>
      <c r="CU536" t="s">
        <v>12242</v>
      </c>
      <c r="CV536" t="s">
        <v>174</v>
      </c>
      <c r="CW536" t="s">
        <v>12243</v>
      </c>
      <c r="CX536" t="s">
        <v>193</v>
      </c>
      <c r="CY536">
        <v>2021</v>
      </c>
      <c r="CZ536" t="s">
        <v>174</v>
      </c>
      <c r="DA536" t="s">
        <v>12244</v>
      </c>
      <c r="DC536" t="s">
        <v>6733</v>
      </c>
      <c r="DD536" t="s">
        <v>174</v>
      </c>
      <c r="DE536" t="s">
        <v>12245</v>
      </c>
      <c r="DF536" t="s">
        <v>174</v>
      </c>
      <c r="DG536">
        <v>11</v>
      </c>
      <c r="DH536">
        <v>0</v>
      </c>
      <c r="DI536">
        <v>4</v>
      </c>
      <c r="DJ536" t="s">
        <v>2106</v>
      </c>
      <c r="DK536">
        <v>10</v>
      </c>
      <c r="DL536" t="s">
        <v>174</v>
      </c>
      <c r="DM536" t="s">
        <v>12246</v>
      </c>
      <c r="DN536" t="s">
        <v>174</v>
      </c>
      <c r="DO536" t="s">
        <v>12247</v>
      </c>
      <c r="DP536" t="s">
        <v>12248</v>
      </c>
      <c r="DQ536" t="str">
        <f>HYPERLINK("https://nconnect.nicmar.ac.in/storage/profile/69a02ac964297.png","Download")</f>
        <v>0</v>
      </c>
      <c r="DR536" t="str">
        <f>HYPERLINK("https://nconnect.nicmar.ac.in/pdf/717_resume_1772105808.pdf/Y2FyZWVy","View Resume")</f>
        <v>0</v>
      </c>
      <c r="DS536" t="s">
        <v>12249</v>
      </c>
      <c r="DT536" t="s">
        <v>12250</v>
      </c>
      <c r="DU536" t="s">
        <v>508</v>
      </c>
      <c r="DV536" t="s">
        <v>12251</v>
      </c>
      <c r="DW536" t="s">
        <v>246</v>
      </c>
      <c r="DX536" t="s">
        <v>1544</v>
      </c>
      <c r="DY536" t="s">
        <v>209</v>
      </c>
      <c r="DZ536" t="s">
        <v>4127</v>
      </c>
      <c r="EA536" t="s">
        <v>10182</v>
      </c>
      <c r="EB536" t="s">
        <v>211</v>
      </c>
      <c r="EC536" t="s">
        <v>12252</v>
      </c>
      <c r="ED536" t="s">
        <v>246</v>
      </c>
      <c r="EE536" t="s">
        <v>12253</v>
      </c>
      <c r="EF536" t="s">
        <v>1544</v>
      </c>
      <c r="EG536" t="s">
        <v>12254</v>
      </c>
      <c r="EH536" t="s">
        <v>12255</v>
      </c>
      <c r="EI536" t="s">
        <v>12256</v>
      </c>
      <c r="EJ536" t="s">
        <v>12252</v>
      </c>
      <c r="EK536" t="s">
        <v>207</v>
      </c>
      <c r="EL536" t="s">
        <v>12257</v>
      </c>
      <c r="EM536" t="s">
        <v>12258</v>
      </c>
      <c r="EN536" t="s">
        <v>6826</v>
      </c>
      <c r="EO536" t="s">
        <v>12259</v>
      </c>
      <c r="EP536" t="s">
        <v>12260</v>
      </c>
      <c r="EQ536" t="s">
        <v>12252</v>
      </c>
      <c r="ER536" t="s">
        <v>207</v>
      </c>
      <c r="ES536" t="s">
        <v>12261</v>
      </c>
      <c r="ET536" t="s">
        <v>12262</v>
      </c>
      <c r="EU536" t="s">
        <v>248</v>
      </c>
    </row>
    <row r="537" spans="1:158">
      <c r="A537" t="s">
        <v>540</v>
      </c>
      <c r="B537" t="s">
        <v>159</v>
      </c>
      <c r="C537" t="s">
        <v>472</v>
      </c>
      <c r="D537" t="s">
        <v>541</v>
      </c>
      <c r="E537" t="s">
        <v>12230</v>
      </c>
      <c r="F537" t="s">
        <v>12231</v>
      </c>
      <c r="G537">
        <v>7041002987</v>
      </c>
      <c r="H537" t="s">
        <v>164</v>
      </c>
      <c r="I537" t="s">
        <v>12232</v>
      </c>
      <c r="J537" t="s">
        <v>166</v>
      </c>
      <c r="K537" t="s">
        <v>1600</v>
      </c>
      <c r="L537" t="s">
        <v>12233</v>
      </c>
      <c r="M537" t="s">
        <v>12234</v>
      </c>
      <c r="N537" t="s">
        <v>170</v>
      </c>
      <c r="AI537" t="s">
        <v>12235</v>
      </c>
      <c r="AJ537" t="s">
        <v>12236</v>
      </c>
      <c r="AK537" t="s">
        <v>4088</v>
      </c>
      <c r="AL537">
        <v>69</v>
      </c>
      <c r="AN537">
        <v>1991</v>
      </c>
      <c r="AO537" t="s">
        <v>174</v>
      </c>
      <c r="AP537" t="s">
        <v>12235</v>
      </c>
      <c r="AQ537" t="s">
        <v>12236</v>
      </c>
      <c r="AR537" t="s">
        <v>4088</v>
      </c>
      <c r="AS537">
        <v>64</v>
      </c>
      <c r="AU537">
        <v>1993</v>
      </c>
      <c r="AV537" t="s">
        <v>170</v>
      </c>
      <c r="BC537" t="s">
        <v>174</v>
      </c>
      <c r="BD537" t="s">
        <v>12237</v>
      </c>
      <c r="BE537" t="s">
        <v>12238</v>
      </c>
      <c r="BF537" t="s">
        <v>486</v>
      </c>
      <c r="BG537">
        <v>64</v>
      </c>
      <c r="BI537">
        <v>1998</v>
      </c>
      <c r="BJ537">
        <v>2</v>
      </c>
      <c r="BL537">
        <v>9</v>
      </c>
      <c r="BN537" t="s">
        <v>174</v>
      </c>
      <c r="BO537" t="s">
        <v>10001</v>
      </c>
      <c r="BP537" t="s">
        <v>12239</v>
      </c>
      <c r="BQ537" t="s">
        <v>3614</v>
      </c>
      <c r="BR537">
        <v>70</v>
      </c>
      <c r="BS537">
        <v>7.71</v>
      </c>
      <c r="BT537">
        <v>2012</v>
      </c>
      <c r="BU537">
        <v>16</v>
      </c>
      <c r="BW537">
        <v>49</v>
      </c>
      <c r="BY537" t="s">
        <v>170</v>
      </c>
      <c r="CF537" t="s">
        <v>174</v>
      </c>
      <c r="CG537" t="s">
        <v>12240</v>
      </c>
      <c r="CH537" t="s">
        <v>6094</v>
      </c>
      <c r="CI537" t="s">
        <v>193</v>
      </c>
      <c r="CJ537">
        <v>2020</v>
      </c>
      <c r="CL537" t="s">
        <v>170</v>
      </c>
      <c r="CN537" t="s">
        <v>170</v>
      </c>
      <c r="CP537" t="s">
        <v>12241</v>
      </c>
      <c r="CQ537" t="s">
        <v>174</v>
      </c>
      <c r="CR537">
        <v>2</v>
      </c>
      <c r="CS537">
        <v>20</v>
      </c>
      <c r="CT537">
        <v>110</v>
      </c>
      <c r="CU537" t="s">
        <v>12242</v>
      </c>
      <c r="CV537" t="s">
        <v>174</v>
      </c>
      <c r="CW537" t="s">
        <v>12243</v>
      </c>
      <c r="CX537" t="s">
        <v>193</v>
      </c>
      <c r="CY537">
        <v>2021</v>
      </c>
      <c r="CZ537" t="s">
        <v>174</v>
      </c>
      <c r="DA537" t="s">
        <v>12244</v>
      </c>
      <c r="DC537" t="s">
        <v>6733</v>
      </c>
      <c r="DD537" t="s">
        <v>174</v>
      </c>
      <c r="DE537" t="s">
        <v>12245</v>
      </c>
      <c r="DF537" t="s">
        <v>174</v>
      </c>
      <c r="DG537">
        <v>11</v>
      </c>
      <c r="DH537">
        <v>0</v>
      </c>
      <c r="DI537">
        <v>4</v>
      </c>
      <c r="DJ537" t="s">
        <v>2106</v>
      </c>
      <c r="DK537">
        <v>10</v>
      </c>
      <c r="DL537" t="s">
        <v>174</v>
      </c>
      <c r="DM537" t="s">
        <v>12246</v>
      </c>
      <c r="DN537" t="s">
        <v>174</v>
      </c>
      <c r="DO537" t="s">
        <v>12247</v>
      </c>
      <c r="DP537" t="s">
        <v>12263</v>
      </c>
      <c r="DQ537" t="str">
        <f>HYPERLINK("https://nconnect.nicmar.ac.in/storage/profile/69a02ac964297.png","Download")</f>
        <v>0</v>
      </c>
      <c r="DR537" t="str">
        <f>HYPERLINK("https://nconnect.nicmar.ac.in/pdf/717_resume_1772105808.pdf/Y2FyZWVy","View Resume")</f>
        <v>0</v>
      </c>
      <c r="DS537" t="s">
        <v>12249</v>
      </c>
      <c r="DT537" t="s">
        <v>12250</v>
      </c>
      <c r="DU537" t="s">
        <v>508</v>
      </c>
      <c r="DV537" t="s">
        <v>12251</v>
      </c>
      <c r="DW537" t="s">
        <v>246</v>
      </c>
      <c r="DX537" t="s">
        <v>1544</v>
      </c>
      <c r="DY537" t="s">
        <v>209</v>
      </c>
      <c r="DZ537" t="s">
        <v>4127</v>
      </c>
      <c r="EA537" t="s">
        <v>10182</v>
      </c>
      <c r="EB537" t="s">
        <v>211</v>
      </c>
      <c r="EC537" t="s">
        <v>12252</v>
      </c>
      <c r="ED537" t="s">
        <v>246</v>
      </c>
      <c r="EE537" t="s">
        <v>12253</v>
      </c>
      <c r="EF537" t="s">
        <v>1544</v>
      </c>
      <c r="EG537" t="s">
        <v>12254</v>
      </c>
      <c r="EH537" t="s">
        <v>12255</v>
      </c>
      <c r="EI537" t="s">
        <v>12256</v>
      </c>
      <c r="EJ537" t="s">
        <v>12252</v>
      </c>
      <c r="EK537" t="s">
        <v>207</v>
      </c>
      <c r="EL537" t="s">
        <v>12257</v>
      </c>
      <c r="EM537" t="s">
        <v>12258</v>
      </c>
      <c r="EN537" t="s">
        <v>6826</v>
      </c>
      <c r="EO537" t="s">
        <v>12259</v>
      </c>
      <c r="EP537" t="s">
        <v>12260</v>
      </c>
      <c r="EQ537" t="s">
        <v>12252</v>
      </c>
      <c r="ER537" t="s">
        <v>207</v>
      </c>
      <c r="ES537" t="s">
        <v>12261</v>
      </c>
      <c r="ET537" t="s">
        <v>12262</v>
      </c>
      <c r="EU537" t="s">
        <v>248</v>
      </c>
    </row>
    <row r="538" spans="1:158">
      <c r="A538" t="s">
        <v>2251</v>
      </c>
      <c r="B538" t="s">
        <v>159</v>
      </c>
      <c r="C538" t="s">
        <v>212</v>
      </c>
      <c r="D538" t="s">
        <v>2252</v>
      </c>
      <c r="E538" t="s">
        <v>12230</v>
      </c>
      <c r="F538" t="s">
        <v>12231</v>
      </c>
      <c r="G538">
        <v>7041002987</v>
      </c>
      <c r="H538" t="s">
        <v>164</v>
      </c>
      <c r="I538" t="s">
        <v>12232</v>
      </c>
      <c r="J538" t="s">
        <v>166</v>
      </c>
      <c r="K538" t="s">
        <v>1600</v>
      </c>
      <c r="L538" t="s">
        <v>12233</v>
      </c>
      <c r="M538" t="s">
        <v>12234</v>
      </c>
      <c r="N538" t="s">
        <v>170</v>
      </c>
      <c r="AI538" t="s">
        <v>12235</v>
      </c>
      <c r="AJ538" t="s">
        <v>12236</v>
      </c>
      <c r="AK538" t="s">
        <v>4088</v>
      </c>
      <c r="AL538">
        <v>69</v>
      </c>
      <c r="AN538">
        <v>1991</v>
      </c>
      <c r="AO538" t="s">
        <v>174</v>
      </c>
      <c r="AP538" t="s">
        <v>12235</v>
      </c>
      <c r="AQ538" t="s">
        <v>12236</v>
      </c>
      <c r="AR538" t="s">
        <v>4088</v>
      </c>
      <c r="AS538">
        <v>64</v>
      </c>
      <c r="AU538">
        <v>1993</v>
      </c>
      <c r="AV538" t="s">
        <v>170</v>
      </c>
      <c r="BC538" t="s">
        <v>174</v>
      </c>
      <c r="BD538" t="s">
        <v>12237</v>
      </c>
      <c r="BE538" t="s">
        <v>12238</v>
      </c>
      <c r="BF538" t="s">
        <v>486</v>
      </c>
      <c r="BG538">
        <v>64</v>
      </c>
      <c r="BI538">
        <v>1998</v>
      </c>
      <c r="BJ538">
        <v>2</v>
      </c>
      <c r="BL538">
        <v>9</v>
      </c>
      <c r="BN538" t="s">
        <v>174</v>
      </c>
      <c r="BO538" t="s">
        <v>10001</v>
      </c>
      <c r="BP538" t="s">
        <v>12239</v>
      </c>
      <c r="BQ538" t="s">
        <v>3614</v>
      </c>
      <c r="BR538">
        <v>70</v>
      </c>
      <c r="BS538">
        <v>7.71</v>
      </c>
      <c r="BT538">
        <v>2012</v>
      </c>
      <c r="BU538">
        <v>16</v>
      </c>
      <c r="BW538">
        <v>49</v>
      </c>
      <c r="BY538" t="s">
        <v>170</v>
      </c>
      <c r="CF538" t="s">
        <v>174</v>
      </c>
      <c r="CG538" t="s">
        <v>12240</v>
      </c>
      <c r="CH538" t="s">
        <v>6094</v>
      </c>
      <c r="CI538" t="s">
        <v>193</v>
      </c>
      <c r="CJ538">
        <v>2020</v>
      </c>
      <c r="CL538" t="s">
        <v>170</v>
      </c>
      <c r="CN538" t="s">
        <v>170</v>
      </c>
      <c r="CP538" t="s">
        <v>12241</v>
      </c>
      <c r="CQ538" t="s">
        <v>174</v>
      </c>
      <c r="CR538">
        <v>2</v>
      </c>
      <c r="CS538">
        <v>20</v>
      </c>
      <c r="CT538">
        <v>110</v>
      </c>
      <c r="CU538" t="s">
        <v>12242</v>
      </c>
      <c r="CV538" t="s">
        <v>174</v>
      </c>
      <c r="CW538" t="s">
        <v>12243</v>
      </c>
      <c r="CX538" t="s">
        <v>193</v>
      </c>
      <c r="CY538">
        <v>2021</v>
      </c>
      <c r="CZ538" t="s">
        <v>174</v>
      </c>
      <c r="DA538" t="s">
        <v>12244</v>
      </c>
      <c r="DC538" t="s">
        <v>6733</v>
      </c>
      <c r="DD538" t="s">
        <v>174</v>
      </c>
      <c r="DE538" t="s">
        <v>12245</v>
      </c>
      <c r="DF538" t="s">
        <v>174</v>
      </c>
      <c r="DG538">
        <v>11</v>
      </c>
      <c r="DH538">
        <v>0</v>
      </c>
      <c r="DI538">
        <v>4</v>
      </c>
      <c r="DJ538" t="s">
        <v>2106</v>
      </c>
      <c r="DK538">
        <v>10</v>
      </c>
      <c r="DL538" t="s">
        <v>174</v>
      </c>
      <c r="DM538" t="s">
        <v>12246</v>
      </c>
      <c r="DN538" t="s">
        <v>174</v>
      </c>
      <c r="DO538" t="s">
        <v>12247</v>
      </c>
      <c r="DP538" t="s">
        <v>12264</v>
      </c>
      <c r="DQ538" t="str">
        <f>HYPERLINK("https://nconnect.nicmar.ac.in/storage/profile/69a02ac964297.png","Download")</f>
        <v>0</v>
      </c>
      <c r="DR538" t="str">
        <f>HYPERLINK("https://nconnect.nicmar.ac.in/pdf/717_resume_1772105808.pdf/Y2FyZWVy","View Resume")</f>
        <v>0</v>
      </c>
      <c r="DS538" t="s">
        <v>12249</v>
      </c>
      <c r="DT538" t="s">
        <v>12250</v>
      </c>
      <c r="DU538" t="s">
        <v>508</v>
      </c>
      <c r="DV538" t="s">
        <v>12251</v>
      </c>
      <c r="DW538" t="s">
        <v>246</v>
      </c>
      <c r="DX538" t="s">
        <v>1544</v>
      </c>
      <c r="DY538" t="s">
        <v>209</v>
      </c>
      <c r="DZ538" t="s">
        <v>4127</v>
      </c>
      <c r="EA538" t="s">
        <v>10182</v>
      </c>
      <c r="EB538" t="s">
        <v>211</v>
      </c>
      <c r="EC538" t="s">
        <v>12252</v>
      </c>
      <c r="ED538" t="s">
        <v>246</v>
      </c>
      <c r="EE538" t="s">
        <v>12253</v>
      </c>
      <c r="EF538" t="s">
        <v>1544</v>
      </c>
      <c r="EG538" t="s">
        <v>12254</v>
      </c>
      <c r="EH538" t="s">
        <v>12255</v>
      </c>
      <c r="EI538" t="s">
        <v>12256</v>
      </c>
      <c r="EJ538" t="s">
        <v>12252</v>
      </c>
      <c r="EK538" t="s">
        <v>207</v>
      </c>
      <c r="EL538" t="s">
        <v>12257</v>
      </c>
      <c r="EM538" t="s">
        <v>12258</v>
      </c>
      <c r="EN538" t="s">
        <v>6826</v>
      </c>
      <c r="EO538" t="s">
        <v>12259</v>
      </c>
      <c r="EP538" t="s">
        <v>12260</v>
      </c>
      <c r="EQ538" t="s">
        <v>12252</v>
      </c>
      <c r="ER538" t="s">
        <v>207</v>
      </c>
      <c r="ES538" t="s">
        <v>12261</v>
      </c>
      <c r="ET538" t="s">
        <v>12262</v>
      </c>
      <c r="EU538" t="s">
        <v>248</v>
      </c>
    </row>
    <row r="539" spans="1:158">
      <c r="A539" t="s">
        <v>794</v>
      </c>
      <c r="B539" t="s">
        <v>211</v>
      </c>
      <c r="C539" t="s">
        <v>267</v>
      </c>
      <c r="D539" t="s">
        <v>509</v>
      </c>
      <c r="E539" t="s">
        <v>12265</v>
      </c>
      <c r="F539" t="s">
        <v>12266</v>
      </c>
      <c r="G539">
        <v>9836531836</v>
      </c>
      <c r="H539" t="s">
        <v>164</v>
      </c>
      <c r="I539" t="s">
        <v>12267</v>
      </c>
      <c r="J539" t="s">
        <v>217</v>
      </c>
      <c r="K539" t="s">
        <v>763</v>
      </c>
      <c r="L539" t="s">
        <v>12268</v>
      </c>
      <c r="M539" t="s">
        <v>12269</v>
      </c>
      <c r="N539" t="s">
        <v>170</v>
      </c>
      <c r="AI539" t="s">
        <v>12270</v>
      </c>
      <c r="AJ539" t="s">
        <v>12271</v>
      </c>
      <c r="AK539" t="s">
        <v>12272</v>
      </c>
      <c r="AL539">
        <v>57</v>
      </c>
      <c r="AN539">
        <v>1991</v>
      </c>
      <c r="AO539" t="s">
        <v>174</v>
      </c>
      <c r="AP539" t="s">
        <v>12273</v>
      </c>
      <c r="AQ539" t="s">
        <v>12274</v>
      </c>
      <c r="AR539" t="s">
        <v>12275</v>
      </c>
      <c r="AS539">
        <v>59.1</v>
      </c>
      <c r="AU539">
        <v>1993</v>
      </c>
      <c r="AV539" t="s">
        <v>174</v>
      </c>
      <c r="AW539" t="s">
        <v>12276</v>
      </c>
      <c r="AX539" t="s">
        <v>12277</v>
      </c>
      <c r="AY539" t="s">
        <v>12278</v>
      </c>
      <c r="AZ539">
        <v>80</v>
      </c>
      <c r="BB539">
        <v>1998</v>
      </c>
      <c r="BC539" t="s">
        <v>174</v>
      </c>
      <c r="BD539" t="s">
        <v>12279</v>
      </c>
      <c r="BE539" t="s">
        <v>12280</v>
      </c>
      <c r="BF539" t="s">
        <v>12281</v>
      </c>
      <c r="BG539">
        <v>56</v>
      </c>
      <c r="BI539">
        <v>1995</v>
      </c>
      <c r="BJ539">
        <v>19</v>
      </c>
      <c r="BK539" t="s">
        <v>2299</v>
      </c>
      <c r="BL539">
        <v>24</v>
      </c>
      <c r="BN539" t="s">
        <v>174</v>
      </c>
      <c r="BO539" t="s">
        <v>12282</v>
      </c>
      <c r="BP539" t="s">
        <v>12283</v>
      </c>
      <c r="BQ539" t="s">
        <v>12284</v>
      </c>
      <c r="BR539">
        <v>69</v>
      </c>
      <c r="BT539">
        <v>2016</v>
      </c>
      <c r="BU539">
        <v>31</v>
      </c>
      <c r="BV539" t="s">
        <v>529</v>
      </c>
      <c r="BW539">
        <v>23</v>
      </c>
      <c r="BY539" t="s">
        <v>170</v>
      </c>
      <c r="CF539" t="s">
        <v>174</v>
      </c>
      <c r="CG539" t="s">
        <v>528</v>
      </c>
      <c r="CH539" t="s">
        <v>12285</v>
      </c>
      <c r="CI539" t="s">
        <v>373</v>
      </c>
      <c r="CJ539">
        <v>2026</v>
      </c>
      <c r="CL539" t="s">
        <v>174</v>
      </c>
      <c r="CM539" t="s">
        <v>12286</v>
      </c>
      <c r="CN539" t="s">
        <v>174</v>
      </c>
      <c r="CO539" t="s">
        <v>12287</v>
      </c>
      <c r="CP539" t="s">
        <v>12288</v>
      </c>
      <c r="CQ539" t="s">
        <v>174</v>
      </c>
      <c r="CR539" t="s">
        <v>376</v>
      </c>
      <c r="CS539" t="s">
        <v>2624</v>
      </c>
      <c r="CT539">
        <v>0</v>
      </c>
      <c r="CU539" t="s">
        <v>12289</v>
      </c>
      <c r="CV539" t="s">
        <v>170</v>
      </c>
      <c r="CZ539" t="s">
        <v>170</v>
      </c>
      <c r="DB539" t="s">
        <v>12290</v>
      </c>
      <c r="DC539" t="s">
        <v>6733</v>
      </c>
      <c r="DD539" t="s">
        <v>174</v>
      </c>
      <c r="DE539" t="s">
        <v>12291</v>
      </c>
      <c r="DF539" t="s">
        <v>170</v>
      </c>
      <c r="DL539" t="s">
        <v>174</v>
      </c>
      <c r="DM539" t="s">
        <v>12292</v>
      </c>
      <c r="DN539" t="s">
        <v>170</v>
      </c>
      <c r="DP539" t="s">
        <v>12293</v>
      </c>
      <c r="DQ539" t="s">
        <v>202</v>
      </c>
      <c r="DR539" t="str">
        <f>HYPERLINK("https://nconnect.nicmar.ac.in/pdf/586_resume_1772108047.pdf/Y2FyZWVy","View Resume")</f>
        <v>0</v>
      </c>
      <c r="DS539" t="s">
        <v>985</v>
      </c>
      <c r="DT539" t="s">
        <v>12294</v>
      </c>
      <c r="DU539" t="s">
        <v>12295</v>
      </c>
      <c r="DV539" t="s">
        <v>12296</v>
      </c>
      <c r="DW539" t="s">
        <v>246</v>
      </c>
      <c r="DX539" t="s">
        <v>1502</v>
      </c>
      <c r="DY539" t="s">
        <v>209</v>
      </c>
      <c r="DZ539" t="s">
        <v>985</v>
      </c>
    </row>
    <row r="540" spans="1:158">
      <c r="A540" t="s">
        <v>5428</v>
      </c>
      <c r="B540" t="s">
        <v>5429</v>
      </c>
      <c r="C540" t="s">
        <v>472</v>
      </c>
      <c r="D540" t="s">
        <v>473</v>
      </c>
      <c r="E540" t="s">
        <v>12297</v>
      </c>
      <c r="F540" t="s">
        <v>12298</v>
      </c>
      <c r="G540">
        <v>7981500347</v>
      </c>
      <c r="H540" t="s">
        <v>164</v>
      </c>
      <c r="I540" t="s">
        <v>12299</v>
      </c>
      <c r="J540" t="s">
        <v>217</v>
      </c>
      <c r="K540" t="s">
        <v>218</v>
      </c>
      <c r="L540" t="s">
        <v>12300</v>
      </c>
      <c r="M540" t="s">
        <v>12301</v>
      </c>
      <c r="N540" t="s">
        <v>170</v>
      </c>
      <c r="AI540" t="s">
        <v>12302</v>
      </c>
      <c r="AJ540" t="s">
        <v>12303</v>
      </c>
      <c r="AK540" t="s">
        <v>12304</v>
      </c>
      <c r="AL540">
        <v>67.3</v>
      </c>
      <c r="AN540">
        <v>2008</v>
      </c>
      <c r="AO540" t="s">
        <v>174</v>
      </c>
      <c r="AP540" t="s">
        <v>12305</v>
      </c>
      <c r="AQ540" t="s">
        <v>12306</v>
      </c>
      <c r="AR540" t="s">
        <v>7271</v>
      </c>
      <c r="AS540">
        <v>71.7</v>
      </c>
      <c r="AU540">
        <v>2010</v>
      </c>
      <c r="AV540" t="s">
        <v>170</v>
      </c>
      <c r="BC540" t="s">
        <v>174</v>
      </c>
      <c r="BD540" t="s">
        <v>1829</v>
      </c>
      <c r="BE540" t="s">
        <v>12307</v>
      </c>
      <c r="BF540" t="s">
        <v>486</v>
      </c>
      <c r="BG540">
        <v>69.08</v>
      </c>
      <c r="BI540">
        <v>2014</v>
      </c>
      <c r="BJ540">
        <v>1</v>
      </c>
      <c r="BL540">
        <v>15</v>
      </c>
      <c r="BN540" t="s">
        <v>174</v>
      </c>
      <c r="BO540" t="s">
        <v>5959</v>
      </c>
      <c r="BP540" t="s">
        <v>12308</v>
      </c>
      <c r="BQ540" t="s">
        <v>2102</v>
      </c>
      <c r="BR540">
        <v>6.75</v>
      </c>
      <c r="BT540">
        <v>2016</v>
      </c>
      <c r="BU540">
        <v>12</v>
      </c>
      <c r="BW540">
        <v>15</v>
      </c>
      <c r="BY540" t="s">
        <v>170</v>
      </c>
      <c r="CF540" t="s">
        <v>174</v>
      </c>
      <c r="CG540" t="s">
        <v>12309</v>
      </c>
      <c r="CH540" t="s">
        <v>2271</v>
      </c>
      <c r="CI540" t="s">
        <v>193</v>
      </c>
      <c r="CJ540">
        <v>2025</v>
      </c>
      <c r="CL540" t="s">
        <v>174</v>
      </c>
      <c r="CM540" t="s">
        <v>12310</v>
      </c>
      <c r="CN540" t="s">
        <v>174</v>
      </c>
      <c r="CO540" t="s">
        <v>12311</v>
      </c>
      <c r="CP540" t="s">
        <v>12312</v>
      </c>
      <c r="CQ540" t="s">
        <v>174</v>
      </c>
      <c r="CR540">
        <v>2</v>
      </c>
      <c r="CS540">
        <v>2</v>
      </c>
      <c r="CT540">
        <v>4</v>
      </c>
      <c r="CU540" t="s">
        <v>12313</v>
      </c>
      <c r="CV540" t="s">
        <v>170</v>
      </c>
      <c r="CZ540" t="s">
        <v>170</v>
      </c>
      <c r="DB540" t="s">
        <v>12314</v>
      </c>
      <c r="DC540" t="s">
        <v>12315</v>
      </c>
      <c r="DD540" t="s">
        <v>174</v>
      </c>
      <c r="DE540" t="s">
        <v>12316</v>
      </c>
      <c r="DF540" t="s">
        <v>174</v>
      </c>
      <c r="DG540">
        <v>2</v>
      </c>
      <c r="DH540">
        <v>0</v>
      </c>
      <c r="DI540">
        <v>2</v>
      </c>
      <c r="DJ540">
        <v>0</v>
      </c>
      <c r="DK540">
        <v>8</v>
      </c>
      <c r="DL540" t="s">
        <v>174</v>
      </c>
      <c r="DM540" t="s">
        <v>12317</v>
      </c>
      <c r="DN540" t="s">
        <v>170</v>
      </c>
      <c r="DP540" t="s">
        <v>12318</v>
      </c>
      <c r="DQ540" t="str">
        <f>HYPERLINK("https://nconnect.nicmar.ac.in/storage/profile/69a0047f30a64.png","Download")</f>
        <v>0</v>
      </c>
      <c r="DR540" t="str">
        <f>HYPERLINK("https://nconnect.nicmar.ac.in/pdf/710_resume_1772110270.pdf/Y2FyZWVy","View Resume")</f>
        <v>0</v>
      </c>
      <c r="DS540" t="s">
        <v>2691</v>
      </c>
      <c r="DT540" t="s">
        <v>12319</v>
      </c>
      <c r="DU540" t="s">
        <v>255</v>
      </c>
      <c r="DV540" t="s">
        <v>3197</v>
      </c>
      <c r="DW540" t="s">
        <v>246</v>
      </c>
      <c r="DX540" t="s">
        <v>2523</v>
      </c>
      <c r="DY540" t="s">
        <v>1347</v>
      </c>
      <c r="DZ540" t="s">
        <v>344</v>
      </c>
      <c r="EA540" t="s">
        <v>12320</v>
      </c>
      <c r="EB540" t="s">
        <v>255</v>
      </c>
      <c r="EC540" t="s">
        <v>12321</v>
      </c>
      <c r="ED540" t="s">
        <v>246</v>
      </c>
      <c r="EE540" t="s">
        <v>1725</v>
      </c>
      <c r="EF540" t="s">
        <v>4830</v>
      </c>
      <c r="EG540" t="s">
        <v>355</v>
      </c>
      <c r="EH540" t="s">
        <v>12322</v>
      </c>
      <c r="EI540" t="s">
        <v>12323</v>
      </c>
      <c r="EJ540" t="s">
        <v>8392</v>
      </c>
      <c r="EK540" t="s">
        <v>246</v>
      </c>
      <c r="EL540" t="s">
        <v>981</v>
      </c>
      <c r="EM540" t="s">
        <v>209</v>
      </c>
      <c r="EN540" t="s">
        <v>908</v>
      </c>
    </row>
    <row r="541" spans="1:158">
      <c r="A541" t="s">
        <v>585</v>
      </c>
      <c r="B541" t="s">
        <v>211</v>
      </c>
      <c r="C541" t="s">
        <v>472</v>
      </c>
      <c r="D541" t="s">
        <v>586</v>
      </c>
      <c r="E541" t="s">
        <v>12297</v>
      </c>
      <c r="F541" t="s">
        <v>12298</v>
      </c>
      <c r="G541">
        <v>7981500347</v>
      </c>
      <c r="H541" t="s">
        <v>164</v>
      </c>
      <c r="I541" t="s">
        <v>12299</v>
      </c>
      <c r="J541" t="s">
        <v>217</v>
      </c>
      <c r="K541" t="s">
        <v>218</v>
      </c>
      <c r="L541" t="s">
        <v>12300</v>
      </c>
      <c r="M541" t="s">
        <v>12301</v>
      </c>
      <c r="N541" t="s">
        <v>170</v>
      </c>
      <c r="AI541" t="s">
        <v>12302</v>
      </c>
      <c r="AJ541" t="s">
        <v>12303</v>
      </c>
      <c r="AK541" t="s">
        <v>12304</v>
      </c>
      <c r="AL541">
        <v>67.3</v>
      </c>
      <c r="AN541">
        <v>2008</v>
      </c>
      <c r="AO541" t="s">
        <v>174</v>
      </c>
      <c r="AP541" t="s">
        <v>12305</v>
      </c>
      <c r="AQ541" t="s">
        <v>12306</v>
      </c>
      <c r="AR541" t="s">
        <v>7271</v>
      </c>
      <c r="AS541">
        <v>71.7</v>
      </c>
      <c r="AU541">
        <v>2010</v>
      </c>
      <c r="AV541" t="s">
        <v>170</v>
      </c>
      <c r="BC541" t="s">
        <v>174</v>
      </c>
      <c r="BD541" t="s">
        <v>1829</v>
      </c>
      <c r="BE541" t="s">
        <v>12307</v>
      </c>
      <c r="BF541" t="s">
        <v>486</v>
      </c>
      <c r="BG541">
        <v>69.08</v>
      </c>
      <c r="BI541">
        <v>2014</v>
      </c>
      <c r="BJ541">
        <v>1</v>
      </c>
      <c r="BL541">
        <v>15</v>
      </c>
      <c r="BN541" t="s">
        <v>174</v>
      </c>
      <c r="BO541" t="s">
        <v>5959</v>
      </c>
      <c r="BP541" t="s">
        <v>12308</v>
      </c>
      <c r="BQ541" t="s">
        <v>2102</v>
      </c>
      <c r="BR541">
        <v>6.75</v>
      </c>
      <c r="BT541">
        <v>2016</v>
      </c>
      <c r="BU541">
        <v>12</v>
      </c>
      <c r="BW541">
        <v>15</v>
      </c>
      <c r="BY541" t="s">
        <v>170</v>
      </c>
      <c r="CF541" t="s">
        <v>174</v>
      </c>
      <c r="CG541" t="s">
        <v>12309</v>
      </c>
      <c r="CH541" t="s">
        <v>2271</v>
      </c>
      <c r="CI541" t="s">
        <v>193</v>
      </c>
      <c r="CJ541">
        <v>2025</v>
      </c>
      <c r="CL541" t="s">
        <v>174</v>
      </c>
      <c r="CM541" t="s">
        <v>12310</v>
      </c>
      <c r="CN541" t="s">
        <v>174</v>
      </c>
      <c r="CO541" t="s">
        <v>12311</v>
      </c>
      <c r="CP541" t="s">
        <v>12312</v>
      </c>
      <c r="CQ541" t="s">
        <v>174</v>
      </c>
      <c r="CR541">
        <v>2</v>
      </c>
      <c r="CS541">
        <v>2</v>
      </c>
      <c r="CT541">
        <v>4</v>
      </c>
      <c r="CU541" t="s">
        <v>12313</v>
      </c>
      <c r="CV541" t="s">
        <v>170</v>
      </c>
      <c r="CZ541" t="s">
        <v>170</v>
      </c>
      <c r="DB541" t="s">
        <v>12314</v>
      </c>
      <c r="DC541" t="s">
        <v>12315</v>
      </c>
      <c r="DD541" t="s">
        <v>174</v>
      </c>
      <c r="DE541" t="s">
        <v>12316</v>
      </c>
      <c r="DF541" t="s">
        <v>174</v>
      </c>
      <c r="DG541">
        <v>2</v>
      </c>
      <c r="DH541">
        <v>0</v>
      </c>
      <c r="DI541">
        <v>2</v>
      </c>
      <c r="DJ541">
        <v>0</v>
      </c>
      <c r="DK541">
        <v>8</v>
      </c>
      <c r="DL541" t="s">
        <v>174</v>
      </c>
      <c r="DM541" t="s">
        <v>12317</v>
      </c>
      <c r="DN541" t="s">
        <v>170</v>
      </c>
      <c r="DP541" t="s">
        <v>12324</v>
      </c>
      <c r="DQ541" t="str">
        <f>HYPERLINK("https://nconnect.nicmar.ac.in/storage/profile/69a0047f30a64.png","Download")</f>
        <v>0</v>
      </c>
      <c r="DR541" t="str">
        <f>HYPERLINK("https://nconnect.nicmar.ac.in/pdf/710_resume_1772110270.pdf/Y2FyZWVy","View Resume")</f>
        <v>0</v>
      </c>
      <c r="DS541" t="s">
        <v>2691</v>
      </c>
      <c r="DT541" t="s">
        <v>12319</v>
      </c>
      <c r="DU541" t="s">
        <v>255</v>
      </c>
      <c r="DV541" t="s">
        <v>3197</v>
      </c>
      <c r="DW541" t="s">
        <v>246</v>
      </c>
      <c r="DX541" t="s">
        <v>2523</v>
      </c>
      <c r="DY541" t="s">
        <v>1347</v>
      </c>
      <c r="DZ541" t="s">
        <v>344</v>
      </c>
      <c r="EA541" t="s">
        <v>12320</v>
      </c>
      <c r="EB541" t="s">
        <v>255</v>
      </c>
      <c r="EC541" t="s">
        <v>12321</v>
      </c>
      <c r="ED541" t="s">
        <v>246</v>
      </c>
      <c r="EE541" t="s">
        <v>1725</v>
      </c>
      <c r="EF541" t="s">
        <v>4830</v>
      </c>
      <c r="EG541" t="s">
        <v>355</v>
      </c>
      <c r="EH541" t="s">
        <v>12322</v>
      </c>
      <c r="EI541" t="s">
        <v>12323</v>
      </c>
      <c r="EJ541" t="s">
        <v>8392</v>
      </c>
      <c r="EK541" t="s">
        <v>246</v>
      </c>
      <c r="EL541" t="s">
        <v>981</v>
      </c>
      <c r="EM541" t="s">
        <v>209</v>
      </c>
      <c r="EN541" t="s">
        <v>908</v>
      </c>
    </row>
    <row r="542" spans="1:158">
      <c r="A542" t="s">
        <v>3909</v>
      </c>
      <c r="B542" t="s">
        <v>211</v>
      </c>
      <c r="C542" t="s">
        <v>472</v>
      </c>
      <c r="D542" t="s">
        <v>3910</v>
      </c>
      <c r="E542" t="s">
        <v>12297</v>
      </c>
      <c r="F542" t="s">
        <v>12298</v>
      </c>
      <c r="G542">
        <v>7981500347</v>
      </c>
      <c r="H542" t="s">
        <v>164</v>
      </c>
      <c r="I542" t="s">
        <v>12299</v>
      </c>
      <c r="J542" t="s">
        <v>217</v>
      </c>
      <c r="K542" t="s">
        <v>218</v>
      </c>
      <c r="L542" t="s">
        <v>12300</v>
      </c>
      <c r="M542" t="s">
        <v>12301</v>
      </c>
      <c r="N542" t="s">
        <v>170</v>
      </c>
      <c r="AI542" t="s">
        <v>12302</v>
      </c>
      <c r="AJ542" t="s">
        <v>12303</v>
      </c>
      <c r="AK542" t="s">
        <v>12304</v>
      </c>
      <c r="AL542">
        <v>67.3</v>
      </c>
      <c r="AN542">
        <v>2008</v>
      </c>
      <c r="AO542" t="s">
        <v>174</v>
      </c>
      <c r="AP542" t="s">
        <v>12305</v>
      </c>
      <c r="AQ542" t="s">
        <v>12306</v>
      </c>
      <c r="AR542" t="s">
        <v>7271</v>
      </c>
      <c r="AS542">
        <v>71.7</v>
      </c>
      <c r="AU542">
        <v>2010</v>
      </c>
      <c r="AV542" t="s">
        <v>170</v>
      </c>
      <c r="BC542" t="s">
        <v>174</v>
      </c>
      <c r="BD542" t="s">
        <v>1829</v>
      </c>
      <c r="BE542" t="s">
        <v>12307</v>
      </c>
      <c r="BF542" t="s">
        <v>486</v>
      </c>
      <c r="BG542">
        <v>69.08</v>
      </c>
      <c r="BI542">
        <v>2014</v>
      </c>
      <c r="BJ542">
        <v>1</v>
      </c>
      <c r="BL542">
        <v>15</v>
      </c>
      <c r="BN542" t="s">
        <v>174</v>
      </c>
      <c r="BO542" t="s">
        <v>5959</v>
      </c>
      <c r="BP542" t="s">
        <v>12308</v>
      </c>
      <c r="BQ542" t="s">
        <v>2102</v>
      </c>
      <c r="BR542">
        <v>6.75</v>
      </c>
      <c r="BT542">
        <v>2016</v>
      </c>
      <c r="BU542">
        <v>12</v>
      </c>
      <c r="BW542">
        <v>15</v>
      </c>
      <c r="BY542" t="s">
        <v>170</v>
      </c>
      <c r="CF542" t="s">
        <v>174</v>
      </c>
      <c r="CG542" t="s">
        <v>12309</v>
      </c>
      <c r="CH542" t="s">
        <v>2271</v>
      </c>
      <c r="CI542" t="s">
        <v>193</v>
      </c>
      <c r="CJ542">
        <v>2025</v>
      </c>
      <c r="CL542" t="s">
        <v>174</v>
      </c>
      <c r="CM542" t="s">
        <v>12310</v>
      </c>
      <c r="CN542" t="s">
        <v>174</v>
      </c>
      <c r="CO542" t="s">
        <v>12311</v>
      </c>
      <c r="CP542" t="s">
        <v>12312</v>
      </c>
      <c r="CQ542" t="s">
        <v>174</v>
      </c>
      <c r="CR542">
        <v>2</v>
      </c>
      <c r="CS542">
        <v>2</v>
      </c>
      <c r="CT542">
        <v>4</v>
      </c>
      <c r="CU542" t="s">
        <v>12313</v>
      </c>
      <c r="CV542" t="s">
        <v>170</v>
      </c>
      <c r="CZ542" t="s">
        <v>170</v>
      </c>
      <c r="DB542" t="s">
        <v>12314</v>
      </c>
      <c r="DC542" t="s">
        <v>12315</v>
      </c>
      <c r="DD542" t="s">
        <v>174</v>
      </c>
      <c r="DE542" t="s">
        <v>12316</v>
      </c>
      <c r="DF542" t="s">
        <v>174</v>
      </c>
      <c r="DG542">
        <v>2</v>
      </c>
      <c r="DH542">
        <v>0</v>
      </c>
      <c r="DI542">
        <v>2</v>
      </c>
      <c r="DJ542">
        <v>0</v>
      </c>
      <c r="DK542">
        <v>8</v>
      </c>
      <c r="DL542" t="s">
        <v>174</v>
      </c>
      <c r="DM542" t="s">
        <v>12317</v>
      </c>
      <c r="DN542" t="s">
        <v>170</v>
      </c>
      <c r="DP542" t="s">
        <v>12324</v>
      </c>
      <c r="DQ542" t="str">
        <f>HYPERLINK("https://nconnect.nicmar.ac.in/storage/profile/69a0047f30a64.png","Download")</f>
        <v>0</v>
      </c>
      <c r="DR542" t="str">
        <f>HYPERLINK("https://nconnect.nicmar.ac.in/pdf/710_resume_1772110270.pdf/Y2FyZWVy","View Resume")</f>
        <v>0</v>
      </c>
      <c r="DS542" t="s">
        <v>2691</v>
      </c>
      <c r="DT542" t="s">
        <v>12319</v>
      </c>
      <c r="DU542" t="s">
        <v>255</v>
      </c>
      <c r="DV542" t="s">
        <v>3197</v>
      </c>
      <c r="DW542" t="s">
        <v>246</v>
      </c>
      <c r="DX542" t="s">
        <v>2523</v>
      </c>
      <c r="DY542" t="s">
        <v>1347</v>
      </c>
      <c r="DZ542" t="s">
        <v>344</v>
      </c>
      <c r="EA542" t="s">
        <v>12320</v>
      </c>
      <c r="EB542" t="s">
        <v>255</v>
      </c>
      <c r="EC542" t="s">
        <v>12321</v>
      </c>
      <c r="ED542" t="s">
        <v>246</v>
      </c>
      <c r="EE542" t="s">
        <v>1725</v>
      </c>
      <c r="EF542" t="s">
        <v>4830</v>
      </c>
      <c r="EG542" t="s">
        <v>355</v>
      </c>
      <c r="EH542" t="s">
        <v>12322</v>
      </c>
      <c r="EI542" t="s">
        <v>12323</v>
      </c>
      <c r="EJ542" t="s">
        <v>8392</v>
      </c>
      <c r="EK542" t="s">
        <v>246</v>
      </c>
      <c r="EL542" t="s">
        <v>981</v>
      </c>
      <c r="EM542" t="s">
        <v>209</v>
      </c>
      <c r="EN542" t="s">
        <v>908</v>
      </c>
    </row>
    <row r="543" spans="1:158">
      <c r="A543" t="s">
        <v>582</v>
      </c>
      <c r="B543" t="s">
        <v>211</v>
      </c>
      <c r="C543" t="s">
        <v>472</v>
      </c>
      <c r="D543" t="s">
        <v>583</v>
      </c>
      <c r="E543" t="s">
        <v>12297</v>
      </c>
      <c r="F543" t="s">
        <v>12298</v>
      </c>
      <c r="G543">
        <v>7981500347</v>
      </c>
      <c r="H543" t="s">
        <v>164</v>
      </c>
      <c r="I543" t="s">
        <v>12299</v>
      </c>
      <c r="J543" t="s">
        <v>217</v>
      </c>
      <c r="K543" t="s">
        <v>218</v>
      </c>
      <c r="L543" t="s">
        <v>12300</v>
      </c>
      <c r="M543" t="s">
        <v>12301</v>
      </c>
      <c r="N543" t="s">
        <v>170</v>
      </c>
      <c r="AI543" t="s">
        <v>12302</v>
      </c>
      <c r="AJ543" t="s">
        <v>12303</v>
      </c>
      <c r="AK543" t="s">
        <v>12304</v>
      </c>
      <c r="AL543">
        <v>67.3</v>
      </c>
      <c r="AN543">
        <v>2008</v>
      </c>
      <c r="AO543" t="s">
        <v>174</v>
      </c>
      <c r="AP543" t="s">
        <v>12305</v>
      </c>
      <c r="AQ543" t="s">
        <v>12306</v>
      </c>
      <c r="AR543" t="s">
        <v>7271</v>
      </c>
      <c r="AS543">
        <v>71.7</v>
      </c>
      <c r="AU543">
        <v>2010</v>
      </c>
      <c r="AV543" t="s">
        <v>170</v>
      </c>
      <c r="BC543" t="s">
        <v>174</v>
      </c>
      <c r="BD543" t="s">
        <v>1829</v>
      </c>
      <c r="BE543" t="s">
        <v>12307</v>
      </c>
      <c r="BF543" t="s">
        <v>486</v>
      </c>
      <c r="BG543">
        <v>69.08</v>
      </c>
      <c r="BI543">
        <v>2014</v>
      </c>
      <c r="BJ543">
        <v>1</v>
      </c>
      <c r="BL543">
        <v>15</v>
      </c>
      <c r="BN543" t="s">
        <v>174</v>
      </c>
      <c r="BO543" t="s">
        <v>5959</v>
      </c>
      <c r="BP543" t="s">
        <v>12308</v>
      </c>
      <c r="BQ543" t="s">
        <v>2102</v>
      </c>
      <c r="BR543">
        <v>6.75</v>
      </c>
      <c r="BT543">
        <v>2016</v>
      </c>
      <c r="BU543">
        <v>12</v>
      </c>
      <c r="BW543">
        <v>15</v>
      </c>
      <c r="BY543" t="s">
        <v>170</v>
      </c>
      <c r="CF543" t="s">
        <v>174</v>
      </c>
      <c r="CG543" t="s">
        <v>12309</v>
      </c>
      <c r="CH543" t="s">
        <v>2271</v>
      </c>
      <c r="CI543" t="s">
        <v>193</v>
      </c>
      <c r="CJ543">
        <v>2025</v>
      </c>
      <c r="CL543" t="s">
        <v>174</v>
      </c>
      <c r="CM543" t="s">
        <v>12310</v>
      </c>
      <c r="CN543" t="s">
        <v>174</v>
      </c>
      <c r="CO543" t="s">
        <v>12311</v>
      </c>
      <c r="CP543" t="s">
        <v>12312</v>
      </c>
      <c r="CQ543" t="s">
        <v>174</v>
      </c>
      <c r="CR543">
        <v>2</v>
      </c>
      <c r="CS543">
        <v>2</v>
      </c>
      <c r="CT543">
        <v>4</v>
      </c>
      <c r="CU543" t="s">
        <v>12313</v>
      </c>
      <c r="CV543" t="s">
        <v>170</v>
      </c>
      <c r="CZ543" t="s">
        <v>170</v>
      </c>
      <c r="DB543" t="s">
        <v>12314</v>
      </c>
      <c r="DC543" t="s">
        <v>12315</v>
      </c>
      <c r="DD543" t="s">
        <v>174</v>
      </c>
      <c r="DE543" t="s">
        <v>12316</v>
      </c>
      <c r="DF543" t="s">
        <v>174</v>
      </c>
      <c r="DG543">
        <v>2</v>
      </c>
      <c r="DH543">
        <v>0</v>
      </c>
      <c r="DI543">
        <v>2</v>
      </c>
      <c r="DJ543">
        <v>0</v>
      </c>
      <c r="DK543">
        <v>8</v>
      </c>
      <c r="DL543" t="s">
        <v>174</v>
      </c>
      <c r="DM543" t="s">
        <v>12317</v>
      </c>
      <c r="DN543" t="s">
        <v>170</v>
      </c>
      <c r="DP543" t="s">
        <v>12324</v>
      </c>
      <c r="DQ543" t="str">
        <f>HYPERLINK("https://nconnect.nicmar.ac.in/storage/profile/69a0047f30a64.png","Download")</f>
        <v>0</v>
      </c>
      <c r="DR543" t="str">
        <f>HYPERLINK("https://nconnect.nicmar.ac.in/pdf/710_resume_1772110270.pdf/Y2FyZWVy","View Resume")</f>
        <v>0</v>
      </c>
      <c r="DS543" t="s">
        <v>2691</v>
      </c>
      <c r="DT543" t="s">
        <v>12319</v>
      </c>
      <c r="DU543" t="s">
        <v>255</v>
      </c>
      <c r="DV543" t="s">
        <v>3197</v>
      </c>
      <c r="DW543" t="s">
        <v>246</v>
      </c>
      <c r="DX543" t="s">
        <v>2523</v>
      </c>
      <c r="DY543" t="s">
        <v>1347</v>
      </c>
      <c r="DZ543" t="s">
        <v>344</v>
      </c>
      <c r="EA543" t="s">
        <v>12320</v>
      </c>
      <c r="EB543" t="s">
        <v>255</v>
      </c>
      <c r="EC543" t="s">
        <v>12321</v>
      </c>
      <c r="ED543" t="s">
        <v>246</v>
      </c>
      <c r="EE543" t="s">
        <v>1725</v>
      </c>
      <c r="EF543" t="s">
        <v>4830</v>
      </c>
      <c r="EG543" t="s">
        <v>355</v>
      </c>
      <c r="EH543" t="s">
        <v>12322</v>
      </c>
      <c r="EI543" t="s">
        <v>12323</v>
      </c>
      <c r="EJ543" t="s">
        <v>8392</v>
      </c>
      <c r="EK543" t="s">
        <v>246</v>
      </c>
      <c r="EL543" t="s">
        <v>981</v>
      </c>
      <c r="EM543" t="s">
        <v>209</v>
      </c>
      <c r="EN543" t="s">
        <v>908</v>
      </c>
    </row>
    <row r="544" spans="1:158">
      <c r="A544" t="s">
        <v>158</v>
      </c>
      <c r="B544" t="s">
        <v>159</v>
      </c>
      <c r="C544" t="s">
        <v>160</v>
      </c>
      <c r="D544" t="s">
        <v>161</v>
      </c>
      <c r="E544" t="s">
        <v>12297</v>
      </c>
      <c r="F544" t="s">
        <v>12298</v>
      </c>
      <c r="G544">
        <v>7981500347</v>
      </c>
      <c r="H544" t="s">
        <v>164</v>
      </c>
      <c r="I544" t="s">
        <v>12299</v>
      </c>
      <c r="J544" t="s">
        <v>217</v>
      </c>
      <c r="K544" t="s">
        <v>218</v>
      </c>
      <c r="L544" t="s">
        <v>12300</v>
      </c>
      <c r="M544" t="s">
        <v>12301</v>
      </c>
      <c r="N544" t="s">
        <v>170</v>
      </c>
      <c r="AI544" t="s">
        <v>12302</v>
      </c>
      <c r="AJ544" t="s">
        <v>12303</v>
      </c>
      <c r="AK544" t="s">
        <v>12304</v>
      </c>
      <c r="AL544">
        <v>67.3</v>
      </c>
      <c r="AN544">
        <v>2008</v>
      </c>
      <c r="AO544" t="s">
        <v>174</v>
      </c>
      <c r="AP544" t="s">
        <v>12305</v>
      </c>
      <c r="AQ544" t="s">
        <v>12306</v>
      </c>
      <c r="AR544" t="s">
        <v>7271</v>
      </c>
      <c r="AS544">
        <v>71.7</v>
      </c>
      <c r="AU544">
        <v>2010</v>
      </c>
      <c r="AV544" t="s">
        <v>170</v>
      </c>
      <c r="BC544" t="s">
        <v>174</v>
      </c>
      <c r="BD544" t="s">
        <v>1829</v>
      </c>
      <c r="BE544" t="s">
        <v>12307</v>
      </c>
      <c r="BF544" t="s">
        <v>486</v>
      </c>
      <c r="BG544">
        <v>69.08</v>
      </c>
      <c r="BI544">
        <v>2014</v>
      </c>
      <c r="BJ544">
        <v>1</v>
      </c>
      <c r="BL544">
        <v>15</v>
      </c>
      <c r="BN544" t="s">
        <v>174</v>
      </c>
      <c r="BO544" t="s">
        <v>5959</v>
      </c>
      <c r="BP544" t="s">
        <v>12308</v>
      </c>
      <c r="BQ544" t="s">
        <v>2102</v>
      </c>
      <c r="BR544">
        <v>6.75</v>
      </c>
      <c r="BT544">
        <v>2016</v>
      </c>
      <c r="BU544">
        <v>12</v>
      </c>
      <c r="BW544">
        <v>15</v>
      </c>
      <c r="BY544" t="s">
        <v>170</v>
      </c>
      <c r="CF544" t="s">
        <v>174</v>
      </c>
      <c r="CG544" t="s">
        <v>12309</v>
      </c>
      <c r="CH544" t="s">
        <v>2271</v>
      </c>
      <c r="CI544" t="s">
        <v>193</v>
      </c>
      <c r="CJ544">
        <v>2025</v>
      </c>
      <c r="CL544" t="s">
        <v>174</v>
      </c>
      <c r="CM544" t="s">
        <v>12310</v>
      </c>
      <c r="CN544" t="s">
        <v>174</v>
      </c>
      <c r="CO544" t="s">
        <v>12311</v>
      </c>
      <c r="CP544" t="s">
        <v>12312</v>
      </c>
      <c r="CQ544" t="s">
        <v>174</v>
      </c>
      <c r="CR544">
        <v>2</v>
      </c>
      <c r="CS544">
        <v>2</v>
      </c>
      <c r="CT544">
        <v>4</v>
      </c>
      <c r="CU544" t="s">
        <v>12313</v>
      </c>
      <c r="CV544" t="s">
        <v>170</v>
      </c>
      <c r="CZ544" t="s">
        <v>170</v>
      </c>
      <c r="DB544" t="s">
        <v>12314</v>
      </c>
      <c r="DC544" t="s">
        <v>12315</v>
      </c>
      <c r="DD544" t="s">
        <v>174</v>
      </c>
      <c r="DE544" t="s">
        <v>12316</v>
      </c>
      <c r="DF544" t="s">
        <v>174</v>
      </c>
      <c r="DG544">
        <v>2</v>
      </c>
      <c r="DH544">
        <v>0</v>
      </c>
      <c r="DI544">
        <v>2</v>
      </c>
      <c r="DJ544">
        <v>0</v>
      </c>
      <c r="DK544">
        <v>8</v>
      </c>
      <c r="DL544" t="s">
        <v>174</v>
      </c>
      <c r="DM544" t="s">
        <v>12317</v>
      </c>
      <c r="DN544" t="s">
        <v>170</v>
      </c>
      <c r="DP544" t="s">
        <v>12325</v>
      </c>
      <c r="DQ544" t="str">
        <f>HYPERLINK("https://nconnect.nicmar.ac.in/storage/profile/69a0047f30a64.png","Download")</f>
        <v>0</v>
      </c>
      <c r="DR544" t="str">
        <f>HYPERLINK("https://nconnect.nicmar.ac.in/pdf/710_resume_1772110270.pdf/Y2FyZWVy","View Resume")</f>
        <v>0</v>
      </c>
      <c r="DS544" t="s">
        <v>2691</v>
      </c>
      <c r="DT544" t="s">
        <v>12319</v>
      </c>
      <c r="DU544" t="s">
        <v>255</v>
      </c>
      <c r="DV544" t="s">
        <v>3197</v>
      </c>
      <c r="DW544" t="s">
        <v>246</v>
      </c>
      <c r="DX544" t="s">
        <v>2523</v>
      </c>
      <c r="DY544" t="s">
        <v>1347</v>
      </c>
      <c r="DZ544" t="s">
        <v>344</v>
      </c>
      <c r="EA544" t="s">
        <v>12320</v>
      </c>
      <c r="EB544" t="s">
        <v>255</v>
      </c>
      <c r="EC544" t="s">
        <v>12321</v>
      </c>
      <c r="ED544" t="s">
        <v>246</v>
      </c>
      <c r="EE544" t="s">
        <v>1725</v>
      </c>
      <c r="EF544" t="s">
        <v>4830</v>
      </c>
      <c r="EG544" t="s">
        <v>355</v>
      </c>
      <c r="EH544" t="s">
        <v>12322</v>
      </c>
      <c r="EI544" t="s">
        <v>12323</v>
      </c>
      <c r="EJ544" t="s">
        <v>8392</v>
      </c>
      <c r="EK544" t="s">
        <v>246</v>
      </c>
      <c r="EL544" t="s">
        <v>981</v>
      </c>
      <c r="EM544" t="s">
        <v>209</v>
      </c>
      <c r="EN544" t="s">
        <v>908</v>
      </c>
    </row>
    <row r="545" spans="1:158">
      <c r="A545" t="s">
        <v>2494</v>
      </c>
      <c r="B545" t="s">
        <v>508</v>
      </c>
      <c r="C545" t="s">
        <v>160</v>
      </c>
      <c r="D545" t="s">
        <v>2495</v>
      </c>
      <c r="E545" t="s">
        <v>12297</v>
      </c>
      <c r="F545" t="s">
        <v>12298</v>
      </c>
      <c r="G545">
        <v>7981500347</v>
      </c>
      <c r="H545" t="s">
        <v>164</v>
      </c>
      <c r="I545" t="s">
        <v>12299</v>
      </c>
      <c r="J545" t="s">
        <v>217</v>
      </c>
      <c r="K545" t="s">
        <v>218</v>
      </c>
      <c r="L545" t="s">
        <v>12300</v>
      </c>
      <c r="M545" t="s">
        <v>12301</v>
      </c>
      <c r="N545" t="s">
        <v>170</v>
      </c>
      <c r="AI545" t="s">
        <v>12302</v>
      </c>
      <c r="AJ545" t="s">
        <v>12303</v>
      </c>
      <c r="AK545" t="s">
        <v>12304</v>
      </c>
      <c r="AL545">
        <v>67.3</v>
      </c>
      <c r="AN545">
        <v>2008</v>
      </c>
      <c r="AO545" t="s">
        <v>174</v>
      </c>
      <c r="AP545" t="s">
        <v>12305</v>
      </c>
      <c r="AQ545" t="s">
        <v>12306</v>
      </c>
      <c r="AR545" t="s">
        <v>7271</v>
      </c>
      <c r="AS545">
        <v>71.7</v>
      </c>
      <c r="AU545">
        <v>2010</v>
      </c>
      <c r="AV545" t="s">
        <v>170</v>
      </c>
      <c r="BC545" t="s">
        <v>174</v>
      </c>
      <c r="BD545" t="s">
        <v>1829</v>
      </c>
      <c r="BE545" t="s">
        <v>12307</v>
      </c>
      <c r="BF545" t="s">
        <v>486</v>
      </c>
      <c r="BG545">
        <v>69.08</v>
      </c>
      <c r="BI545">
        <v>2014</v>
      </c>
      <c r="BJ545">
        <v>1</v>
      </c>
      <c r="BL545">
        <v>15</v>
      </c>
      <c r="BN545" t="s">
        <v>174</v>
      </c>
      <c r="BO545" t="s">
        <v>5959</v>
      </c>
      <c r="BP545" t="s">
        <v>12308</v>
      </c>
      <c r="BQ545" t="s">
        <v>2102</v>
      </c>
      <c r="BR545">
        <v>6.75</v>
      </c>
      <c r="BT545">
        <v>2016</v>
      </c>
      <c r="BU545">
        <v>12</v>
      </c>
      <c r="BW545">
        <v>15</v>
      </c>
      <c r="BY545" t="s">
        <v>170</v>
      </c>
      <c r="CF545" t="s">
        <v>174</v>
      </c>
      <c r="CG545" t="s">
        <v>12309</v>
      </c>
      <c r="CH545" t="s">
        <v>2271</v>
      </c>
      <c r="CI545" t="s">
        <v>193</v>
      </c>
      <c r="CJ545">
        <v>2025</v>
      </c>
      <c r="CL545" t="s">
        <v>174</v>
      </c>
      <c r="CM545" t="s">
        <v>12310</v>
      </c>
      <c r="CN545" t="s">
        <v>174</v>
      </c>
      <c r="CO545" t="s">
        <v>12311</v>
      </c>
      <c r="CP545" t="s">
        <v>12312</v>
      </c>
      <c r="CQ545" t="s">
        <v>174</v>
      </c>
      <c r="CR545">
        <v>2</v>
      </c>
      <c r="CS545">
        <v>2</v>
      </c>
      <c r="CT545">
        <v>4</v>
      </c>
      <c r="CU545" t="s">
        <v>12313</v>
      </c>
      <c r="CV545" t="s">
        <v>170</v>
      </c>
      <c r="CZ545" t="s">
        <v>170</v>
      </c>
      <c r="DB545" t="s">
        <v>12314</v>
      </c>
      <c r="DC545" t="s">
        <v>12315</v>
      </c>
      <c r="DD545" t="s">
        <v>174</v>
      </c>
      <c r="DE545" t="s">
        <v>12316</v>
      </c>
      <c r="DF545" t="s">
        <v>174</v>
      </c>
      <c r="DG545">
        <v>2</v>
      </c>
      <c r="DH545">
        <v>0</v>
      </c>
      <c r="DI545">
        <v>2</v>
      </c>
      <c r="DJ545">
        <v>0</v>
      </c>
      <c r="DK545">
        <v>8</v>
      </c>
      <c r="DL545" t="s">
        <v>174</v>
      </c>
      <c r="DM545" t="s">
        <v>12317</v>
      </c>
      <c r="DN545" t="s">
        <v>170</v>
      </c>
      <c r="DP545" t="s">
        <v>12325</v>
      </c>
      <c r="DQ545" t="str">
        <f>HYPERLINK("https://nconnect.nicmar.ac.in/storage/profile/69a0047f30a64.png","Download")</f>
        <v>0</v>
      </c>
      <c r="DR545" t="str">
        <f>HYPERLINK("https://nconnect.nicmar.ac.in/pdf/710_resume_1772110270.pdf/Y2FyZWVy","View Resume")</f>
        <v>0</v>
      </c>
      <c r="DS545" t="s">
        <v>2691</v>
      </c>
      <c r="DT545" t="s">
        <v>12319</v>
      </c>
      <c r="DU545" t="s">
        <v>255</v>
      </c>
      <c r="DV545" t="s">
        <v>3197</v>
      </c>
      <c r="DW545" t="s">
        <v>246</v>
      </c>
      <c r="DX545" t="s">
        <v>2523</v>
      </c>
      <c r="DY545" t="s">
        <v>1347</v>
      </c>
      <c r="DZ545" t="s">
        <v>344</v>
      </c>
      <c r="EA545" t="s">
        <v>12320</v>
      </c>
      <c r="EB545" t="s">
        <v>255</v>
      </c>
      <c r="EC545" t="s">
        <v>12321</v>
      </c>
      <c r="ED545" t="s">
        <v>246</v>
      </c>
      <c r="EE545" t="s">
        <v>1725</v>
      </c>
      <c r="EF545" t="s">
        <v>4830</v>
      </c>
      <c r="EG545" t="s">
        <v>355</v>
      </c>
      <c r="EH545" t="s">
        <v>12322</v>
      </c>
      <c r="EI545" t="s">
        <v>12323</v>
      </c>
      <c r="EJ545" t="s">
        <v>8392</v>
      </c>
      <c r="EK545" t="s">
        <v>246</v>
      </c>
      <c r="EL545" t="s">
        <v>981</v>
      </c>
      <c r="EM545" t="s">
        <v>209</v>
      </c>
      <c r="EN545" t="s">
        <v>908</v>
      </c>
    </row>
    <row r="546" spans="1:158">
      <c r="A546" t="s">
        <v>582</v>
      </c>
      <c r="B546" t="s">
        <v>211</v>
      </c>
      <c r="C546" t="s">
        <v>472</v>
      </c>
      <c r="D546" t="s">
        <v>583</v>
      </c>
      <c r="E546" t="s">
        <v>12326</v>
      </c>
      <c r="F546" t="s">
        <v>12327</v>
      </c>
      <c r="G546">
        <v>8208539798</v>
      </c>
      <c r="H546" t="s">
        <v>271</v>
      </c>
      <c r="I546" t="s">
        <v>12328</v>
      </c>
      <c r="J546" t="s">
        <v>166</v>
      </c>
      <c r="K546" t="s">
        <v>12329</v>
      </c>
      <c r="L546" t="s">
        <v>12330</v>
      </c>
      <c r="M546" t="s">
        <v>12331</v>
      </c>
      <c r="N546" t="s">
        <v>170</v>
      </c>
      <c r="AI546" t="s">
        <v>12332</v>
      </c>
      <c r="AJ546" t="s">
        <v>12333</v>
      </c>
      <c r="AK546" t="s">
        <v>12334</v>
      </c>
      <c r="AL546">
        <v>90.91</v>
      </c>
      <c r="AN546">
        <v>2009</v>
      </c>
      <c r="AO546" t="s">
        <v>174</v>
      </c>
      <c r="AP546" t="s">
        <v>12335</v>
      </c>
      <c r="AQ546" t="s">
        <v>12333</v>
      </c>
      <c r="AR546" t="s">
        <v>12336</v>
      </c>
      <c r="AS546">
        <v>76.83</v>
      </c>
      <c r="AU546">
        <v>2011</v>
      </c>
      <c r="AV546" t="s">
        <v>170</v>
      </c>
      <c r="BC546" t="s">
        <v>174</v>
      </c>
      <c r="BD546" t="s">
        <v>4116</v>
      </c>
      <c r="BE546" t="s">
        <v>12337</v>
      </c>
      <c r="BF546" t="s">
        <v>3700</v>
      </c>
      <c r="BG546">
        <v>76.67</v>
      </c>
      <c r="BI546">
        <v>2015</v>
      </c>
      <c r="BJ546">
        <v>2</v>
      </c>
      <c r="BL546">
        <v>9</v>
      </c>
      <c r="BN546" t="s">
        <v>174</v>
      </c>
      <c r="BO546" t="s">
        <v>4116</v>
      </c>
      <c r="BP546" t="s">
        <v>12338</v>
      </c>
      <c r="BQ546" t="s">
        <v>12339</v>
      </c>
      <c r="BR546">
        <v>73.6</v>
      </c>
      <c r="BS546">
        <v>7.36</v>
      </c>
      <c r="BT546">
        <v>2018</v>
      </c>
      <c r="BU546">
        <v>14</v>
      </c>
      <c r="BW546">
        <v>47</v>
      </c>
      <c r="BY546" t="s">
        <v>170</v>
      </c>
      <c r="CF546" t="s">
        <v>174</v>
      </c>
      <c r="CG546" t="s">
        <v>12340</v>
      </c>
      <c r="CH546" t="s">
        <v>12341</v>
      </c>
      <c r="CI546" t="s">
        <v>373</v>
      </c>
      <c r="CK546" t="s">
        <v>170</v>
      </c>
      <c r="CL546" t="s">
        <v>174</v>
      </c>
      <c r="CM546" t="s">
        <v>12342</v>
      </c>
      <c r="CN546" t="s">
        <v>174</v>
      </c>
      <c r="CO546" t="s">
        <v>12343</v>
      </c>
      <c r="CP546" t="s">
        <v>12344</v>
      </c>
      <c r="CQ546" t="s">
        <v>174</v>
      </c>
      <c r="CR546">
        <v>0</v>
      </c>
      <c r="CS546">
        <v>1</v>
      </c>
      <c r="CT546">
        <v>2</v>
      </c>
      <c r="CV546" t="s">
        <v>170</v>
      </c>
      <c r="CZ546" t="s">
        <v>170</v>
      </c>
      <c r="DB546" t="s">
        <v>12345</v>
      </c>
      <c r="DC546" t="s">
        <v>3620</v>
      </c>
      <c r="DD546" t="s">
        <v>174</v>
      </c>
      <c r="DE546" t="s">
        <v>12346</v>
      </c>
      <c r="DF546" t="s">
        <v>174</v>
      </c>
      <c r="DG546">
        <v>5</v>
      </c>
      <c r="DH546">
        <v>0</v>
      </c>
      <c r="DI546">
        <v>1</v>
      </c>
      <c r="DJ546">
        <v>0</v>
      </c>
      <c r="DK546">
        <v>8</v>
      </c>
      <c r="DL546" t="s">
        <v>170</v>
      </c>
      <c r="DN546" t="s">
        <v>170</v>
      </c>
      <c r="DP546" t="s">
        <v>12347</v>
      </c>
      <c r="DQ546" t="str">
        <f>HYPERLINK("https://nconnect.nicmar.ac.in/storage/profile/69a050720cb0e.png","Download")</f>
        <v>0</v>
      </c>
      <c r="DR546" t="str">
        <f>HYPERLINK("https://nconnect.nicmar.ac.in/pdf/718_resume_1772113765.pdf/Y2FyZWVy","View Resume")</f>
        <v>0</v>
      </c>
      <c r="DS546" t="s">
        <v>6210</v>
      </c>
      <c r="DT546" t="s">
        <v>11440</v>
      </c>
      <c r="DU546" t="s">
        <v>2087</v>
      </c>
      <c r="DV546" t="s">
        <v>819</v>
      </c>
      <c r="DW546" t="s">
        <v>246</v>
      </c>
      <c r="DX546" t="s">
        <v>424</v>
      </c>
      <c r="DY546" t="s">
        <v>209</v>
      </c>
      <c r="DZ546" t="s">
        <v>420</v>
      </c>
      <c r="EA546" t="s">
        <v>12348</v>
      </c>
      <c r="EB546" t="s">
        <v>2087</v>
      </c>
      <c r="EC546" t="s">
        <v>819</v>
      </c>
      <c r="ED546" t="s">
        <v>246</v>
      </c>
      <c r="EE546" t="s">
        <v>1808</v>
      </c>
      <c r="EF546" t="s">
        <v>904</v>
      </c>
      <c r="EG546" t="s">
        <v>571</v>
      </c>
      <c r="EH546" t="s">
        <v>12349</v>
      </c>
      <c r="EI546" t="s">
        <v>2087</v>
      </c>
      <c r="EJ546" t="s">
        <v>12350</v>
      </c>
      <c r="EK546" t="s">
        <v>246</v>
      </c>
      <c r="EL546" t="s">
        <v>1025</v>
      </c>
      <c r="EM546" t="s">
        <v>1808</v>
      </c>
      <c r="EN546" t="s">
        <v>1206</v>
      </c>
    </row>
    <row r="547" spans="1:158">
      <c r="A547" t="s">
        <v>210</v>
      </c>
      <c r="B547" t="s">
        <v>211</v>
      </c>
      <c r="C547" t="s">
        <v>212</v>
      </c>
      <c r="D547" t="s">
        <v>213</v>
      </c>
      <c r="E547" t="s">
        <v>12326</v>
      </c>
      <c r="F547" t="s">
        <v>12327</v>
      </c>
      <c r="G547">
        <v>8208539798</v>
      </c>
      <c r="H547" t="s">
        <v>271</v>
      </c>
      <c r="I547" t="s">
        <v>12328</v>
      </c>
      <c r="J547" t="s">
        <v>166</v>
      </c>
      <c r="K547" t="s">
        <v>12329</v>
      </c>
      <c r="L547" t="s">
        <v>12330</v>
      </c>
      <c r="M547" t="s">
        <v>12331</v>
      </c>
      <c r="N547" t="s">
        <v>170</v>
      </c>
      <c r="AI547" t="s">
        <v>12332</v>
      </c>
      <c r="AJ547" t="s">
        <v>12333</v>
      </c>
      <c r="AK547" t="s">
        <v>12334</v>
      </c>
      <c r="AL547">
        <v>90.91</v>
      </c>
      <c r="AN547">
        <v>2009</v>
      </c>
      <c r="AO547" t="s">
        <v>174</v>
      </c>
      <c r="AP547" t="s">
        <v>12335</v>
      </c>
      <c r="AQ547" t="s">
        <v>12333</v>
      </c>
      <c r="AR547" t="s">
        <v>12336</v>
      </c>
      <c r="AS547">
        <v>76.83</v>
      </c>
      <c r="AU547">
        <v>2011</v>
      </c>
      <c r="AV547" t="s">
        <v>170</v>
      </c>
      <c r="BC547" t="s">
        <v>174</v>
      </c>
      <c r="BD547" t="s">
        <v>4116</v>
      </c>
      <c r="BE547" t="s">
        <v>12337</v>
      </c>
      <c r="BF547" t="s">
        <v>3700</v>
      </c>
      <c r="BG547">
        <v>76.67</v>
      </c>
      <c r="BI547">
        <v>2015</v>
      </c>
      <c r="BJ547">
        <v>2</v>
      </c>
      <c r="BL547">
        <v>9</v>
      </c>
      <c r="BN547" t="s">
        <v>174</v>
      </c>
      <c r="BO547" t="s">
        <v>4116</v>
      </c>
      <c r="BP547" t="s">
        <v>12338</v>
      </c>
      <c r="BQ547" t="s">
        <v>12339</v>
      </c>
      <c r="BR547">
        <v>73.6</v>
      </c>
      <c r="BS547">
        <v>7.36</v>
      </c>
      <c r="BT547">
        <v>2018</v>
      </c>
      <c r="BU547">
        <v>14</v>
      </c>
      <c r="BW547">
        <v>47</v>
      </c>
      <c r="BY547" t="s">
        <v>170</v>
      </c>
      <c r="CF547" t="s">
        <v>174</v>
      </c>
      <c r="CG547" t="s">
        <v>12340</v>
      </c>
      <c r="CH547" t="s">
        <v>12341</v>
      </c>
      <c r="CI547" t="s">
        <v>373</v>
      </c>
      <c r="CK547" t="s">
        <v>170</v>
      </c>
      <c r="CL547" t="s">
        <v>174</v>
      </c>
      <c r="CM547" t="s">
        <v>12342</v>
      </c>
      <c r="CN547" t="s">
        <v>174</v>
      </c>
      <c r="CO547" t="s">
        <v>12343</v>
      </c>
      <c r="CP547" t="s">
        <v>12344</v>
      </c>
      <c r="CQ547" t="s">
        <v>174</v>
      </c>
      <c r="CR547">
        <v>0</v>
      </c>
      <c r="CS547">
        <v>1</v>
      </c>
      <c r="CT547">
        <v>2</v>
      </c>
      <c r="CV547" t="s">
        <v>170</v>
      </c>
      <c r="CZ547" t="s">
        <v>170</v>
      </c>
      <c r="DB547" t="s">
        <v>12345</v>
      </c>
      <c r="DC547" t="s">
        <v>3620</v>
      </c>
      <c r="DD547" t="s">
        <v>174</v>
      </c>
      <c r="DE547" t="s">
        <v>12346</v>
      </c>
      <c r="DF547" t="s">
        <v>174</v>
      </c>
      <c r="DG547">
        <v>5</v>
      </c>
      <c r="DH547">
        <v>0</v>
      </c>
      <c r="DI547">
        <v>1</v>
      </c>
      <c r="DJ547">
        <v>0</v>
      </c>
      <c r="DK547">
        <v>8</v>
      </c>
      <c r="DL547" t="s">
        <v>170</v>
      </c>
      <c r="DN547" t="s">
        <v>170</v>
      </c>
      <c r="DP547" t="s">
        <v>12351</v>
      </c>
      <c r="DQ547" t="str">
        <f>HYPERLINK("https://nconnect.nicmar.ac.in/storage/profile/69a050720cb0e.png","Download")</f>
        <v>0</v>
      </c>
      <c r="DR547" t="str">
        <f>HYPERLINK("https://nconnect.nicmar.ac.in/pdf/718_resume_1772113765.pdf/Y2FyZWVy","View Resume")</f>
        <v>0</v>
      </c>
      <c r="DS547" t="s">
        <v>6210</v>
      </c>
      <c r="DT547" t="s">
        <v>11440</v>
      </c>
      <c r="DU547" t="s">
        <v>2087</v>
      </c>
      <c r="DV547" t="s">
        <v>819</v>
      </c>
      <c r="DW547" t="s">
        <v>246</v>
      </c>
      <c r="DX547" t="s">
        <v>424</v>
      </c>
      <c r="DY547" t="s">
        <v>209</v>
      </c>
      <c r="DZ547" t="s">
        <v>420</v>
      </c>
      <c r="EA547" t="s">
        <v>12348</v>
      </c>
      <c r="EB547" t="s">
        <v>2087</v>
      </c>
      <c r="EC547" t="s">
        <v>819</v>
      </c>
      <c r="ED547" t="s">
        <v>246</v>
      </c>
      <c r="EE547" t="s">
        <v>1808</v>
      </c>
      <c r="EF547" t="s">
        <v>904</v>
      </c>
      <c r="EG547" t="s">
        <v>571</v>
      </c>
      <c r="EH547" t="s">
        <v>12349</v>
      </c>
      <c r="EI547" t="s">
        <v>2087</v>
      </c>
      <c r="EJ547" t="s">
        <v>12350</v>
      </c>
      <c r="EK547" t="s">
        <v>246</v>
      </c>
      <c r="EL547" t="s">
        <v>1025</v>
      </c>
      <c r="EM547" t="s">
        <v>1808</v>
      </c>
      <c r="EN547" t="s">
        <v>1206</v>
      </c>
    </row>
    <row r="548" spans="1:158">
      <c r="A548" t="s">
        <v>2251</v>
      </c>
      <c r="B548" t="s">
        <v>159</v>
      </c>
      <c r="C548" t="s">
        <v>212</v>
      </c>
      <c r="D548" t="s">
        <v>2252</v>
      </c>
      <c r="E548" t="s">
        <v>12326</v>
      </c>
      <c r="F548" t="s">
        <v>12327</v>
      </c>
      <c r="G548">
        <v>8208539798</v>
      </c>
      <c r="H548" t="s">
        <v>271</v>
      </c>
      <c r="I548" t="s">
        <v>12328</v>
      </c>
      <c r="J548" t="s">
        <v>166</v>
      </c>
      <c r="K548" t="s">
        <v>12329</v>
      </c>
      <c r="L548" t="s">
        <v>12330</v>
      </c>
      <c r="M548" t="s">
        <v>12331</v>
      </c>
      <c r="N548" t="s">
        <v>170</v>
      </c>
      <c r="AI548" t="s">
        <v>12332</v>
      </c>
      <c r="AJ548" t="s">
        <v>12333</v>
      </c>
      <c r="AK548" t="s">
        <v>12334</v>
      </c>
      <c r="AL548">
        <v>90.91</v>
      </c>
      <c r="AN548">
        <v>2009</v>
      </c>
      <c r="AO548" t="s">
        <v>174</v>
      </c>
      <c r="AP548" t="s">
        <v>12335</v>
      </c>
      <c r="AQ548" t="s">
        <v>12333</v>
      </c>
      <c r="AR548" t="s">
        <v>12336</v>
      </c>
      <c r="AS548">
        <v>76.83</v>
      </c>
      <c r="AU548">
        <v>2011</v>
      </c>
      <c r="AV548" t="s">
        <v>170</v>
      </c>
      <c r="BC548" t="s">
        <v>174</v>
      </c>
      <c r="BD548" t="s">
        <v>4116</v>
      </c>
      <c r="BE548" t="s">
        <v>12337</v>
      </c>
      <c r="BF548" t="s">
        <v>3700</v>
      </c>
      <c r="BG548">
        <v>76.67</v>
      </c>
      <c r="BI548">
        <v>2015</v>
      </c>
      <c r="BJ548">
        <v>2</v>
      </c>
      <c r="BL548">
        <v>9</v>
      </c>
      <c r="BN548" t="s">
        <v>174</v>
      </c>
      <c r="BO548" t="s">
        <v>4116</v>
      </c>
      <c r="BP548" t="s">
        <v>12338</v>
      </c>
      <c r="BQ548" t="s">
        <v>12339</v>
      </c>
      <c r="BR548">
        <v>73.6</v>
      </c>
      <c r="BS548">
        <v>7.36</v>
      </c>
      <c r="BT548">
        <v>2018</v>
      </c>
      <c r="BU548">
        <v>14</v>
      </c>
      <c r="BW548">
        <v>47</v>
      </c>
      <c r="BY548" t="s">
        <v>170</v>
      </c>
      <c r="CF548" t="s">
        <v>174</v>
      </c>
      <c r="CG548" t="s">
        <v>12340</v>
      </c>
      <c r="CH548" t="s">
        <v>12341</v>
      </c>
      <c r="CI548" t="s">
        <v>373</v>
      </c>
      <c r="CK548" t="s">
        <v>170</v>
      </c>
      <c r="CL548" t="s">
        <v>174</v>
      </c>
      <c r="CM548" t="s">
        <v>12342</v>
      </c>
      <c r="CN548" t="s">
        <v>174</v>
      </c>
      <c r="CO548" t="s">
        <v>12343</v>
      </c>
      <c r="CP548" t="s">
        <v>12344</v>
      </c>
      <c r="CQ548" t="s">
        <v>174</v>
      </c>
      <c r="CR548">
        <v>0</v>
      </c>
      <c r="CS548">
        <v>1</v>
      </c>
      <c r="CT548">
        <v>2</v>
      </c>
      <c r="CV548" t="s">
        <v>170</v>
      </c>
      <c r="CZ548" t="s">
        <v>170</v>
      </c>
      <c r="DB548" t="s">
        <v>12345</v>
      </c>
      <c r="DC548" t="s">
        <v>3620</v>
      </c>
      <c r="DD548" t="s">
        <v>174</v>
      </c>
      <c r="DE548" t="s">
        <v>12346</v>
      </c>
      <c r="DF548" t="s">
        <v>174</v>
      </c>
      <c r="DG548">
        <v>5</v>
      </c>
      <c r="DH548">
        <v>0</v>
      </c>
      <c r="DI548">
        <v>1</v>
      </c>
      <c r="DJ548">
        <v>0</v>
      </c>
      <c r="DK548">
        <v>8</v>
      </c>
      <c r="DL548" t="s">
        <v>170</v>
      </c>
      <c r="DN548" t="s">
        <v>170</v>
      </c>
      <c r="DP548" t="s">
        <v>12352</v>
      </c>
      <c r="DQ548" t="str">
        <f>HYPERLINK("https://nconnect.nicmar.ac.in/storage/profile/69a050720cb0e.png","Download")</f>
        <v>0</v>
      </c>
      <c r="DR548" t="str">
        <f>HYPERLINK("https://nconnect.nicmar.ac.in/pdf/718_resume_1772113765.pdf/Y2FyZWVy","View Resume")</f>
        <v>0</v>
      </c>
      <c r="DS548" t="s">
        <v>6210</v>
      </c>
      <c r="DT548" t="s">
        <v>11440</v>
      </c>
      <c r="DU548" t="s">
        <v>2087</v>
      </c>
      <c r="DV548" t="s">
        <v>819</v>
      </c>
      <c r="DW548" t="s">
        <v>246</v>
      </c>
      <c r="DX548" t="s">
        <v>424</v>
      </c>
      <c r="DY548" t="s">
        <v>209</v>
      </c>
      <c r="DZ548" t="s">
        <v>420</v>
      </c>
      <c r="EA548" t="s">
        <v>12348</v>
      </c>
      <c r="EB548" t="s">
        <v>2087</v>
      </c>
      <c r="EC548" t="s">
        <v>819</v>
      </c>
      <c r="ED548" t="s">
        <v>246</v>
      </c>
      <c r="EE548" t="s">
        <v>1808</v>
      </c>
      <c r="EF548" t="s">
        <v>904</v>
      </c>
      <c r="EG548" t="s">
        <v>571</v>
      </c>
      <c r="EH548" t="s">
        <v>12349</v>
      </c>
      <c r="EI548" t="s">
        <v>2087</v>
      </c>
      <c r="EJ548" t="s">
        <v>12350</v>
      </c>
      <c r="EK548" t="s">
        <v>246</v>
      </c>
      <c r="EL548" t="s">
        <v>1025</v>
      </c>
      <c r="EM548" t="s">
        <v>1808</v>
      </c>
      <c r="EN548" t="s">
        <v>1206</v>
      </c>
    </row>
    <row r="549" spans="1:158">
      <c r="A549" t="s">
        <v>2494</v>
      </c>
      <c r="B549" t="s">
        <v>508</v>
      </c>
      <c r="C549" t="s">
        <v>160</v>
      </c>
      <c r="D549" t="s">
        <v>2495</v>
      </c>
      <c r="E549" t="s">
        <v>12326</v>
      </c>
      <c r="F549" t="s">
        <v>12327</v>
      </c>
      <c r="G549">
        <v>8208539798</v>
      </c>
      <c r="H549" t="s">
        <v>271</v>
      </c>
      <c r="I549" t="s">
        <v>12328</v>
      </c>
      <c r="J549" t="s">
        <v>166</v>
      </c>
      <c r="K549" t="s">
        <v>12329</v>
      </c>
      <c r="L549" t="s">
        <v>12330</v>
      </c>
      <c r="M549" t="s">
        <v>12331</v>
      </c>
      <c r="N549" t="s">
        <v>170</v>
      </c>
      <c r="AI549" t="s">
        <v>12332</v>
      </c>
      <c r="AJ549" t="s">
        <v>12333</v>
      </c>
      <c r="AK549" t="s">
        <v>12334</v>
      </c>
      <c r="AL549">
        <v>90.91</v>
      </c>
      <c r="AN549">
        <v>2009</v>
      </c>
      <c r="AO549" t="s">
        <v>174</v>
      </c>
      <c r="AP549" t="s">
        <v>12335</v>
      </c>
      <c r="AQ549" t="s">
        <v>12333</v>
      </c>
      <c r="AR549" t="s">
        <v>12336</v>
      </c>
      <c r="AS549">
        <v>76.83</v>
      </c>
      <c r="AU549">
        <v>2011</v>
      </c>
      <c r="AV549" t="s">
        <v>170</v>
      </c>
      <c r="BC549" t="s">
        <v>174</v>
      </c>
      <c r="BD549" t="s">
        <v>4116</v>
      </c>
      <c r="BE549" t="s">
        <v>12337</v>
      </c>
      <c r="BF549" t="s">
        <v>3700</v>
      </c>
      <c r="BG549">
        <v>76.67</v>
      </c>
      <c r="BI549">
        <v>2015</v>
      </c>
      <c r="BJ549">
        <v>2</v>
      </c>
      <c r="BL549">
        <v>9</v>
      </c>
      <c r="BN549" t="s">
        <v>174</v>
      </c>
      <c r="BO549" t="s">
        <v>4116</v>
      </c>
      <c r="BP549" t="s">
        <v>12338</v>
      </c>
      <c r="BQ549" t="s">
        <v>12339</v>
      </c>
      <c r="BR549">
        <v>73.6</v>
      </c>
      <c r="BS549">
        <v>7.36</v>
      </c>
      <c r="BT549">
        <v>2018</v>
      </c>
      <c r="BU549">
        <v>14</v>
      </c>
      <c r="BW549">
        <v>47</v>
      </c>
      <c r="BY549" t="s">
        <v>170</v>
      </c>
      <c r="CF549" t="s">
        <v>174</v>
      </c>
      <c r="CG549" t="s">
        <v>12340</v>
      </c>
      <c r="CH549" t="s">
        <v>12341</v>
      </c>
      <c r="CI549" t="s">
        <v>373</v>
      </c>
      <c r="CK549" t="s">
        <v>170</v>
      </c>
      <c r="CL549" t="s">
        <v>174</v>
      </c>
      <c r="CM549" t="s">
        <v>12342</v>
      </c>
      <c r="CN549" t="s">
        <v>174</v>
      </c>
      <c r="CO549" t="s">
        <v>12343</v>
      </c>
      <c r="CP549" t="s">
        <v>12344</v>
      </c>
      <c r="CQ549" t="s">
        <v>174</v>
      </c>
      <c r="CR549">
        <v>0</v>
      </c>
      <c r="CS549">
        <v>1</v>
      </c>
      <c r="CT549">
        <v>2</v>
      </c>
      <c r="CV549" t="s">
        <v>170</v>
      </c>
      <c r="CZ549" t="s">
        <v>170</v>
      </c>
      <c r="DB549" t="s">
        <v>12345</v>
      </c>
      <c r="DC549" t="s">
        <v>3620</v>
      </c>
      <c r="DD549" t="s">
        <v>174</v>
      </c>
      <c r="DE549" t="s">
        <v>12346</v>
      </c>
      <c r="DF549" t="s">
        <v>174</v>
      </c>
      <c r="DG549">
        <v>5</v>
      </c>
      <c r="DH549">
        <v>0</v>
      </c>
      <c r="DI549">
        <v>1</v>
      </c>
      <c r="DJ549">
        <v>0</v>
      </c>
      <c r="DK549">
        <v>8</v>
      </c>
      <c r="DL549" t="s">
        <v>170</v>
      </c>
      <c r="DN549" t="s">
        <v>170</v>
      </c>
      <c r="DP549" t="s">
        <v>12352</v>
      </c>
      <c r="DQ549" t="str">
        <f>HYPERLINK("https://nconnect.nicmar.ac.in/storage/profile/69a050720cb0e.png","Download")</f>
        <v>0</v>
      </c>
      <c r="DR549" t="str">
        <f>HYPERLINK("https://nconnect.nicmar.ac.in/pdf/718_resume_1772113765.pdf/Y2FyZWVy","View Resume")</f>
        <v>0</v>
      </c>
      <c r="DS549" t="s">
        <v>6210</v>
      </c>
      <c r="DT549" t="s">
        <v>11440</v>
      </c>
      <c r="DU549" t="s">
        <v>2087</v>
      </c>
      <c r="DV549" t="s">
        <v>819</v>
      </c>
      <c r="DW549" t="s">
        <v>246</v>
      </c>
      <c r="DX549" t="s">
        <v>424</v>
      </c>
      <c r="DY549" t="s">
        <v>209</v>
      </c>
      <c r="DZ549" t="s">
        <v>420</v>
      </c>
      <c r="EA549" t="s">
        <v>12348</v>
      </c>
      <c r="EB549" t="s">
        <v>2087</v>
      </c>
      <c r="EC549" t="s">
        <v>819</v>
      </c>
      <c r="ED549" t="s">
        <v>246</v>
      </c>
      <c r="EE549" t="s">
        <v>1808</v>
      </c>
      <c r="EF549" t="s">
        <v>904</v>
      </c>
      <c r="EG549" t="s">
        <v>571</v>
      </c>
      <c r="EH549" t="s">
        <v>12349</v>
      </c>
      <c r="EI549" t="s">
        <v>2087</v>
      </c>
      <c r="EJ549" t="s">
        <v>12350</v>
      </c>
      <c r="EK549" t="s">
        <v>246</v>
      </c>
      <c r="EL549" t="s">
        <v>1025</v>
      </c>
      <c r="EM549" t="s">
        <v>1808</v>
      </c>
      <c r="EN549" t="s">
        <v>1206</v>
      </c>
    </row>
    <row r="550" spans="1:158">
      <c r="A550" t="s">
        <v>293</v>
      </c>
      <c r="B550" t="s">
        <v>211</v>
      </c>
      <c r="C550" t="s">
        <v>212</v>
      </c>
      <c r="D550" t="s">
        <v>294</v>
      </c>
      <c r="E550" t="s">
        <v>12353</v>
      </c>
      <c r="F550" t="s">
        <v>12354</v>
      </c>
      <c r="G550">
        <v>8668608867</v>
      </c>
      <c r="H550" t="s">
        <v>164</v>
      </c>
      <c r="I550" t="s">
        <v>12355</v>
      </c>
      <c r="J550" t="s">
        <v>166</v>
      </c>
      <c r="K550" t="s">
        <v>831</v>
      </c>
      <c r="L550" t="s">
        <v>12356</v>
      </c>
      <c r="M550" t="s">
        <v>12357</v>
      </c>
      <c r="N550" t="s">
        <v>170</v>
      </c>
      <c r="AI550" t="s">
        <v>12358</v>
      </c>
      <c r="AJ550" t="s">
        <v>12359</v>
      </c>
      <c r="AK550" t="s">
        <v>12360</v>
      </c>
      <c r="AL550">
        <v>83</v>
      </c>
      <c r="AN550">
        <v>1994</v>
      </c>
      <c r="AO550" t="s">
        <v>174</v>
      </c>
      <c r="AP550" t="s">
        <v>12361</v>
      </c>
      <c r="AQ550" t="s">
        <v>12362</v>
      </c>
      <c r="AR550" t="s">
        <v>12363</v>
      </c>
      <c r="AS550">
        <v>67</v>
      </c>
      <c r="AU550">
        <v>1996</v>
      </c>
      <c r="AV550" t="s">
        <v>170</v>
      </c>
      <c r="BC550" t="s">
        <v>174</v>
      </c>
      <c r="BD550" t="s">
        <v>12364</v>
      </c>
      <c r="BE550" t="s">
        <v>2892</v>
      </c>
      <c r="BF550" t="s">
        <v>443</v>
      </c>
      <c r="BG550">
        <v>81</v>
      </c>
      <c r="BI550">
        <v>1999</v>
      </c>
      <c r="BJ550">
        <v>19</v>
      </c>
      <c r="BK550" t="s">
        <v>2157</v>
      </c>
      <c r="BL550">
        <v>53</v>
      </c>
      <c r="BM550" t="s">
        <v>443</v>
      </c>
      <c r="BN550" t="s">
        <v>174</v>
      </c>
      <c r="BO550" t="s">
        <v>4636</v>
      </c>
      <c r="BP550" t="s">
        <v>12365</v>
      </c>
      <c r="BQ550" t="s">
        <v>443</v>
      </c>
      <c r="BR550">
        <v>78</v>
      </c>
      <c r="BT550">
        <v>2001</v>
      </c>
      <c r="BU550">
        <v>31</v>
      </c>
      <c r="BV550" t="s">
        <v>2161</v>
      </c>
      <c r="BW550">
        <v>53</v>
      </c>
      <c r="BX550" t="s">
        <v>443</v>
      </c>
      <c r="BY550" t="s">
        <v>170</v>
      </c>
      <c r="CF550" t="s">
        <v>170</v>
      </c>
      <c r="CL550" t="s">
        <v>174</v>
      </c>
      <c r="CM550" t="s">
        <v>12366</v>
      </c>
      <c r="CN550" t="s">
        <v>174</v>
      </c>
      <c r="CO550" t="s">
        <v>12367</v>
      </c>
      <c r="CP550" t="s">
        <v>722</v>
      </c>
      <c r="CQ550" t="s">
        <v>170</v>
      </c>
      <c r="CV550" t="s">
        <v>170</v>
      </c>
      <c r="CZ550" t="s">
        <v>170</v>
      </c>
      <c r="DB550" t="s">
        <v>12368</v>
      </c>
      <c r="DC550" t="s">
        <v>12369</v>
      </c>
      <c r="DD550" t="s">
        <v>174</v>
      </c>
      <c r="DE550" t="s">
        <v>12370</v>
      </c>
      <c r="DF550" t="s">
        <v>170</v>
      </c>
      <c r="DL550" t="s">
        <v>170</v>
      </c>
      <c r="DN550" t="s">
        <v>170</v>
      </c>
      <c r="DP550" t="s">
        <v>12371</v>
      </c>
      <c r="DQ550" t="s">
        <v>202</v>
      </c>
      <c r="DR550" t="str">
        <f>HYPERLINK("https://nconnect.nicmar.ac.in/pdf/721_resume_1772115540.pdf/Y2FyZWVy","View Resume")</f>
        <v>0</v>
      </c>
      <c r="DS550" t="s">
        <v>265</v>
      </c>
      <c r="DT550" t="s">
        <v>12372</v>
      </c>
      <c r="DU550" t="s">
        <v>12373</v>
      </c>
      <c r="DV550" t="s">
        <v>9456</v>
      </c>
      <c r="DW550" t="s">
        <v>207</v>
      </c>
      <c r="DX550" t="s">
        <v>464</v>
      </c>
      <c r="DY550" t="s">
        <v>209</v>
      </c>
      <c r="DZ550" t="s">
        <v>265</v>
      </c>
    </row>
    <row r="551" spans="1:158">
      <c r="A551" t="s">
        <v>1348</v>
      </c>
      <c r="B551" t="s">
        <v>211</v>
      </c>
      <c r="C551" t="s">
        <v>267</v>
      </c>
      <c r="D551" t="s">
        <v>1349</v>
      </c>
      <c r="E551" t="s">
        <v>12374</v>
      </c>
      <c r="F551" t="s">
        <v>12375</v>
      </c>
      <c r="G551">
        <v>9970617006</v>
      </c>
      <c r="H551" t="s">
        <v>164</v>
      </c>
      <c r="I551" t="s">
        <v>12376</v>
      </c>
      <c r="J551" t="s">
        <v>166</v>
      </c>
      <c r="K551" t="s">
        <v>218</v>
      </c>
      <c r="L551" t="s">
        <v>12377</v>
      </c>
      <c r="M551" t="s">
        <v>12378</v>
      </c>
      <c r="N551" t="s">
        <v>170</v>
      </c>
      <c r="AI551" t="s">
        <v>12379</v>
      </c>
      <c r="AJ551" t="s">
        <v>2384</v>
      </c>
      <c r="AK551" t="s">
        <v>439</v>
      </c>
      <c r="AL551">
        <v>57</v>
      </c>
      <c r="AN551">
        <v>2002</v>
      </c>
      <c r="AO551" t="s">
        <v>174</v>
      </c>
      <c r="AP551" t="s">
        <v>12380</v>
      </c>
      <c r="AQ551" t="s">
        <v>2384</v>
      </c>
      <c r="AR551" t="s">
        <v>9051</v>
      </c>
      <c r="AS551">
        <v>71</v>
      </c>
      <c r="AU551">
        <v>2004</v>
      </c>
      <c r="AV551" t="s">
        <v>170</v>
      </c>
      <c r="BC551" t="s">
        <v>174</v>
      </c>
      <c r="BD551" t="s">
        <v>12381</v>
      </c>
      <c r="BE551" t="s">
        <v>12380</v>
      </c>
      <c r="BF551" t="s">
        <v>1704</v>
      </c>
      <c r="BG551">
        <v>63.5</v>
      </c>
      <c r="BI551">
        <v>2007</v>
      </c>
      <c r="BJ551">
        <v>19</v>
      </c>
      <c r="BK551" t="s">
        <v>1364</v>
      </c>
      <c r="BL551">
        <v>17</v>
      </c>
      <c r="BN551" t="s">
        <v>174</v>
      </c>
      <c r="BO551" t="s">
        <v>4953</v>
      </c>
      <c r="BP551" t="s">
        <v>12382</v>
      </c>
      <c r="BQ551" t="s">
        <v>528</v>
      </c>
      <c r="BR551">
        <v>63</v>
      </c>
      <c r="BT551">
        <v>2011</v>
      </c>
      <c r="BU551">
        <v>31</v>
      </c>
      <c r="BV551" t="s">
        <v>529</v>
      </c>
      <c r="BW551">
        <v>23</v>
      </c>
      <c r="BY551" t="s">
        <v>174</v>
      </c>
      <c r="BZ551" t="s">
        <v>4953</v>
      </c>
      <c r="CA551" t="s">
        <v>12383</v>
      </c>
      <c r="CB551" t="s">
        <v>12384</v>
      </c>
      <c r="CC551">
        <v>70.5</v>
      </c>
      <c r="CE551">
        <v>2009</v>
      </c>
      <c r="CF551" t="s">
        <v>174</v>
      </c>
      <c r="CG551" t="s">
        <v>1704</v>
      </c>
      <c r="CH551" t="s">
        <v>4953</v>
      </c>
      <c r="CI551" t="s">
        <v>193</v>
      </c>
      <c r="CJ551">
        <v>2025</v>
      </c>
      <c r="CL551" t="s">
        <v>174</v>
      </c>
      <c r="CM551" t="s">
        <v>12385</v>
      </c>
      <c r="CN551" t="s">
        <v>174</v>
      </c>
      <c r="CO551" t="s">
        <v>12386</v>
      </c>
      <c r="CP551" t="s">
        <v>12387</v>
      </c>
      <c r="CQ551" t="s">
        <v>174</v>
      </c>
      <c r="CR551">
        <v>1</v>
      </c>
      <c r="CS551">
        <v>1</v>
      </c>
      <c r="CT551">
        <v>5</v>
      </c>
      <c r="CU551" t="s">
        <v>12388</v>
      </c>
      <c r="CV551" t="s">
        <v>170</v>
      </c>
      <c r="CZ551" t="s">
        <v>170</v>
      </c>
      <c r="DC551" t="s">
        <v>12389</v>
      </c>
      <c r="DD551" t="s">
        <v>174</v>
      </c>
      <c r="DE551" t="s">
        <v>12390</v>
      </c>
      <c r="DF551" t="s">
        <v>174</v>
      </c>
      <c r="DG551" t="s">
        <v>12391</v>
      </c>
      <c r="DH551" t="s">
        <v>12392</v>
      </c>
      <c r="DI551" t="s">
        <v>12393</v>
      </c>
      <c r="DJ551" t="s">
        <v>12394</v>
      </c>
      <c r="DK551">
        <v>92</v>
      </c>
      <c r="DL551" t="s">
        <v>174</v>
      </c>
      <c r="DM551" t="s">
        <v>12395</v>
      </c>
      <c r="DN551" t="s">
        <v>174</v>
      </c>
      <c r="DO551" t="s">
        <v>12396</v>
      </c>
      <c r="DP551" t="s">
        <v>12397</v>
      </c>
      <c r="DQ551" t="str">
        <f>HYPERLINK("https://nconnect.nicmar.ac.in/storage/profile/69980837d795b.png","Download")</f>
        <v>0</v>
      </c>
      <c r="DR551" t="str">
        <f>HYPERLINK("https://nconnect.nicmar.ac.in/pdf/328_resume_1772122725.pdf/Y2FyZWVy","View Resume")</f>
        <v>0</v>
      </c>
      <c r="DS551" t="s">
        <v>10364</v>
      </c>
      <c r="DT551" t="s">
        <v>12398</v>
      </c>
      <c r="DU551" t="s">
        <v>12399</v>
      </c>
      <c r="DV551" t="s">
        <v>819</v>
      </c>
      <c r="DW551" t="s">
        <v>246</v>
      </c>
      <c r="DX551" t="s">
        <v>981</v>
      </c>
      <c r="DY551" t="s">
        <v>209</v>
      </c>
      <c r="DZ551" t="s">
        <v>908</v>
      </c>
      <c r="EA551" t="s">
        <v>12400</v>
      </c>
      <c r="EB551" t="s">
        <v>211</v>
      </c>
      <c r="EC551" t="s">
        <v>819</v>
      </c>
      <c r="ED551" t="s">
        <v>246</v>
      </c>
      <c r="EE551" t="s">
        <v>570</v>
      </c>
      <c r="EF551" t="s">
        <v>981</v>
      </c>
      <c r="EG551" t="s">
        <v>4375</v>
      </c>
      <c r="EH551" t="s">
        <v>12401</v>
      </c>
      <c r="EI551" t="s">
        <v>211</v>
      </c>
      <c r="EJ551" t="s">
        <v>819</v>
      </c>
      <c r="EK551" t="s">
        <v>246</v>
      </c>
      <c r="EL551" t="s">
        <v>2141</v>
      </c>
      <c r="EM551" t="s">
        <v>3628</v>
      </c>
      <c r="EN551" t="s">
        <v>12402</v>
      </c>
      <c r="EO551" t="s">
        <v>12398</v>
      </c>
      <c r="EP551" t="s">
        <v>211</v>
      </c>
      <c r="EQ551" t="s">
        <v>819</v>
      </c>
      <c r="ER551" t="s">
        <v>246</v>
      </c>
      <c r="ES551" t="s">
        <v>1726</v>
      </c>
      <c r="ET551" t="s">
        <v>384</v>
      </c>
      <c r="EU551" t="s">
        <v>380</v>
      </c>
      <c r="EV551" t="s">
        <v>12403</v>
      </c>
      <c r="EW551" t="s">
        <v>12404</v>
      </c>
      <c r="EX551" t="s">
        <v>2129</v>
      </c>
      <c r="EY551" t="s">
        <v>207</v>
      </c>
      <c r="EZ551" t="s">
        <v>788</v>
      </c>
      <c r="FA551" t="s">
        <v>2141</v>
      </c>
      <c r="FB551" t="s">
        <v>265</v>
      </c>
    </row>
    <row r="552" spans="1:158">
      <c r="A552" t="s">
        <v>794</v>
      </c>
      <c r="B552" t="s">
        <v>211</v>
      </c>
      <c r="C552" t="s">
        <v>267</v>
      </c>
      <c r="D552" t="s">
        <v>509</v>
      </c>
      <c r="E552" t="s">
        <v>12374</v>
      </c>
      <c r="F552" t="s">
        <v>12375</v>
      </c>
      <c r="G552">
        <v>9970617006</v>
      </c>
      <c r="H552" t="s">
        <v>164</v>
      </c>
      <c r="I552" t="s">
        <v>12376</v>
      </c>
      <c r="J552" t="s">
        <v>166</v>
      </c>
      <c r="K552" t="s">
        <v>218</v>
      </c>
      <c r="L552" t="s">
        <v>12377</v>
      </c>
      <c r="M552" t="s">
        <v>12378</v>
      </c>
      <c r="N552" t="s">
        <v>170</v>
      </c>
      <c r="AI552" t="s">
        <v>12379</v>
      </c>
      <c r="AJ552" t="s">
        <v>2384</v>
      </c>
      <c r="AK552" t="s">
        <v>439</v>
      </c>
      <c r="AL552">
        <v>57</v>
      </c>
      <c r="AN552">
        <v>2002</v>
      </c>
      <c r="AO552" t="s">
        <v>174</v>
      </c>
      <c r="AP552" t="s">
        <v>12380</v>
      </c>
      <c r="AQ552" t="s">
        <v>2384</v>
      </c>
      <c r="AR552" t="s">
        <v>9051</v>
      </c>
      <c r="AS552">
        <v>71</v>
      </c>
      <c r="AU552">
        <v>2004</v>
      </c>
      <c r="AV552" t="s">
        <v>170</v>
      </c>
      <c r="BC552" t="s">
        <v>174</v>
      </c>
      <c r="BD552" t="s">
        <v>12381</v>
      </c>
      <c r="BE552" t="s">
        <v>12380</v>
      </c>
      <c r="BF552" t="s">
        <v>1704</v>
      </c>
      <c r="BG552">
        <v>63.5</v>
      </c>
      <c r="BI552">
        <v>2007</v>
      </c>
      <c r="BJ552">
        <v>19</v>
      </c>
      <c r="BK552" t="s">
        <v>1364</v>
      </c>
      <c r="BL552">
        <v>17</v>
      </c>
      <c r="BN552" t="s">
        <v>174</v>
      </c>
      <c r="BO552" t="s">
        <v>4953</v>
      </c>
      <c r="BP552" t="s">
        <v>12382</v>
      </c>
      <c r="BQ552" t="s">
        <v>528</v>
      </c>
      <c r="BR552">
        <v>63</v>
      </c>
      <c r="BT552">
        <v>2011</v>
      </c>
      <c r="BU552">
        <v>31</v>
      </c>
      <c r="BV552" t="s">
        <v>529</v>
      </c>
      <c r="BW552">
        <v>23</v>
      </c>
      <c r="BY552" t="s">
        <v>174</v>
      </c>
      <c r="BZ552" t="s">
        <v>4953</v>
      </c>
      <c r="CA552" t="s">
        <v>12383</v>
      </c>
      <c r="CB552" t="s">
        <v>12384</v>
      </c>
      <c r="CC552">
        <v>70.5</v>
      </c>
      <c r="CE552">
        <v>2009</v>
      </c>
      <c r="CF552" t="s">
        <v>174</v>
      </c>
      <c r="CG552" t="s">
        <v>1704</v>
      </c>
      <c r="CH552" t="s">
        <v>4953</v>
      </c>
      <c r="CI552" t="s">
        <v>193</v>
      </c>
      <c r="CJ552">
        <v>2025</v>
      </c>
      <c r="CL552" t="s">
        <v>174</v>
      </c>
      <c r="CM552" t="s">
        <v>12385</v>
      </c>
      <c r="CN552" t="s">
        <v>174</v>
      </c>
      <c r="CO552" t="s">
        <v>12386</v>
      </c>
      <c r="CP552" t="s">
        <v>12387</v>
      </c>
      <c r="CQ552" t="s">
        <v>174</v>
      </c>
      <c r="CR552">
        <v>1</v>
      </c>
      <c r="CS552">
        <v>1</v>
      </c>
      <c r="CT552">
        <v>5</v>
      </c>
      <c r="CU552" t="s">
        <v>12388</v>
      </c>
      <c r="CV552" t="s">
        <v>170</v>
      </c>
      <c r="CZ552" t="s">
        <v>170</v>
      </c>
      <c r="DC552" t="s">
        <v>12389</v>
      </c>
      <c r="DD552" t="s">
        <v>174</v>
      </c>
      <c r="DE552" t="s">
        <v>12390</v>
      </c>
      <c r="DF552" t="s">
        <v>174</v>
      </c>
      <c r="DG552" t="s">
        <v>12391</v>
      </c>
      <c r="DH552" t="s">
        <v>12392</v>
      </c>
      <c r="DI552" t="s">
        <v>12393</v>
      </c>
      <c r="DJ552" t="s">
        <v>12394</v>
      </c>
      <c r="DK552">
        <v>92</v>
      </c>
      <c r="DL552" t="s">
        <v>174</v>
      </c>
      <c r="DM552" t="s">
        <v>12395</v>
      </c>
      <c r="DN552" t="s">
        <v>174</v>
      </c>
      <c r="DO552" t="s">
        <v>12396</v>
      </c>
      <c r="DP552" t="s">
        <v>12397</v>
      </c>
      <c r="DQ552" t="str">
        <f>HYPERLINK("https://nconnect.nicmar.ac.in/storage/profile/69980837d795b.png","Download")</f>
        <v>0</v>
      </c>
      <c r="DR552" t="str">
        <f>HYPERLINK("https://nconnect.nicmar.ac.in/pdf/328_resume_1772122725.pdf/Y2FyZWVy","View Resume")</f>
        <v>0</v>
      </c>
      <c r="DS552" t="s">
        <v>10364</v>
      </c>
      <c r="DT552" t="s">
        <v>12398</v>
      </c>
      <c r="DU552" t="s">
        <v>12399</v>
      </c>
      <c r="DV552" t="s">
        <v>819</v>
      </c>
      <c r="DW552" t="s">
        <v>246</v>
      </c>
      <c r="DX552" t="s">
        <v>981</v>
      </c>
      <c r="DY552" t="s">
        <v>209</v>
      </c>
      <c r="DZ552" t="s">
        <v>908</v>
      </c>
      <c r="EA552" t="s">
        <v>12400</v>
      </c>
      <c r="EB552" t="s">
        <v>211</v>
      </c>
      <c r="EC552" t="s">
        <v>819</v>
      </c>
      <c r="ED552" t="s">
        <v>246</v>
      </c>
      <c r="EE552" t="s">
        <v>570</v>
      </c>
      <c r="EF552" t="s">
        <v>981</v>
      </c>
      <c r="EG552" t="s">
        <v>4375</v>
      </c>
      <c r="EH552" t="s">
        <v>12401</v>
      </c>
      <c r="EI552" t="s">
        <v>211</v>
      </c>
      <c r="EJ552" t="s">
        <v>819</v>
      </c>
      <c r="EK552" t="s">
        <v>246</v>
      </c>
      <c r="EL552" t="s">
        <v>2141</v>
      </c>
      <c r="EM552" t="s">
        <v>3628</v>
      </c>
      <c r="EN552" t="s">
        <v>12402</v>
      </c>
      <c r="EO552" t="s">
        <v>12398</v>
      </c>
      <c r="EP552" t="s">
        <v>211</v>
      </c>
      <c r="EQ552" t="s">
        <v>819</v>
      </c>
      <c r="ER552" t="s">
        <v>246</v>
      </c>
      <c r="ES552" t="s">
        <v>1726</v>
      </c>
      <c r="ET552" t="s">
        <v>384</v>
      </c>
      <c r="EU552" t="s">
        <v>380</v>
      </c>
      <c r="EV552" t="s">
        <v>12403</v>
      </c>
      <c r="EW552" t="s">
        <v>12404</v>
      </c>
      <c r="EX552" t="s">
        <v>2129</v>
      </c>
      <c r="EY552" t="s">
        <v>207</v>
      </c>
      <c r="EZ552" t="s">
        <v>788</v>
      </c>
      <c r="FA552" t="s">
        <v>2141</v>
      </c>
      <c r="FB552" t="s">
        <v>265</v>
      </c>
    </row>
    <row r="553" spans="1:158">
      <c r="A553" t="s">
        <v>295</v>
      </c>
      <c r="B553" t="s">
        <v>211</v>
      </c>
      <c r="C553" t="s">
        <v>267</v>
      </c>
      <c r="D553" t="s">
        <v>296</v>
      </c>
      <c r="E553" t="s">
        <v>12405</v>
      </c>
      <c r="F553" t="s">
        <v>12406</v>
      </c>
      <c r="G553">
        <v>9860440839</v>
      </c>
      <c r="H553" t="s">
        <v>164</v>
      </c>
      <c r="I553" t="s">
        <v>12407</v>
      </c>
      <c r="J553" t="s">
        <v>166</v>
      </c>
      <c r="K553" t="s">
        <v>12408</v>
      </c>
      <c r="L553" t="s">
        <v>12409</v>
      </c>
      <c r="M553" t="s">
        <v>12410</v>
      </c>
      <c r="N553" t="s">
        <v>174</v>
      </c>
      <c r="O553" t="s">
        <v>12411</v>
      </c>
      <c r="P553" t="s">
        <v>12412</v>
      </c>
      <c r="AI553" t="s">
        <v>12413</v>
      </c>
      <c r="AJ553" t="s">
        <v>12414</v>
      </c>
      <c r="AK553" t="s">
        <v>12415</v>
      </c>
      <c r="AL553">
        <v>65.2</v>
      </c>
      <c r="AN553">
        <v>2000</v>
      </c>
      <c r="AO553" t="s">
        <v>174</v>
      </c>
      <c r="AP553" t="s">
        <v>12416</v>
      </c>
      <c r="AQ553" t="s">
        <v>12414</v>
      </c>
      <c r="AR553" t="s">
        <v>12417</v>
      </c>
      <c r="AS553">
        <v>72.33</v>
      </c>
      <c r="AU553">
        <v>2002</v>
      </c>
      <c r="AV553" t="s">
        <v>170</v>
      </c>
      <c r="BC553" t="s">
        <v>174</v>
      </c>
      <c r="BD553" t="s">
        <v>12418</v>
      </c>
      <c r="BE553" t="s">
        <v>12419</v>
      </c>
      <c r="BF553" t="s">
        <v>12420</v>
      </c>
      <c r="BG553">
        <v>65.25</v>
      </c>
      <c r="BI553">
        <v>2007</v>
      </c>
      <c r="BJ553">
        <v>19</v>
      </c>
      <c r="BK553" t="s">
        <v>4115</v>
      </c>
      <c r="BL553">
        <v>53</v>
      </c>
      <c r="BM553" t="s">
        <v>12421</v>
      </c>
      <c r="BN553" t="s">
        <v>174</v>
      </c>
      <c r="BO553" t="s">
        <v>12422</v>
      </c>
      <c r="BP553" t="s">
        <v>12423</v>
      </c>
      <c r="BQ553" t="s">
        <v>296</v>
      </c>
      <c r="BR553">
        <v>69.16</v>
      </c>
      <c r="BT553">
        <v>2009</v>
      </c>
      <c r="BU553">
        <v>31</v>
      </c>
      <c r="BV553" t="s">
        <v>529</v>
      </c>
      <c r="BW553">
        <v>33</v>
      </c>
      <c r="BY553" t="s">
        <v>170</v>
      </c>
      <c r="CF553" t="s">
        <v>174</v>
      </c>
      <c r="CG553" t="s">
        <v>6974</v>
      </c>
      <c r="CH553" t="s">
        <v>12424</v>
      </c>
      <c r="CI553" t="s">
        <v>193</v>
      </c>
      <c r="CJ553">
        <v>2022</v>
      </c>
      <c r="CL553" t="s">
        <v>174</v>
      </c>
      <c r="CM553" t="s">
        <v>12425</v>
      </c>
      <c r="CN553" t="s">
        <v>174</v>
      </c>
      <c r="CO553" t="s">
        <v>12426</v>
      </c>
      <c r="CP553" t="s">
        <v>670</v>
      </c>
      <c r="CQ553" t="s">
        <v>174</v>
      </c>
      <c r="CR553" t="s">
        <v>679</v>
      </c>
      <c r="CS553" t="s">
        <v>6099</v>
      </c>
      <c r="CT553">
        <v>13</v>
      </c>
      <c r="CU553" t="s">
        <v>12427</v>
      </c>
      <c r="CV553" t="s">
        <v>170</v>
      </c>
      <c r="CZ553" t="s">
        <v>170</v>
      </c>
      <c r="DB553" t="s">
        <v>12428</v>
      </c>
      <c r="DC553" t="s">
        <v>12429</v>
      </c>
      <c r="DD553" t="s">
        <v>174</v>
      </c>
      <c r="DE553" t="s">
        <v>12430</v>
      </c>
      <c r="DF553" t="s">
        <v>174</v>
      </c>
      <c r="DG553" t="s">
        <v>12431</v>
      </c>
      <c r="DH553" t="s">
        <v>12432</v>
      </c>
      <c r="DI553" t="s">
        <v>378</v>
      </c>
      <c r="DJ553" t="s">
        <v>12433</v>
      </c>
      <c r="DK553">
        <v>8</v>
      </c>
      <c r="DL553" t="s">
        <v>170</v>
      </c>
      <c r="DN553" t="s">
        <v>170</v>
      </c>
      <c r="DP553" t="s">
        <v>12434</v>
      </c>
      <c r="DQ553" t="str">
        <f>HYPERLINK("https://nconnect.nicmar.ac.in/storage/profile/69a0821edd175.png","Download")</f>
        <v>0</v>
      </c>
      <c r="DR553" t="str">
        <f>HYPERLINK("https://nconnect.nicmar.ac.in/pdf/719_resume_1772126829.pdf/Y2FyZWVy","View Resume")</f>
        <v>0</v>
      </c>
      <c r="DS553" t="s">
        <v>12435</v>
      </c>
      <c r="DT553" t="s">
        <v>1029</v>
      </c>
      <c r="DU553" t="s">
        <v>12436</v>
      </c>
      <c r="DV553" t="s">
        <v>1427</v>
      </c>
      <c r="DW553" t="s">
        <v>246</v>
      </c>
      <c r="DX553" t="s">
        <v>419</v>
      </c>
      <c r="DY553" t="s">
        <v>209</v>
      </c>
      <c r="DZ553" t="s">
        <v>865</v>
      </c>
      <c r="EA553" t="s">
        <v>12437</v>
      </c>
      <c r="EB553" t="s">
        <v>1283</v>
      </c>
      <c r="EC553" t="s">
        <v>1427</v>
      </c>
      <c r="ED553" t="s">
        <v>246</v>
      </c>
      <c r="EE553" t="s">
        <v>258</v>
      </c>
      <c r="EF553" t="s">
        <v>419</v>
      </c>
      <c r="EG553" t="s">
        <v>1216</v>
      </c>
      <c r="EH553" t="s">
        <v>12438</v>
      </c>
      <c r="EI553" t="s">
        <v>1283</v>
      </c>
      <c r="EJ553" t="s">
        <v>1427</v>
      </c>
      <c r="EK553" t="s">
        <v>246</v>
      </c>
      <c r="EL553" t="s">
        <v>6602</v>
      </c>
      <c r="EM553" t="s">
        <v>258</v>
      </c>
      <c r="EN553" t="s">
        <v>6449</v>
      </c>
      <c r="EO553" t="s">
        <v>12439</v>
      </c>
      <c r="EP553" t="s">
        <v>1283</v>
      </c>
      <c r="EQ553" t="s">
        <v>1427</v>
      </c>
      <c r="ER553" t="s">
        <v>246</v>
      </c>
      <c r="ES553" t="s">
        <v>2198</v>
      </c>
      <c r="ET553" t="s">
        <v>6602</v>
      </c>
      <c r="EU553" t="s">
        <v>502</v>
      </c>
      <c r="EV553" t="s">
        <v>12440</v>
      </c>
      <c r="EW553" t="s">
        <v>1283</v>
      </c>
      <c r="EX553" t="s">
        <v>12441</v>
      </c>
      <c r="EY553" t="s">
        <v>246</v>
      </c>
      <c r="EZ553" t="s">
        <v>5385</v>
      </c>
      <c r="FA553" t="s">
        <v>2198</v>
      </c>
      <c r="FB553" t="s">
        <v>3195</v>
      </c>
    </row>
    <row r="554" spans="1:158">
      <c r="A554" t="s">
        <v>794</v>
      </c>
      <c r="B554" t="s">
        <v>211</v>
      </c>
      <c r="C554" t="s">
        <v>267</v>
      </c>
      <c r="D554" t="s">
        <v>509</v>
      </c>
      <c r="E554" t="s">
        <v>12442</v>
      </c>
      <c r="F554" t="s">
        <v>12443</v>
      </c>
      <c r="G554">
        <v>9049417976</v>
      </c>
      <c r="H554" t="s">
        <v>271</v>
      </c>
      <c r="I554" t="s">
        <v>12444</v>
      </c>
      <c r="J554" t="s">
        <v>166</v>
      </c>
      <c r="K554" t="s">
        <v>798</v>
      </c>
      <c r="L554" t="s">
        <v>12445</v>
      </c>
      <c r="M554" t="s">
        <v>12446</v>
      </c>
      <c r="N554" t="s">
        <v>170</v>
      </c>
      <c r="AI554" t="s">
        <v>12447</v>
      </c>
      <c r="AJ554" t="s">
        <v>12448</v>
      </c>
      <c r="AK554" t="s">
        <v>9051</v>
      </c>
      <c r="AL554">
        <v>73</v>
      </c>
      <c r="AN554">
        <v>2002</v>
      </c>
      <c r="AO554" t="s">
        <v>174</v>
      </c>
      <c r="AP554" t="s">
        <v>12449</v>
      </c>
      <c r="AQ554" t="s">
        <v>12450</v>
      </c>
      <c r="AR554" t="s">
        <v>9051</v>
      </c>
      <c r="AS554">
        <v>68</v>
      </c>
      <c r="AU554">
        <v>2004</v>
      </c>
      <c r="AV554" t="s">
        <v>170</v>
      </c>
      <c r="BC554" t="s">
        <v>174</v>
      </c>
      <c r="BD554" t="s">
        <v>12451</v>
      </c>
      <c r="BE554" t="s">
        <v>12452</v>
      </c>
      <c r="BF554" t="s">
        <v>1704</v>
      </c>
      <c r="BG554">
        <v>72</v>
      </c>
      <c r="BI554">
        <v>2007</v>
      </c>
      <c r="BJ554">
        <v>19</v>
      </c>
      <c r="BK554" t="s">
        <v>12453</v>
      </c>
      <c r="BL554">
        <v>17</v>
      </c>
      <c r="BM554" t="s">
        <v>2047</v>
      </c>
      <c r="BN554" t="s">
        <v>174</v>
      </c>
      <c r="BO554" t="s">
        <v>12454</v>
      </c>
      <c r="BP554" t="s">
        <v>12455</v>
      </c>
      <c r="BQ554" t="s">
        <v>12456</v>
      </c>
      <c r="BR554">
        <v>75</v>
      </c>
      <c r="BT554">
        <v>2009</v>
      </c>
      <c r="BU554">
        <v>31</v>
      </c>
      <c r="BW554">
        <v>23</v>
      </c>
      <c r="BY554" t="s">
        <v>170</v>
      </c>
      <c r="CF554" t="s">
        <v>174</v>
      </c>
      <c r="CG554" t="s">
        <v>528</v>
      </c>
      <c r="CH554" t="s">
        <v>12457</v>
      </c>
      <c r="CI554" t="s">
        <v>373</v>
      </c>
      <c r="CK554" t="s">
        <v>174</v>
      </c>
      <c r="CL554" t="s">
        <v>174</v>
      </c>
      <c r="CM554" t="s">
        <v>12458</v>
      </c>
      <c r="CN554" t="s">
        <v>174</v>
      </c>
      <c r="CO554" t="s">
        <v>12459</v>
      </c>
      <c r="CP554" t="s">
        <v>722</v>
      </c>
      <c r="CQ554" t="s">
        <v>174</v>
      </c>
      <c r="CR554" t="s">
        <v>2624</v>
      </c>
      <c r="CS554">
        <v>0</v>
      </c>
      <c r="CT554">
        <v>2</v>
      </c>
      <c r="CV554" t="s">
        <v>170</v>
      </c>
      <c r="CZ554" t="s">
        <v>170</v>
      </c>
      <c r="DB554" t="s">
        <v>12460</v>
      </c>
      <c r="DC554" t="s">
        <v>12461</v>
      </c>
      <c r="DD554" t="s">
        <v>174</v>
      </c>
      <c r="DE554" t="s">
        <v>12462</v>
      </c>
      <c r="DF554" t="s">
        <v>174</v>
      </c>
      <c r="DG554">
        <v>1</v>
      </c>
      <c r="DH554">
        <v>0</v>
      </c>
      <c r="DI554">
        <v>0</v>
      </c>
      <c r="DJ554" t="s">
        <v>12463</v>
      </c>
      <c r="DK554">
        <v>10</v>
      </c>
      <c r="DL554" t="s">
        <v>174</v>
      </c>
      <c r="DM554" t="s">
        <v>12464</v>
      </c>
      <c r="DN554" t="s">
        <v>170</v>
      </c>
      <c r="DP554" t="s">
        <v>12465</v>
      </c>
      <c r="DQ554" t="s">
        <v>202</v>
      </c>
      <c r="DR554" t="str">
        <f>HYPERLINK("https://nconnect.nicmar.ac.in/pdf/688_resume_1772129389.pdf/Y2FyZWVy","View Resume")</f>
        <v>0</v>
      </c>
      <c r="DS554" t="s">
        <v>870</v>
      </c>
      <c r="DT554" t="s">
        <v>12466</v>
      </c>
      <c r="DU554" t="s">
        <v>12467</v>
      </c>
      <c r="DV554" t="s">
        <v>1427</v>
      </c>
      <c r="DW554" t="s">
        <v>246</v>
      </c>
      <c r="DX554" t="s">
        <v>1199</v>
      </c>
      <c r="DY554" t="s">
        <v>209</v>
      </c>
      <c r="DZ554" t="s">
        <v>292</v>
      </c>
      <c r="EA554" t="s">
        <v>12468</v>
      </c>
      <c r="EB554" t="s">
        <v>12469</v>
      </c>
      <c r="EC554" t="s">
        <v>1427</v>
      </c>
      <c r="ED554" t="s">
        <v>246</v>
      </c>
      <c r="EE554" t="s">
        <v>951</v>
      </c>
      <c r="EF554" t="s">
        <v>1387</v>
      </c>
      <c r="EG554" t="s">
        <v>380</v>
      </c>
      <c r="EH554" t="s">
        <v>12470</v>
      </c>
      <c r="EI554" t="s">
        <v>12471</v>
      </c>
      <c r="EJ554" t="s">
        <v>1427</v>
      </c>
      <c r="EK554" t="s">
        <v>207</v>
      </c>
      <c r="EL554" t="s">
        <v>821</v>
      </c>
      <c r="EM554" t="s">
        <v>649</v>
      </c>
      <c r="EN554" t="s">
        <v>1689</v>
      </c>
    </row>
    <row r="555" spans="1:158">
      <c r="A555" t="s">
        <v>356</v>
      </c>
      <c r="B555" t="s">
        <v>211</v>
      </c>
      <c r="C555" t="s">
        <v>267</v>
      </c>
      <c r="D555" t="s">
        <v>357</v>
      </c>
      <c r="E555" t="s">
        <v>11441</v>
      </c>
      <c r="F555" t="s">
        <v>11442</v>
      </c>
      <c r="G555">
        <v>9829069754</v>
      </c>
      <c r="H555" t="s">
        <v>164</v>
      </c>
      <c r="I555" t="s">
        <v>11443</v>
      </c>
      <c r="J555" t="s">
        <v>166</v>
      </c>
      <c r="K555" t="s">
        <v>361</v>
      </c>
      <c r="L555" t="s">
        <v>11444</v>
      </c>
      <c r="M555" t="s">
        <v>11445</v>
      </c>
      <c r="N555" t="s">
        <v>170</v>
      </c>
      <c r="AI555" t="s">
        <v>11446</v>
      </c>
      <c r="AJ555" t="s">
        <v>5478</v>
      </c>
      <c r="AK555" t="s">
        <v>11447</v>
      </c>
      <c r="AL555">
        <v>60.6</v>
      </c>
      <c r="AN555">
        <v>1979</v>
      </c>
      <c r="AO555" t="s">
        <v>174</v>
      </c>
      <c r="AP555" t="s">
        <v>11448</v>
      </c>
      <c r="AQ555" t="s">
        <v>5478</v>
      </c>
      <c r="AR555" t="s">
        <v>11449</v>
      </c>
      <c r="AS555">
        <v>49.4</v>
      </c>
      <c r="AU555">
        <v>1981</v>
      </c>
      <c r="AV555" t="s">
        <v>174</v>
      </c>
      <c r="AW555" t="s">
        <v>11450</v>
      </c>
      <c r="AX555" t="s">
        <v>11451</v>
      </c>
      <c r="AY555" t="s">
        <v>11452</v>
      </c>
      <c r="AZ555">
        <v>62.6</v>
      </c>
      <c r="BB555">
        <v>1995</v>
      </c>
      <c r="BC555" t="s">
        <v>174</v>
      </c>
      <c r="BD555" t="s">
        <v>11453</v>
      </c>
      <c r="BE555" t="s">
        <v>11454</v>
      </c>
      <c r="BF555" t="s">
        <v>11455</v>
      </c>
      <c r="BG555">
        <v>48.3</v>
      </c>
      <c r="BI555">
        <v>1986</v>
      </c>
      <c r="BJ555">
        <v>19</v>
      </c>
      <c r="BK555" t="s">
        <v>1007</v>
      </c>
      <c r="BL555">
        <v>53</v>
      </c>
      <c r="BM555" t="s">
        <v>11456</v>
      </c>
      <c r="BN555" t="s">
        <v>174</v>
      </c>
      <c r="BO555" t="s">
        <v>11457</v>
      </c>
      <c r="BP555" t="s">
        <v>11458</v>
      </c>
      <c r="BQ555" t="s">
        <v>11459</v>
      </c>
      <c r="BR555">
        <v>63.6</v>
      </c>
      <c r="BT555">
        <v>1999</v>
      </c>
      <c r="BU555">
        <v>31</v>
      </c>
      <c r="BV555" t="s">
        <v>11460</v>
      </c>
      <c r="BW555">
        <v>53</v>
      </c>
      <c r="BX555" t="s">
        <v>11461</v>
      </c>
      <c r="BY555" t="s">
        <v>174</v>
      </c>
      <c r="BZ555" t="s">
        <v>11462</v>
      </c>
      <c r="CA555" t="s">
        <v>11454</v>
      </c>
      <c r="CB555" t="s">
        <v>11463</v>
      </c>
      <c r="CC555">
        <v>54.05</v>
      </c>
      <c r="CE555">
        <v>1989</v>
      </c>
      <c r="CF555" t="s">
        <v>174</v>
      </c>
      <c r="CG555" t="s">
        <v>713</v>
      </c>
      <c r="CH555" t="s">
        <v>11464</v>
      </c>
      <c r="CI555" t="s">
        <v>193</v>
      </c>
      <c r="CJ555">
        <v>2019</v>
      </c>
      <c r="CL555" t="s">
        <v>174</v>
      </c>
      <c r="CM555" t="s">
        <v>11465</v>
      </c>
      <c r="CN555" t="s">
        <v>174</v>
      </c>
      <c r="CO555" t="s">
        <v>11466</v>
      </c>
      <c r="CP555" t="s">
        <v>11467</v>
      </c>
      <c r="CQ555" t="s">
        <v>174</v>
      </c>
      <c r="CR555" t="s">
        <v>3130</v>
      </c>
      <c r="CS555" t="s">
        <v>3130</v>
      </c>
      <c r="CT555">
        <v>5</v>
      </c>
      <c r="CU555" t="s">
        <v>11468</v>
      </c>
      <c r="CV555" t="s">
        <v>170</v>
      </c>
      <c r="CZ555" t="s">
        <v>170</v>
      </c>
      <c r="DB555" t="s">
        <v>11469</v>
      </c>
      <c r="DC555" t="s">
        <v>11470</v>
      </c>
      <c r="DD555" t="s">
        <v>174</v>
      </c>
      <c r="DE555" t="s">
        <v>11471</v>
      </c>
      <c r="DF555" t="s">
        <v>174</v>
      </c>
      <c r="DG555" t="s">
        <v>11472</v>
      </c>
      <c r="DH555" t="s">
        <v>3130</v>
      </c>
      <c r="DI555" t="s">
        <v>3130</v>
      </c>
      <c r="DJ555" t="s">
        <v>3130</v>
      </c>
      <c r="DK555">
        <v>9</v>
      </c>
      <c r="DL555" t="s">
        <v>174</v>
      </c>
      <c r="DM555" t="s">
        <v>11473</v>
      </c>
      <c r="DN555" t="s">
        <v>174</v>
      </c>
      <c r="DO555" t="s">
        <v>11474</v>
      </c>
      <c r="DP555" t="s">
        <v>12472</v>
      </c>
      <c r="DQ555" t="str">
        <f>HYPERLINK("https://nconnect.nicmar.ac.in/storage/profile/69a094226407e.png","Download")</f>
        <v>0</v>
      </c>
      <c r="DR555" t="str">
        <f>HYPERLINK("https://nconnect.nicmar.ac.in/pdf/403_resume_1772214903.pdf/Y2FyZWVy","View Resume")</f>
        <v>0</v>
      </c>
      <c r="DS555" t="s">
        <v>11476</v>
      </c>
      <c r="DT555" t="s">
        <v>11477</v>
      </c>
      <c r="DU555" t="s">
        <v>11478</v>
      </c>
      <c r="DV555" t="s">
        <v>1214</v>
      </c>
      <c r="DW555" t="s">
        <v>207</v>
      </c>
      <c r="DX555" t="s">
        <v>465</v>
      </c>
      <c r="DY555" t="s">
        <v>209</v>
      </c>
      <c r="DZ555" t="s">
        <v>949</v>
      </c>
      <c r="EA555" t="s">
        <v>11479</v>
      </c>
      <c r="EB555" t="s">
        <v>11480</v>
      </c>
      <c r="EC555" t="s">
        <v>1214</v>
      </c>
      <c r="ED555" t="s">
        <v>207</v>
      </c>
      <c r="EE555" t="s">
        <v>758</v>
      </c>
      <c r="EF555" t="s">
        <v>1199</v>
      </c>
      <c r="EG555" t="s">
        <v>355</v>
      </c>
      <c r="EH555" t="s">
        <v>11481</v>
      </c>
      <c r="EI555" t="s">
        <v>11471</v>
      </c>
      <c r="EJ555" t="s">
        <v>1214</v>
      </c>
      <c r="EK555" t="s">
        <v>246</v>
      </c>
      <c r="EL555" t="s">
        <v>2854</v>
      </c>
      <c r="EM555" t="s">
        <v>984</v>
      </c>
      <c r="EN555" t="s">
        <v>248</v>
      </c>
      <c r="EO555" t="s">
        <v>9336</v>
      </c>
      <c r="EP555" t="s">
        <v>11482</v>
      </c>
      <c r="EQ555" t="s">
        <v>1214</v>
      </c>
      <c r="ER555" t="s">
        <v>246</v>
      </c>
      <c r="ES555" t="s">
        <v>645</v>
      </c>
      <c r="ET555" t="s">
        <v>907</v>
      </c>
      <c r="EU555" t="s">
        <v>461</v>
      </c>
      <c r="EV555" t="s">
        <v>11483</v>
      </c>
      <c r="EW555" t="s">
        <v>11484</v>
      </c>
      <c r="EX555" t="s">
        <v>1214</v>
      </c>
      <c r="EY555" t="s">
        <v>207</v>
      </c>
      <c r="EZ555" t="s">
        <v>1987</v>
      </c>
      <c r="FA555" t="s">
        <v>1719</v>
      </c>
      <c r="FB555" t="s">
        <v>1388</v>
      </c>
    </row>
    <row r="556" spans="1:158">
      <c r="A556" t="s">
        <v>293</v>
      </c>
      <c r="B556" t="s">
        <v>211</v>
      </c>
      <c r="C556" t="s">
        <v>212</v>
      </c>
      <c r="D556" t="s">
        <v>294</v>
      </c>
      <c r="E556" t="s">
        <v>12473</v>
      </c>
      <c r="F556" t="s">
        <v>12474</v>
      </c>
      <c r="G556">
        <v>9776925466</v>
      </c>
      <c r="H556" t="s">
        <v>164</v>
      </c>
      <c r="I556" t="s">
        <v>12475</v>
      </c>
      <c r="J556" t="s">
        <v>217</v>
      </c>
      <c r="K556" t="s">
        <v>11366</v>
      </c>
      <c r="L556" t="s">
        <v>12476</v>
      </c>
      <c r="M556" t="s">
        <v>12477</v>
      </c>
      <c r="N556" t="s">
        <v>170</v>
      </c>
      <c r="AI556" t="s">
        <v>12478</v>
      </c>
      <c r="AJ556" t="s">
        <v>12479</v>
      </c>
      <c r="AK556" t="s">
        <v>3149</v>
      </c>
      <c r="AL556">
        <v>49</v>
      </c>
      <c r="AN556">
        <v>2009</v>
      </c>
      <c r="AO556" t="s">
        <v>174</v>
      </c>
      <c r="AP556" t="s">
        <v>12480</v>
      </c>
      <c r="AQ556" t="s">
        <v>12481</v>
      </c>
      <c r="AR556" t="s">
        <v>1611</v>
      </c>
      <c r="AS556">
        <v>44</v>
      </c>
      <c r="AU556">
        <v>2012</v>
      </c>
      <c r="AV556" t="s">
        <v>170</v>
      </c>
      <c r="BC556" t="s">
        <v>174</v>
      </c>
      <c r="BD556" t="s">
        <v>12482</v>
      </c>
      <c r="BE556" t="s">
        <v>11663</v>
      </c>
      <c r="BF556" t="s">
        <v>3149</v>
      </c>
      <c r="BG556">
        <v>55</v>
      </c>
      <c r="BI556">
        <v>2016</v>
      </c>
      <c r="BJ556">
        <v>19</v>
      </c>
      <c r="BK556" t="s">
        <v>12483</v>
      </c>
      <c r="BL556">
        <v>53</v>
      </c>
      <c r="BM556" t="s">
        <v>3149</v>
      </c>
      <c r="BN556" t="s">
        <v>174</v>
      </c>
      <c r="BO556" t="s">
        <v>12484</v>
      </c>
      <c r="BP556" t="s">
        <v>12484</v>
      </c>
      <c r="BQ556" t="s">
        <v>3149</v>
      </c>
      <c r="BR556">
        <v>75</v>
      </c>
      <c r="BT556">
        <v>2018</v>
      </c>
      <c r="BU556">
        <v>31</v>
      </c>
      <c r="BV556" t="s">
        <v>12485</v>
      </c>
      <c r="BW556">
        <v>53</v>
      </c>
      <c r="BX556" t="s">
        <v>3149</v>
      </c>
      <c r="BY556" t="s">
        <v>170</v>
      </c>
      <c r="CF556" t="s">
        <v>174</v>
      </c>
      <c r="CG556" t="s">
        <v>12486</v>
      </c>
      <c r="CH556" t="s">
        <v>12487</v>
      </c>
      <c r="CI556" t="s">
        <v>193</v>
      </c>
      <c r="CJ556">
        <v>2025</v>
      </c>
      <c r="CL556" t="s">
        <v>174</v>
      </c>
      <c r="CM556" t="s">
        <v>12488</v>
      </c>
      <c r="CN556" t="s">
        <v>170</v>
      </c>
      <c r="CP556" t="s">
        <v>12489</v>
      </c>
      <c r="CQ556" t="s">
        <v>174</v>
      </c>
      <c r="CR556">
        <v>2</v>
      </c>
      <c r="CS556">
        <v>3</v>
      </c>
      <c r="CV556" t="s">
        <v>170</v>
      </c>
      <c r="CZ556" t="s">
        <v>170</v>
      </c>
      <c r="DB556" t="s">
        <v>1163</v>
      </c>
      <c r="DC556" t="s">
        <v>1892</v>
      </c>
      <c r="DD556" t="s">
        <v>170</v>
      </c>
      <c r="DF556" t="s">
        <v>170</v>
      </c>
      <c r="DL556" t="s">
        <v>170</v>
      </c>
      <c r="DN556" t="s">
        <v>170</v>
      </c>
      <c r="DP556" t="s">
        <v>12490</v>
      </c>
      <c r="DQ556" t="str">
        <f>HYPERLINK("https://nconnect.nicmar.ac.in/storage/profile/699dcc819aa97.png","Download")</f>
        <v>0</v>
      </c>
      <c r="DR556" t="str">
        <f>HYPERLINK("https://nconnect.nicmar.ac.in/pdf/642_resume_1772149985.pdf/Y2FyZWVy","View Resume")</f>
        <v>0</v>
      </c>
      <c r="DS556" t="s">
        <v>945</v>
      </c>
      <c r="DT556" t="s">
        <v>12491</v>
      </c>
      <c r="DU556" t="s">
        <v>12492</v>
      </c>
      <c r="DV556" t="s">
        <v>1952</v>
      </c>
      <c r="DW556" t="s">
        <v>246</v>
      </c>
      <c r="DX556" t="s">
        <v>4269</v>
      </c>
      <c r="DY556" t="s">
        <v>209</v>
      </c>
      <c r="DZ556" t="s">
        <v>945</v>
      </c>
    </row>
    <row r="557" spans="1:158">
      <c r="A557" t="s">
        <v>5302</v>
      </c>
      <c r="B557" t="s">
        <v>508</v>
      </c>
      <c r="C557" t="s">
        <v>160</v>
      </c>
      <c r="D557" t="s">
        <v>5303</v>
      </c>
      <c r="E557" t="s">
        <v>12493</v>
      </c>
      <c r="F557" t="s">
        <v>12494</v>
      </c>
      <c r="G557">
        <v>7709953303</v>
      </c>
      <c r="H557" t="s">
        <v>271</v>
      </c>
      <c r="I557" t="s">
        <v>12495</v>
      </c>
      <c r="J557" t="s">
        <v>217</v>
      </c>
      <c r="K557" t="s">
        <v>12496</v>
      </c>
      <c r="L557" t="s">
        <v>12497</v>
      </c>
      <c r="M557" t="s">
        <v>12498</v>
      </c>
      <c r="N557" t="s">
        <v>170</v>
      </c>
      <c r="AI557" t="s">
        <v>12499</v>
      </c>
      <c r="AJ557" t="s">
        <v>12500</v>
      </c>
      <c r="AK557" t="s">
        <v>12501</v>
      </c>
      <c r="AL557">
        <v>87.7</v>
      </c>
      <c r="AN557">
        <v>1998</v>
      </c>
      <c r="AO557" t="s">
        <v>174</v>
      </c>
      <c r="AP557" t="s">
        <v>12502</v>
      </c>
      <c r="AQ557" t="s">
        <v>12503</v>
      </c>
      <c r="AR557" t="s">
        <v>12504</v>
      </c>
      <c r="AS557">
        <v>77.7</v>
      </c>
      <c r="AU557">
        <v>2000</v>
      </c>
      <c r="AV557" t="s">
        <v>170</v>
      </c>
      <c r="BC557" t="s">
        <v>174</v>
      </c>
      <c r="BD557" t="s">
        <v>12505</v>
      </c>
      <c r="BE557" t="s">
        <v>12506</v>
      </c>
      <c r="BF557" t="s">
        <v>1780</v>
      </c>
      <c r="BG557">
        <v>75.6</v>
      </c>
      <c r="BI557">
        <v>2005</v>
      </c>
      <c r="BJ557">
        <v>8</v>
      </c>
      <c r="BL557">
        <v>2</v>
      </c>
      <c r="BN557" t="s">
        <v>174</v>
      </c>
      <c r="BO557" t="s">
        <v>2509</v>
      </c>
      <c r="BP557" t="s">
        <v>2509</v>
      </c>
      <c r="BQ557" t="s">
        <v>1159</v>
      </c>
      <c r="BR557">
        <v>71.3</v>
      </c>
      <c r="BT557">
        <v>2007</v>
      </c>
      <c r="BU557">
        <v>24</v>
      </c>
      <c r="BW557">
        <v>50</v>
      </c>
      <c r="BY557" t="s">
        <v>170</v>
      </c>
      <c r="CF557" t="s">
        <v>174</v>
      </c>
      <c r="CG557" t="s">
        <v>12507</v>
      </c>
      <c r="CH557" t="s">
        <v>12508</v>
      </c>
      <c r="CI557" t="s">
        <v>193</v>
      </c>
      <c r="CJ557">
        <v>2014</v>
      </c>
      <c r="CL557" t="s">
        <v>174</v>
      </c>
      <c r="CM557" t="s">
        <v>12509</v>
      </c>
      <c r="CN557" t="s">
        <v>174</v>
      </c>
      <c r="CO557" t="s">
        <v>12510</v>
      </c>
      <c r="CP557" t="s">
        <v>12511</v>
      </c>
      <c r="CQ557" t="s">
        <v>174</v>
      </c>
      <c r="CR557">
        <v>8</v>
      </c>
      <c r="CS557">
        <v>2</v>
      </c>
      <c r="CT557">
        <v>13</v>
      </c>
      <c r="CU557" t="s">
        <v>12512</v>
      </c>
      <c r="CV557" t="s">
        <v>174</v>
      </c>
      <c r="CW557" t="s">
        <v>12513</v>
      </c>
      <c r="CX557" t="s">
        <v>373</v>
      </c>
      <c r="CZ557" t="s">
        <v>170</v>
      </c>
      <c r="DB557" t="s">
        <v>12514</v>
      </c>
      <c r="DC557" t="s">
        <v>12515</v>
      </c>
      <c r="DD557" t="s">
        <v>174</v>
      </c>
      <c r="DE557" t="s">
        <v>12516</v>
      </c>
      <c r="DF557" t="s">
        <v>174</v>
      </c>
      <c r="DG557" t="s">
        <v>12517</v>
      </c>
      <c r="DH557">
        <v>0</v>
      </c>
      <c r="DI557">
        <v>0</v>
      </c>
      <c r="DJ557" t="s">
        <v>5116</v>
      </c>
      <c r="DK557">
        <v>0</v>
      </c>
      <c r="DL557" t="s">
        <v>174</v>
      </c>
      <c r="DM557" t="s">
        <v>12518</v>
      </c>
      <c r="DN557" t="s">
        <v>170</v>
      </c>
      <c r="DP557" t="s">
        <v>12519</v>
      </c>
      <c r="DQ557" t="str">
        <f>HYPERLINK("https://nconnect.nicmar.ac.in/storage/profile/69a04ddf15e31.png","Download")</f>
        <v>0</v>
      </c>
      <c r="DR557" t="str">
        <f>HYPERLINK("https://nconnect.nicmar.ac.in/pdf/724_resume_1772155780.pdf/Y2FyZWVy","View Resume")</f>
        <v>0</v>
      </c>
      <c r="DS557" t="s">
        <v>12520</v>
      </c>
      <c r="DT557" t="s">
        <v>12521</v>
      </c>
      <c r="DU557" t="s">
        <v>508</v>
      </c>
      <c r="DV557" t="s">
        <v>819</v>
      </c>
      <c r="DW557" t="s">
        <v>246</v>
      </c>
      <c r="DX557" t="s">
        <v>905</v>
      </c>
      <c r="DY557" t="s">
        <v>209</v>
      </c>
      <c r="DZ557" t="s">
        <v>3195</v>
      </c>
      <c r="EA557" t="s">
        <v>12522</v>
      </c>
      <c r="EB557" t="s">
        <v>12523</v>
      </c>
      <c r="EC557" t="s">
        <v>4679</v>
      </c>
      <c r="ED557" t="s">
        <v>246</v>
      </c>
      <c r="EE557" t="s">
        <v>984</v>
      </c>
      <c r="EF557" t="s">
        <v>1387</v>
      </c>
      <c r="EG557" t="s">
        <v>461</v>
      </c>
      <c r="EH557" t="s">
        <v>12524</v>
      </c>
      <c r="EI557" t="s">
        <v>12525</v>
      </c>
      <c r="EJ557" t="s">
        <v>422</v>
      </c>
      <c r="EK557" t="s">
        <v>207</v>
      </c>
      <c r="EL557" t="s">
        <v>948</v>
      </c>
      <c r="EM557" t="s">
        <v>1813</v>
      </c>
      <c r="EN557" t="s">
        <v>265</v>
      </c>
      <c r="EO557" t="s">
        <v>12526</v>
      </c>
      <c r="EP557" t="s">
        <v>508</v>
      </c>
      <c r="EQ557" t="s">
        <v>422</v>
      </c>
      <c r="ER557" t="s">
        <v>246</v>
      </c>
      <c r="ES557" t="s">
        <v>6636</v>
      </c>
      <c r="ET557" t="s">
        <v>948</v>
      </c>
      <c r="EU557" t="s">
        <v>4013</v>
      </c>
      <c r="EV557" t="s">
        <v>12527</v>
      </c>
      <c r="EW557" t="s">
        <v>12528</v>
      </c>
      <c r="EX557" t="s">
        <v>422</v>
      </c>
      <c r="EY557" t="s">
        <v>207</v>
      </c>
      <c r="EZ557" t="s">
        <v>3452</v>
      </c>
      <c r="FA557" t="s">
        <v>4215</v>
      </c>
      <c r="FB557" t="s">
        <v>2137</v>
      </c>
    </row>
    <row r="558" spans="1:158">
      <c r="A558" t="s">
        <v>356</v>
      </c>
      <c r="B558" t="s">
        <v>211</v>
      </c>
      <c r="C558" t="s">
        <v>267</v>
      </c>
      <c r="D558" t="s">
        <v>357</v>
      </c>
      <c r="E558" t="s">
        <v>12529</v>
      </c>
      <c r="F558" t="s">
        <v>12530</v>
      </c>
      <c r="G558">
        <v>6207719894</v>
      </c>
      <c r="H558" t="s">
        <v>271</v>
      </c>
      <c r="I558" t="s">
        <v>12531</v>
      </c>
      <c r="J558" t="s">
        <v>217</v>
      </c>
      <c r="K558" t="s">
        <v>12532</v>
      </c>
      <c r="L558" t="s">
        <v>12533</v>
      </c>
      <c r="M558" t="s">
        <v>12534</v>
      </c>
      <c r="N558" t="s">
        <v>170</v>
      </c>
      <c r="AI558" t="s">
        <v>12535</v>
      </c>
      <c r="AJ558" t="s">
        <v>12536</v>
      </c>
      <c r="AK558" t="s">
        <v>12537</v>
      </c>
      <c r="AL558">
        <v>85</v>
      </c>
      <c r="AM558">
        <v>8.5</v>
      </c>
      <c r="AN558">
        <v>2007</v>
      </c>
      <c r="AO558" t="s">
        <v>174</v>
      </c>
      <c r="AP558" t="s">
        <v>9943</v>
      </c>
      <c r="AQ558" t="s">
        <v>1930</v>
      </c>
      <c r="AR558" t="s">
        <v>12538</v>
      </c>
      <c r="AS558">
        <v>75</v>
      </c>
      <c r="AT558">
        <v>7.5</v>
      </c>
      <c r="AU558">
        <v>2010</v>
      </c>
      <c r="AV558" t="s">
        <v>170</v>
      </c>
      <c r="BC558" t="s">
        <v>174</v>
      </c>
      <c r="BD558" t="s">
        <v>12539</v>
      </c>
      <c r="BE558" t="s">
        <v>12539</v>
      </c>
      <c r="BF558" t="s">
        <v>1337</v>
      </c>
      <c r="BG558">
        <v>84</v>
      </c>
      <c r="BH558">
        <v>8.4</v>
      </c>
      <c r="BI558">
        <v>2014</v>
      </c>
      <c r="BJ558">
        <v>9</v>
      </c>
      <c r="BL558">
        <v>53</v>
      </c>
      <c r="BM558" t="s">
        <v>12540</v>
      </c>
      <c r="BN558" t="s">
        <v>174</v>
      </c>
      <c r="BO558" t="s">
        <v>12539</v>
      </c>
      <c r="BP558" t="s">
        <v>12539</v>
      </c>
      <c r="BQ558" t="s">
        <v>1337</v>
      </c>
      <c r="BR558">
        <v>84</v>
      </c>
      <c r="BS558">
        <v>8.4</v>
      </c>
      <c r="BT558">
        <v>2016</v>
      </c>
      <c r="BU558">
        <v>31</v>
      </c>
      <c r="BV558" t="s">
        <v>529</v>
      </c>
      <c r="BW558">
        <v>53</v>
      </c>
      <c r="BX558" t="s">
        <v>12540</v>
      </c>
      <c r="BY558" t="s">
        <v>170</v>
      </c>
      <c r="CF558" t="s">
        <v>174</v>
      </c>
      <c r="CG558" t="s">
        <v>12541</v>
      </c>
      <c r="CH558" t="s">
        <v>12542</v>
      </c>
      <c r="CI558" t="s">
        <v>373</v>
      </c>
      <c r="CJ558">
        <v>2026</v>
      </c>
      <c r="CK558" t="s">
        <v>174</v>
      </c>
      <c r="CL558" t="s">
        <v>170</v>
      </c>
      <c r="CN558" t="s">
        <v>174</v>
      </c>
      <c r="CO558" t="s">
        <v>12543</v>
      </c>
      <c r="CP558" t="s">
        <v>12544</v>
      </c>
      <c r="CQ558" t="s">
        <v>174</v>
      </c>
      <c r="CR558">
        <v>4</v>
      </c>
      <c r="CS558">
        <v>4</v>
      </c>
      <c r="CT558">
        <v>25</v>
      </c>
      <c r="CU558" t="s">
        <v>12545</v>
      </c>
      <c r="CV558" t="s">
        <v>170</v>
      </c>
      <c r="CZ558" t="s">
        <v>170</v>
      </c>
      <c r="DB558" t="s">
        <v>12546</v>
      </c>
      <c r="DC558" t="s">
        <v>12547</v>
      </c>
      <c r="DD558" t="s">
        <v>174</v>
      </c>
      <c r="DE558" t="s">
        <v>12548</v>
      </c>
      <c r="DF558" t="s">
        <v>174</v>
      </c>
      <c r="DG558">
        <v>6</v>
      </c>
      <c r="DH558">
        <v>3</v>
      </c>
      <c r="DI558">
        <v>0</v>
      </c>
      <c r="DJ558" t="s">
        <v>170</v>
      </c>
      <c r="DK558">
        <v>8</v>
      </c>
      <c r="DL558" t="s">
        <v>174</v>
      </c>
      <c r="DM558" t="s">
        <v>12543</v>
      </c>
      <c r="DN558" t="s">
        <v>174</v>
      </c>
      <c r="DO558" t="s">
        <v>12549</v>
      </c>
      <c r="DP558" t="s">
        <v>12550</v>
      </c>
      <c r="DQ558" t="s">
        <v>202</v>
      </c>
      <c r="DR558" t="str">
        <f>HYPERLINK("https://nconnect.nicmar.ac.in/pdf/732_resume_1772166535.pdf/Y2FyZWVy","View Resume")</f>
        <v>0</v>
      </c>
      <c r="DS558" t="s">
        <v>7258</v>
      </c>
      <c r="DT558" t="s">
        <v>12551</v>
      </c>
      <c r="DU558" t="s">
        <v>211</v>
      </c>
      <c r="DV558" t="s">
        <v>2250</v>
      </c>
      <c r="DW558" t="s">
        <v>246</v>
      </c>
      <c r="DX558" t="s">
        <v>1386</v>
      </c>
      <c r="DY558" t="s">
        <v>209</v>
      </c>
      <c r="DZ558" t="s">
        <v>870</v>
      </c>
      <c r="EA558" t="s">
        <v>12552</v>
      </c>
      <c r="EB558" t="s">
        <v>211</v>
      </c>
      <c r="EC558" t="s">
        <v>12553</v>
      </c>
      <c r="ED558" t="s">
        <v>246</v>
      </c>
      <c r="EE558" t="s">
        <v>2022</v>
      </c>
      <c r="EF558" t="s">
        <v>1386</v>
      </c>
      <c r="EG558" t="s">
        <v>3514</v>
      </c>
    </row>
    <row r="559" spans="1:158">
      <c r="A559" t="s">
        <v>210</v>
      </c>
      <c r="B559" t="s">
        <v>211</v>
      </c>
      <c r="C559" t="s">
        <v>212</v>
      </c>
      <c r="D559" t="s">
        <v>213</v>
      </c>
      <c r="E559" t="s">
        <v>12554</v>
      </c>
      <c r="F559" t="s">
        <v>12555</v>
      </c>
      <c r="G559">
        <v>9703850609</v>
      </c>
      <c r="H559" t="s">
        <v>164</v>
      </c>
      <c r="I559" t="s">
        <v>12556</v>
      </c>
      <c r="J559" t="s">
        <v>217</v>
      </c>
      <c r="K559" t="s">
        <v>3919</v>
      </c>
      <c r="L559" t="s">
        <v>12557</v>
      </c>
      <c r="M559" t="s">
        <v>12558</v>
      </c>
      <c r="N559" t="s">
        <v>174</v>
      </c>
      <c r="O559" t="s">
        <v>12559</v>
      </c>
      <c r="P559" t="s">
        <v>472</v>
      </c>
      <c r="AI559" t="s">
        <v>12560</v>
      </c>
      <c r="AJ559" t="s">
        <v>12561</v>
      </c>
      <c r="AK559" t="s">
        <v>12562</v>
      </c>
      <c r="AL559">
        <v>72.8</v>
      </c>
      <c r="AN559">
        <v>2007</v>
      </c>
      <c r="AO559" t="s">
        <v>174</v>
      </c>
      <c r="AP559" t="s">
        <v>12563</v>
      </c>
      <c r="AQ559" t="s">
        <v>1227</v>
      </c>
      <c r="AR559" t="s">
        <v>3314</v>
      </c>
      <c r="AS559">
        <v>94.5</v>
      </c>
      <c r="AU559">
        <v>2009</v>
      </c>
      <c r="AV559" t="s">
        <v>170</v>
      </c>
      <c r="BC559" t="s">
        <v>174</v>
      </c>
      <c r="BD559" t="s">
        <v>12564</v>
      </c>
      <c r="BE559" t="s">
        <v>12565</v>
      </c>
      <c r="BF559" t="s">
        <v>12566</v>
      </c>
      <c r="BG559">
        <v>79.46</v>
      </c>
      <c r="BI559">
        <v>2013</v>
      </c>
      <c r="BJ559">
        <v>1</v>
      </c>
      <c r="BL559">
        <v>9</v>
      </c>
      <c r="BN559" t="s">
        <v>174</v>
      </c>
      <c r="BO559" t="s">
        <v>12564</v>
      </c>
      <c r="BP559" t="s">
        <v>12567</v>
      </c>
      <c r="BQ559" t="s">
        <v>213</v>
      </c>
      <c r="BR559">
        <v>84.89</v>
      </c>
      <c r="BT559">
        <v>2016</v>
      </c>
      <c r="BU559">
        <v>14</v>
      </c>
      <c r="BW559">
        <v>47</v>
      </c>
      <c r="BY559" t="s">
        <v>170</v>
      </c>
      <c r="CF559" t="s">
        <v>174</v>
      </c>
      <c r="CG559" t="s">
        <v>213</v>
      </c>
      <c r="CH559" t="s">
        <v>12564</v>
      </c>
      <c r="CI559" t="s">
        <v>193</v>
      </c>
      <c r="CJ559">
        <v>2025</v>
      </c>
      <c r="CL559" t="s">
        <v>174</v>
      </c>
      <c r="CM559" t="s">
        <v>12568</v>
      </c>
      <c r="CN559" t="s">
        <v>174</v>
      </c>
      <c r="CO559" t="s">
        <v>12569</v>
      </c>
      <c r="CP559" t="s">
        <v>722</v>
      </c>
      <c r="CQ559" t="s">
        <v>174</v>
      </c>
      <c r="CR559">
        <v>4</v>
      </c>
      <c r="CS559">
        <v>2</v>
      </c>
      <c r="CT559" t="s">
        <v>10961</v>
      </c>
      <c r="CU559" t="s">
        <v>12570</v>
      </c>
      <c r="CV559" t="s">
        <v>170</v>
      </c>
      <c r="CZ559" t="s">
        <v>170</v>
      </c>
      <c r="DB559" t="s">
        <v>12571</v>
      </c>
      <c r="DC559" t="s">
        <v>12572</v>
      </c>
      <c r="DD559" t="s">
        <v>174</v>
      </c>
      <c r="DE559" t="s">
        <v>12573</v>
      </c>
      <c r="DF559" t="s">
        <v>174</v>
      </c>
      <c r="DG559" t="s">
        <v>12574</v>
      </c>
      <c r="DH559" t="s">
        <v>12575</v>
      </c>
      <c r="DI559" t="s">
        <v>12576</v>
      </c>
      <c r="DJ559" t="s">
        <v>12577</v>
      </c>
      <c r="DK559">
        <v>8</v>
      </c>
      <c r="DL559" t="s">
        <v>174</v>
      </c>
      <c r="DM559" t="s">
        <v>12578</v>
      </c>
      <c r="DN559" t="s">
        <v>170</v>
      </c>
      <c r="DP559" t="s">
        <v>12579</v>
      </c>
      <c r="DQ559" t="str">
        <f>HYPERLINK("https://nconnect.nicmar.ac.in/storage/profile/69a11afd8ffd9.png","Download")</f>
        <v>0</v>
      </c>
      <c r="DR559" t="str">
        <f>HYPERLINK("https://nconnect.nicmar.ac.in/pdf/669_resume_1772091068.pdf/Y2FyZWVy","View Resume")</f>
        <v>0</v>
      </c>
      <c r="DS559" t="s">
        <v>5501</v>
      </c>
      <c r="DT559" t="s">
        <v>12580</v>
      </c>
      <c r="DU559" t="s">
        <v>12581</v>
      </c>
      <c r="DV559" t="s">
        <v>12582</v>
      </c>
      <c r="DW559" t="s">
        <v>246</v>
      </c>
      <c r="DX559" t="s">
        <v>4306</v>
      </c>
      <c r="DY559" t="s">
        <v>209</v>
      </c>
      <c r="DZ559" t="s">
        <v>2137</v>
      </c>
      <c r="EA559" t="s">
        <v>12583</v>
      </c>
      <c r="EB559" t="s">
        <v>12584</v>
      </c>
      <c r="EC559" t="s">
        <v>12585</v>
      </c>
      <c r="ED559" t="s">
        <v>207</v>
      </c>
      <c r="EE559" t="s">
        <v>3459</v>
      </c>
      <c r="EF559" t="s">
        <v>4306</v>
      </c>
      <c r="EG559" t="s">
        <v>1027</v>
      </c>
      <c r="EH559" t="s">
        <v>12586</v>
      </c>
      <c r="EI559" t="s">
        <v>1283</v>
      </c>
      <c r="EJ559" t="s">
        <v>12582</v>
      </c>
      <c r="EK559" t="s">
        <v>246</v>
      </c>
      <c r="EL559" t="s">
        <v>8156</v>
      </c>
      <c r="EM559" t="s">
        <v>2981</v>
      </c>
      <c r="EN559" t="s">
        <v>2927</v>
      </c>
      <c r="EO559" t="s">
        <v>12586</v>
      </c>
      <c r="EP559" t="s">
        <v>1283</v>
      </c>
      <c r="EQ559" t="s">
        <v>12582</v>
      </c>
      <c r="ER559" t="s">
        <v>246</v>
      </c>
      <c r="ES559" t="s">
        <v>2319</v>
      </c>
      <c r="ET559" t="s">
        <v>3459</v>
      </c>
      <c r="EU559" t="s">
        <v>949</v>
      </c>
    </row>
    <row r="560" spans="1:158">
      <c r="A560" t="s">
        <v>10814</v>
      </c>
      <c r="B560" t="s">
        <v>537</v>
      </c>
      <c r="C560" t="s">
        <v>212</v>
      </c>
      <c r="D560" t="s">
        <v>1472</v>
      </c>
      <c r="E560" t="s">
        <v>12587</v>
      </c>
      <c r="F560" t="s">
        <v>12588</v>
      </c>
      <c r="G560">
        <v>9420133726</v>
      </c>
      <c r="H560" t="s">
        <v>164</v>
      </c>
      <c r="I560" t="s">
        <v>12589</v>
      </c>
      <c r="J560" t="s">
        <v>166</v>
      </c>
      <c r="K560" t="s">
        <v>7239</v>
      </c>
      <c r="L560" t="s">
        <v>12590</v>
      </c>
      <c r="M560" t="s">
        <v>12591</v>
      </c>
      <c r="N560" t="s">
        <v>174</v>
      </c>
      <c r="O560" t="s">
        <v>12592</v>
      </c>
      <c r="P560" t="s">
        <v>472</v>
      </c>
      <c r="AI560" t="s">
        <v>12593</v>
      </c>
      <c r="AJ560" t="s">
        <v>5015</v>
      </c>
      <c r="AK560" t="s">
        <v>12594</v>
      </c>
      <c r="AL560">
        <v>68.85</v>
      </c>
      <c r="AN560">
        <v>1994</v>
      </c>
      <c r="AO560" t="s">
        <v>174</v>
      </c>
      <c r="AP560" t="s">
        <v>12595</v>
      </c>
      <c r="AQ560" t="s">
        <v>5015</v>
      </c>
      <c r="AR560" t="s">
        <v>1258</v>
      </c>
      <c r="AS560">
        <v>67.67</v>
      </c>
      <c r="AU560">
        <v>1996</v>
      </c>
      <c r="AV560" t="s">
        <v>170</v>
      </c>
      <c r="BC560" t="s">
        <v>174</v>
      </c>
      <c r="BD560" t="s">
        <v>4953</v>
      </c>
      <c r="BE560" t="s">
        <v>12596</v>
      </c>
      <c r="BF560" t="s">
        <v>551</v>
      </c>
      <c r="BG560">
        <v>69.93</v>
      </c>
      <c r="BI560">
        <v>2001</v>
      </c>
      <c r="BJ560">
        <v>2</v>
      </c>
      <c r="BL560">
        <v>9</v>
      </c>
      <c r="BN560" t="s">
        <v>174</v>
      </c>
      <c r="BO560" t="s">
        <v>4953</v>
      </c>
      <c r="BP560" t="s">
        <v>12597</v>
      </c>
      <c r="BQ560" t="s">
        <v>551</v>
      </c>
      <c r="BR560">
        <v>70.51</v>
      </c>
      <c r="BT560">
        <v>2005</v>
      </c>
      <c r="BU560">
        <v>31</v>
      </c>
      <c r="BV560" t="s">
        <v>12598</v>
      </c>
      <c r="BW560">
        <v>13</v>
      </c>
      <c r="BY560" t="s">
        <v>170</v>
      </c>
      <c r="CF560" t="s">
        <v>174</v>
      </c>
      <c r="CG560" t="s">
        <v>12599</v>
      </c>
      <c r="CH560" t="s">
        <v>12600</v>
      </c>
      <c r="CI560" t="s">
        <v>193</v>
      </c>
      <c r="CJ560">
        <v>2023</v>
      </c>
      <c r="CL560" t="s">
        <v>170</v>
      </c>
      <c r="CN560" t="s">
        <v>170</v>
      </c>
      <c r="CP560" t="s">
        <v>12601</v>
      </c>
      <c r="CQ560" t="s">
        <v>174</v>
      </c>
      <c r="CR560">
        <v>4</v>
      </c>
      <c r="CS560">
        <v>0</v>
      </c>
      <c r="CT560">
        <v>27</v>
      </c>
      <c r="CU560" t="s">
        <v>12602</v>
      </c>
      <c r="CV560" t="s">
        <v>170</v>
      </c>
      <c r="CZ560" t="s">
        <v>170</v>
      </c>
      <c r="DB560" t="s">
        <v>12603</v>
      </c>
      <c r="DC560" t="s">
        <v>12604</v>
      </c>
      <c r="DD560" t="s">
        <v>174</v>
      </c>
      <c r="DE560" t="s">
        <v>12605</v>
      </c>
      <c r="DF560" t="s">
        <v>174</v>
      </c>
      <c r="DG560">
        <v>0</v>
      </c>
      <c r="DH560">
        <v>0</v>
      </c>
      <c r="DI560">
        <v>1</v>
      </c>
      <c r="DJ560">
        <v>0</v>
      </c>
      <c r="DK560">
        <v>0</v>
      </c>
      <c r="DL560" t="s">
        <v>170</v>
      </c>
      <c r="DN560" t="s">
        <v>170</v>
      </c>
      <c r="DP560" t="s">
        <v>12579</v>
      </c>
      <c r="DQ560" t="s">
        <v>202</v>
      </c>
      <c r="DR560" t="str">
        <f>HYPERLINK("https://nconnect.nicmar.ac.in/pdf/567_resume_1772167548.pdf/Y2FyZWVy","View Resume")</f>
        <v>0</v>
      </c>
      <c r="DS560" t="s">
        <v>12606</v>
      </c>
      <c r="DT560" t="s">
        <v>12607</v>
      </c>
      <c r="DU560" t="s">
        <v>508</v>
      </c>
      <c r="DV560" t="s">
        <v>819</v>
      </c>
      <c r="DW560" t="s">
        <v>246</v>
      </c>
      <c r="DX560" t="s">
        <v>996</v>
      </c>
      <c r="DY560" t="s">
        <v>209</v>
      </c>
      <c r="DZ560" t="s">
        <v>908</v>
      </c>
      <c r="EA560" t="s">
        <v>12607</v>
      </c>
      <c r="EB560" t="s">
        <v>1283</v>
      </c>
      <c r="EC560" t="s">
        <v>569</v>
      </c>
      <c r="ED560" t="s">
        <v>246</v>
      </c>
      <c r="EE560" t="s">
        <v>984</v>
      </c>
      <c r="EF560" t="s">
        <v>981</v>
      </c>
      <c r="EG560" t="s">
        <v>2927</v>
      </c>
      <c r="EH560" t="s">
        <v>12608</v>
      </c>
      <c r="EI560" t="s">
        <v>508</v>
      </c>
      <c r="EJ560" t="s">
        <v>819</v>
      </c>
      <c r="EK560" t="s">
        <v>246</v>
      </c>
      <c r="EL560" t="s">
        <v>989</v>
      </c>
      <c r="EM560" t="s">
        <v>506</v>
      </c>
      <c r="EN560" t="s">
        <v>1216</v>
      </c>
      <c r="EO560" t="s">
        <v>12608</v>
      </c>
      <c r="EP560" t="s">
        <v>1283</v>
      </c>
      <c r="EQ560" t="s">
        <v>569</v>
      </c>
      <c r="ER560" t="s">
        <v>246</v>
      </c>
      <c r="ES560" t="s">
        <v>859</v>
      </c>
      <c r="ET560" t="s">
        <v>1347</v>
      </c>
      <c r="EU560" t="s">
        <v>6826</v>
      </c>
      <c r="EV560" t="s">
        <v>12608</v>
      </c>
      <c r="EW560" t="s">
        <v>1283</v>
      </c>
      <c r="EX560" t="s">
        <v>819</v>
      </c>
      <c r="EY560" t="s">
        <v>246</v>
      </c>
      <c r="EZ560" t="s">
        <v>5423</v>
      </c>
      <c r="FA560" t="s">
        <v>685</v>
      </c>
      <c r="FB560" t="s">
        <v>870</v>
      </c>
    </row>
    <row r="561" spans="1:158">
      <c r="A561" t="s">
        <v>1063</v>
      </c>
      <c r="B561" t="s">
        <v>508</v>
      </c>
      <c r="C561" t="s">
        <v>212</v>
      </c>
      <c r="D561" t="s">
        <v>213</v>
      </c>
      <c r="E561" t="s">
        <v>12554</v>
      </c>
      <c r="F561" t="s">
        <v>12555</v>
      </c>
      <c r="G561">
        <v>9703850609</v>
      </c>
      <c r="H561" t="s">
        <v>164</v>
      </c>
      <c r="I561" t="s">
        <v>12556</v>
      </c>
      <c r="J561" t="s">
        <v>217</v>
      </c>
      <c r="K561" t="s">
        <v>3919</v>
      </c>
      <c r="L561" t="s">
        <v>12557</v>
      </c>
      <c r="M561" t="s">
        <v>12558</v>
      </c>
      <c r="N561" t="s">
        <v>174</v>
      </c>
      <c r="O561" t="s">
        <v>12559</v>
      </c>
      <c r="P561" t="s">
        <v>472</v>
      </c>
      <c r="AI561" t="s">
        <v>12560</v>
      </c>
      <c r="AJ561" t="s">
        <v>12561</v>
      </c>
      <c r="AK561" t="s">
        <v>12562</v>
      </c>
      <c r="AL561">
        <v>72.8</v>
      </c>
      <c r="AN561">
        <v>2007</v>
      </c>
      <c r="AO561" t="s">
        <v>174</v>
      </c>
      <c r="AP561" t="s">
        <v>12563</v>
      </c>
      <c r="AQ561" t="s">
        <v>1227</v>
      </c>
      <c r="AR561" t="s">
        <v>3314</v>
      </c>
      <c r="AS561">
        <v>94.5</v>
      </c>
      <c r="AU561">
        <v>2009</v>
      </c>
      <c r="AV561" t="s">
        <v>170</v>
      </c>
      <c r="BC561" t="s">
        <v>174</v>
      </c>
      <c r="BD561" t="s">
        <v>12564</v>
      </c>
      <c r="BE561" t="s">
        <v>12565</v>
      </c>
      <c r="BF561" t="s">
        <v>12566</v>
      </c>
      <c r="BG561">
        <v>79.46</v>
      </c>
      <c r="BI561">
        <v>2013</v>
      </c>
      <c r="BJ561">
        <v>1</v>
      </c>
      <c r="BL561">
        <v>9</v>
      </c>
      <c r="BN561" t="s">
        <v>174</v>
      </c>
      <c r="BO561" t="s">
        <v>12564</v>
      </c>
      <c r="BP561" t="s">
        <v>12567</v>
      </c>
      <c r="BQ561" t="s">
        <v>213</v>
      </c>
      <c r="BR561">
        <v>84.89</v>
      </c>
      <c r="BT561">
        <v>2016</v>
      </c>
      <c r="BU561">
        <v>14</v>
      </c>
      <c r="BW561">
        <v>47</v>
      </c>
      <c r="BY561" t="s">
        <v>170</v>
      </c>
      <c r="CF561" t="s">
        <v>174</v>
      </c>
      <c r="CG561" t="s">
        <v>213</v>
      </c>
      <c r="CH561" t="s">
        <v>12564</v>
      </c>
      <c r="CI561" t="s">
        <v>193</v>
      </c>
      <c r="CJ561">
        <v>2025</v>
      </c>
      <c r="CL561" t="s">
        <v>174</v>
      </c>
      <c r="CM561" t="s">
        <v>12568</v>
      </c>
      <c r="CN561" t="s">
        <v>174</v>
      </c>
      <c r="CO561" t="s">
        <v>12569</v>
      </c>
      <c r="CP561" t="s">
        <v>722</v>
      </c>
      <c r="CQ561" t="s">
        <v>174</v>
      </c>
      <c r="CR561">
        <v>4</v>
      </c>
      <c r="CS561">
        <v>2</v>
      </c>
      <c r="CT561" t="s">
        <v>10961</v>
      </c>
      <c r="CU561" t="s">
        <v>12570</v>
      </c>
      <c r="CV561" t="s">
        <v>170</v>
      </c>
      <c r="CZ561" t="s">
        <v>170</v>
      </c>
      <c r="DB561" t="s">
        <v>12571</v>
      </c>
      <c r="DC561" t="s">
        <v>12572</v>
      </c>
      <c r="DD561" t="s">
        <v>174</v>
      </c>
      <c r="DE561" t="s">
        <v>12573</v>
      </c>
      <c r="DF561" t="s">
        <v>174</v>
      </c>
      <c r="DG561" t="s">
        <v>12574</v>
      </c>
      <c r="DH561" t="s">
        <v>12575</v>
      </c>
      <c r="DI561" t="s">
        <v>12576</v>
      </c>
      <c r="DJ561" t="s">
        <v>12577</v>
      </c>
      <c r="DK561">
        <v>8</v>
      </c>
      <c r="DL561" t="s">
        <v>174</v>
      </c>
      <c r="DM561" t="s">
        <v>12578</v>
      </c>
      <c r="DN561" t="s">
        <v>170</v>
      </c>
      <c r="DP561" t="s">
        <v>12579</v>
      </c>
      <c r="DQ561" t="str">
        <f>HYPERLINK("https://nconnect.nicmar.ac.in/storage/profile/69a11afd8ffd9.png","Download")</f>
        <v>0</v>
      </c>
      <c r="DR561" t="str">
        <f>HYPERLINK("https://nconnect.nicmar.ac.in/pdf/669_resume_1772091068.pdf/Y2FyZWVy","View Resume")</f>
        <v>0</v>
      </c>
      <c r="DS561" t="s">
        <v>5501</v>
      </c>
      <c r="DT561" t="s">
        <v>12580</v>
      </c>
      <c r="DU561" t="s">
        <v>12581</v>
      </c>
      <c r="DV561" t="s">
        <v>12582</v>
      </c>
      <c r="DW561" t="s">
        <v>246</v>
      </c>
      <c r="DX561" t="s">
        <v>4306</v>
      </c>
      <c r="DY561" t="s">
        <v>209</v>
      </c>
      <c r="DZ561" t="s">
        <v>2137</v>
      </c>
      <c r="EA561" t="s">
        <v>12583</v>
      </c>
      <c r="EB561" t="s">
        <v>12584</v>
      </c>
      <c r="EC561" t="s">
        <v>12585</v>
      </c>
      <c r="ED561" t="s">
        <v>207</v>
      </c>
      <c r="EE561" t="s">
        <v>3459</v>
      </c>
      <c r="EF561" t="s">
        <v>4306</v>
      </c>
      <c r="EG561" t="s">
        <v>1027</v>
      </c>
      <c r="EH561" t="s">
        <v>12586</v>
      </c>
      <c r="EI561" t="s">
        <v>1283</v>
      </c>
      <c r="EJ561" t="s">
        <v>12582</v>
      </c>
      <c r="EK561" t="s">
        <v>246</v>
      </c>
      <c r="EL561" t="s">
        <v>8156</v>
      </c>
      <c r="EM561" t="s">
        <v>2981</v>
      </c>
      <c r="EN561" t="s">
        <v>2927</v>
      </c>
      <c r="EO561" t="s">
        <v>12586</v>
      </c>
      <c r="EP561" t="s">
        <v>1283</v>
      </c>
      <c r="EQ561" t="s">
        <v>12582</v>
      </c>
      <c r="ER561" t="s">
        <v>246</v>
      </c>
      <c r="ES561" t="s">
        <v>2319</v>
      </c>
      <c r="ET561" t="s">
        <v>3459</v>
      </c>
      <c r="EU561" t="s">
        <v>949</v>
      </c>
    </row>
    <row r="562" spans="1:158">
      <c r="A562" t="s">
        <v>471</v>
      </c>
      <c r="B562" t="s">
        <v>211</v>
      </c>
      <c r="C562" t="s">
        <v>472</v>
      </c>
      <c r="D562" t="s">
        <v>473</v>
      </c>
      <c r="E562" t="s">
        <v>12554</v>
      </c>
      <c r="F562" t="s">
        <v>12555</v>
      </c>
      <c r="G562">
        <v>9703850609</v>
      </c>
      <c r="H562" t="s">
        <v>164</v>
      </c>
      <c r="I562" t="s">
        <v>12556</v>
      </c>
      <c r="J562" t="s">
        <v>217</v>
      </c>
      <c r="K562" t="s">
        <v>3919</v>
      </c>
      <c r="L562" t="s">
        <v>12557</v>
      </c>
      <c r="M562" t="s">
        <v>12558</v>
      </c>
      <c r="N562" t="s">
        <v>174</v>
      </c>
      <c r="O562" t="s">
        <v>12559</v>
      </c>
      <c r="P562" t="s">
        <v>472</v>
      </c>
      <c r="AI562" t="s">
        <v>12560</v>
      </c>
      <c r="AJ562" t="s">
        <v>12561</v>
      </c>
      <c r="AK562" t="s">
        <v>12562</v>
      </c>
      <c r="AL562">
        <v>72.8</v>
      </c>
      <c r="AN562">
        <v>2007</v>
      </c>
      <c r="AO562" t="s">
        <v>174</v>
      </c>
      <c r="AP562" t="s">
        <v>12563</v>
      </c>
      <c r="AQ562" t="s">
        <v>1227</v>
      </c>
      <c r="AR562" t="s">
        <v>3314</v>
      </c>
      <c r="AS562">
        <v>94.5</v>
      </c>
      <c r="AU562">
        <v>2009</v>
      </c>
      <c r="AV562" t="s">
        <v>170</v>
      </c>
      <c r="BC562" t="s">
        <v>174</v>
      </c>
      <c r="BD562" t="s">
        <v>12564</v>
      </c>
      <c r="BE562" t="s">
        <v>12565</v>
      </c>
      <c r="BF562" t="s">
        <v>12566</v>
      </c>
      <c r="BG562">
        <v>79.46</v>
      </c>
      <c r="BI562">
        <v>2013</v>
      </c>
      <c r="BJ562">
        <v>1</v>
      </c>
      <c r="BL562">
        <v>9</v>
      </c>
      <c r="BN562" t="s">
        <v>174</v>
      </c>
      <c r="BO562" t="s">
        <v>12564</v>
      </c>
      <c r="BP562" t="s">
        <v>12567</v>
      </c>
      <c r="BQ562" t="s">
        <v>213</v>
      </c>
      <c r="BR562">
        <v>84.89</v>
      </c>
      <c r="BT562">
        <v>2016</v>
      </c>
      <c r="BU562">
        <v>14</v>
      </c>
      <c r="BW562">
        <v>47</v>
      </c>
      <c r="BY562" t="s">
        <v>170</v>
      </c>
      <c r="CF562" t="s">
        <v>174</v>
      </c>
      <c r="CG562" t="s">
        <v>213</v>
      </c>
      <c r="CH562" t="s">
        <v>12564</v>
      </c>
      <c r="CI562" t="s">
        <v>193</v>
      </c>
      <c r="CJ562">
        <v>2025</v>
      </c>
      <c r="CL562" t="s">
        <v>174</v>
      </c>
      <c r="CM562" t="s">
        <v>12568</v>
      </c>
      <c r="CN562" t="s">
        <v>174</v>
      </c>
      <c r="CO562" t="s">
        <v>12569</v>
      </c>
      <c r="CP562" t="s">
        <v>722</v>
      </c>
      <c r="CQ562" t="s">
        <v>174</v>
      </c>
      <c r="CR562">
        <v>4</v>
      </c>
      <c r="CS562">
        <v>2</v>
      </c>
      <c r="CT562" t="s">
        <v>10961</v>
      </c>
      <c r="CU562" t="s">
        <v>12570</v>
      </c>
      <c r="CV562" t="s">
        <v>170</v>
      </c>
      <c r="CZ562" t="s">
        <v>170</v>
      </c>
      <c r="DB562" t="s">
        <v>12571</v>
      </c>
      <c r="DC562" t="s">
        <v>12572</v>
      </c>
      <c r="DD562" t="s">
        <v>174</v>
      </c>
      <c r="DE562" t="s">
        <v>12573</v>
      </c>
      <c r="DF562" t="s">
        <v>174</v>
      </c>
      <c r="DG562" t="s">
        <v>12574</v>
      </c>
      <c r="DH562" t="s">
        <v>12575</v>
      </c>
      <c r="DI562" t="s">
        <v>12576</v>
      </c>
      <c r="DJ562" t="s">
        <v>12577</v>
      </c>
      <c r="DK562">
        <v>8</v>
      </c>
      <c r="DL562" t="s">
        <v>174</v>
      </c>
      <c r="DM562" t="s">
        <v>12578</v>
      </c>
      <c r="DN562" t="s">
        <v>170</v>
      </c>
      <c r="DP562" t="s">
        <v>12609</v>
      </c>
      <c r="DQ562" t="str">
        <f>HYPERLINK("https://nconnect.nicmar.ac.in/storage/profile/69a11afd8ffd9.png","Download")</f>
        <v>0</v>
      </c>
      <c r="DR562" t="str">
        <f>HYPERLINK("https://nconnect.nicmar.ac.in/pdf/669_resume_1772091068.pdf/Y2FyZWVy","View Resume")</f>
        <v>0</v>
      </c>
      <c r="DS562" t="s">
        <v>5501</v>
      </c>
      <c r="DT562" t="s">
        <v>12580</v>
      </c>
      <c r="DU562" t="s">
        <v>12581</v>
      </c>
      <c r="DV562" t="s">
        <v>12582</v>
      </c>
      <c r="DW562" t="s">
        <v>246</v>
      </c>
      <c r="DX562" t="s">
        <v>4306</v>
      </c>
      <c r="DY562" t="s">
        <v>209</v>
      </c>
      <c r="DZ562" t="s">
        <v>2137</v>
      </c>
      <c r="EA562" t="s">
        <v>12583</v>
      </c>
      <c r="EB562" t="s">
        <v>12584</v>
      </c>
      <c r="EC562" t="s">
        <v>12585</v>
      </c>
      <c r="ED562" t="s">
        <v>207</v>
      </c>
      <c r="EE562" t="s">
        <v>3459</v>
      </c>
      <c r="EF562" t="s">
        <v>4306</v>
      </c>
      <c r="EG562" t="s">
        <v>1027</v>
      </c>
      <c r="EH562" t="s">
        <v>12586</v>
      </c>
      <c r="EI562" t="s">
        <v>1283</v>
      </c>
      <c r="EJ562" t="s">
        <v>12582</v>
      </c>
      <c r="EK562" t="s">
        <v>246</v>
      </c>
      <c r="EL562" t="s">
        <v>8156</v>
      </c>
      <c r="EM562" t="s">
        <v>2981</v>
      </c>
      <c r="EN562" t="s">
        <v>2927</v>
      </c>
      <c r="EO562" t="s">
        <v>12586</v>
      </c>
      <c r="EP562" t="s">
        <v>1283</v>
      </c>
      <c r="EQ562" t="s">
        <v>12582</v>
      </c>
      <c r="ER562" t="s">
        <v>246</v>
      </c>
      <c r="ES562" t="s">
        <v>2319</v>
      </c>
      <c r="ET562" t="s">
        <v>3459</v>
      </c>
      <c r="EU562" t="s">
        <v>949</v>
      </c>
    </row>
    <row r="563" spans="1:158">
      <c r="A563" t="s">
        <v>3909</v>
      </c>
      <c r="B563" t="s">
        <v>211</v>
      </c>
      <c r="C563" t="s">
        <v>472</v>
      </c>
      <c r="D563" t="s">
        <v>3910</v>
      </c>
      <c r="E563" t="s">
        <v>11953</v>
      </c>
      <c r="F563" t="s">
        <v>11954</v>
      </c>
      <c r="G563">
        <v>9036882777</v>
      </c>
      <c r="H563" t="s">
        <v>164</v>
      </c>
      <c r="I563" t="s">
        <v>11955</v>
      </c>
      <c r="J563" t="s">
        <v>166</v>
      </c>
      <c r="K563" t="s">
        <v>11956</v>
      </c>
      <c r="L563" t="s">
        <v>11957</v>
      </c>
      <c r="M563" t="s">
        <v>11958</v>
      </c>
      <c r="N563" t="s">
        <v>170</v>
      </c>
      <c r="AI563" t="s">
        <v>11959</v>
      </c>
      <c r="AJ563" t="s">
        <v>11960</v>
      </c>
      <c r="AK563" t="s">
        <v>11961</v>
      </c>
      <c r="AL563">
        <v>70.08</v>
      </c>
      <c r="AN563">
        <v>2000</v>
      </c>
      <c r="AO563" t="s">
        <v>174</v>
      </c>
      <c r="AP563" t="s">
        <v>11962</v>
      </c>
      <c r="AQ563" t="s">
        <v>11963</v>
      </c>
      <c r="AR563" t="s">
        <v>11964</v>
      </c>
      <c r="AS563">
        <v>65.83</v>
      </c>
      <c r="AU563">
        <v>2002</v>
      </c>
      <c r="AV563" t="s">
        <v>174</v>
      </c>
      <c r="AW563" t="s">
        <v>11965</v>
      </c>
      <c r="AX563" t="s">
        <v>11966</v>
      </c>
      <c r="AY563" t="s">
        <v>11967</v>
      </c>
      <c r="AZ563">
        <v>84.26</v>
      </c>
      <c r="BA563">
        <v>8.87</v>
      </c>
      <c r="BB563">
        <v>2012</v>
      </c>
      <c r="BC563" t="s">
        <v>174</v>
      </c>
      <c r="BD563" t="s">
        <v>11968</v>
      </c>
      <c r="BE563" t="s">
        <v>11969</v>
      </c>
      <c r="BF563" t="s">
        <v>11970</v>
      </c>
      <c r="BG563">
        <v>74.82</v>
      </c>
      <c r="BI563">
        <v>2007</v>
      </c>
      <c r="BJ563">
        <v>8</v>
      </c>
      <c r="BL563">
        <v>2</v>
      </c>
      <c r="BN563" t="s">
        <v>174</v>
      </c>
      <c r="BO563" t="s">
        <v>11971</v>
      </c>
      <c r="BP563" t="s">
        <v>11972</v>
      </c>
      <c r="BQ563" t="s">
        <v>11973</v>
      </c>
      <c r="BR563">
        <v>80.12</v>
      </c>
      <c r="BT563">
        <v>2021</v>
      </c>
      <c r="BU563">
        <v>27</v>
      </c>
      <c r="BW563">
        <v>13</v>
      </c>
      <c r="BY563" t="s">
        <v>170</v>
      </c>
      <c r="CF563" t="s">
        <v>170</v>
      </c>
      <c r="CL563" t="s">
        <v>174</v>
      </c>
      <c r="CM563" t="s">
        <v>11974</v>
      </c>
      <c r="CN563" t="s">
        <v>174</v>
      </c>
      <c r="CO563" t="s">
        <v>11975</v>
      </c>
      <c r="CP563" t="s">
        <v>11976</v>
      </c>
      <c r="CQ563" t="s">
        <v>170</v>
      </c>
      <c r="CU563" t="s">
        <v>2079</v>
      </c>
      <c r="CV563" t="s">
        <v>170</v>
      </c>
      <c r="CZ563" t="s">
        <v>170</v>
      </c>
      <c r="DB563" t="s">
        <v>11977</v>
      </c>
      <c r="DC563" t="s">
        <v>11978</v>
      </c>
      <c r="DD563" t="s">
        <v>174</v>
      </c>
      <c r="DE563" t="s">
        <v>11979</v>
      </c>
      <c r="DF563" t="s">
        <v>174</v>
      </c>
      <c r="DG563">
        <v>3</v>
      </c>
      <c r="DH563">
        <v>8</v>
      </c>
      <c r="DI563">
        <v>1</v>
      </c>
      <c r="DJ563">
        <v>4</v>
      </c>
      <c r="DK563">
        <v>7</v>
      </c>
      <c r="DL563" t="s">
        <v>174</v>
      </c>
      <c r="DM563" t="s">
        <v>11980</v>
      </c>
      <c r="DN563" t="s">
        <v>170</v>
      </c>
      <c r="DP563" t="s">
        <v>12610</v>
      </c>
      <c r="DQ563" t="str">
        <f>HYPERLINK("https://nconnect.nicmar.ac.in/storage/profile/699e7cf06ad94.png","Download")</f>
        <v>0</v>
      </c>
      <c r="DR563" t="str">
        <f>HYPERLINK("https://nconnect.nicmar.ac.in/pdf/46_resume_1772080739.pdf/Y2FyZWVy","View Resume")</f>
        <v>0</v>
      </c>
      <c r="DS563" t="s">
        <v>11982</v>
      </c>
      <c r="DT563" t="s">
        <v>11983</v>
      </c>
      <c r="DU563" t="s">
        <v>211</v>
      </c>
      <c r="DV563" t="s">
        <v>11984</v>
      </c>
      <c r="DW563" t="s">
        <v>246</v>
      </c>
      <c r="DX563" t="s">
        <v>1023</v>
      </c>
      <c r="DY563" t="s">
        <v>209</v>
      </c>
      <c r="DZ563" t="s">
        <v>11985</v>
      </c>
      <c r="EA563" t="s">
        <v>11986</v>
      </c>
      <c r="EB563" t="s">
        <v>11017</v>
      </c>
      <c r="EC563" t="s">
        <v>11984</v>
      </c>
      <c r="ED563" t="s">
        <v>207</v>
      </c>
      <c r="EE563" t="s">
        <v>1023</v>
      </c>
      <c r="EF563" t="s">
        <v>1199</v>
      </c>
      <c r="EG563" t="s">
        <v>6877</v>
      </c>
      <c r="EH563" t="s">
        <v>11987</v>
      </c>
      <c r="EI563" t="s">
        <v>6235</v>
      </c>
      <c r="EJ563" t="s">
        <v>7621</v>
      </c>
      <c r="EK563" t="s">
        <v>207</v>
      </c>
      <c r="EL563" t="s">
        <v>334</v>
      </c>
      <c r="EM563" t="s">
        <v>1023</v>
      </c>
      <c r="EN563" t="s">
        <v>990</v>
      </c>
      <c r="EO563" t="s">
        <v>11988</v>
      </c>
      <c r="EP563" t="s">
        <v>1811</v>
      </c>
      <c r="EQ563" t="s">
        <v>819</v>
      </c>
      <c r="ER563" t="s">
        <v>207</v>
      </c>
      <c r="ES563" t="s">
        <v>5385</v>
      </c>
      <c r="ET563" t="s">
        <v>691</v>
      </c>
      <c r="EU563" t="s">
        <v>990</v>
      </c>
      <c r="EV563" t="s">
        <v>11989</v>
      </c>
      <c r="EW563" t="s">
        <v>11990</v>
      </c>
      <c r="EX563" t="s">
        <v>1688</v>
      </c>
      <c r="EY563" t="s">
        <v>207</v>
      </c>
      <c r="EZ563" t="s">
        <v>690</v>
      </c>
      <c r="FA563" t="s">
        <v>6672</v>
      </c>
      <c r="FB563" t="s">
        <v>344</v>
      </c>
    </row>
    <row r="564" spans="1:158">
      <c r="A564" t="s">
        <v>5302</v>
      </c>
      <c r="B564" t="s">
        <v>508</v>
      </c>
      <c r="C564" t="s">
        <v>160</v>
      </c>
      <c r="D564" t="s">
        <v>5303</v>
      </c>
      <c r="E564" t="s">
        <v>11953</v>
      </c>
      <c r="F564" t="s">
        <v>11954</v>
      </c>
      <c r="G564">
        <v>9036882777</v>
      </c>
      <c r="H564" t="s">
        <v>164</v>
      </c>
      <c r="I564" t="s">
        <v>11955</v>
      </c>
      <c r="J564" t="s">
        <v>166</v>
      </c>
      <c r="K564" t="s">
        <v>11956</v>
      </c>
      <c r="L564" t="s">
        <v>11957</v>
      </c>
      <c r="M564" t="s">
        <v>11958</v>
      </c>
      <c r="N564" t="s">
        <v>170</v>
      </c>
      <c r="AI564" t="s">
        <v>11959</v>
      </c>
      <c r="AJ564" t="s">
        <v>11960</v>
      </c>
      <c r="AK564" t="s">
        <v>11961</v>
      </c>
      <c r="AL564">
        <v>70.08</v>
      </c>
      <c r="AN564">
        <v>2000</v>
      </c>
      <c r="AO564" t="s">
        <v>174</v>
      </c>
      <c r="AP564" t="s">
        <v>11962</v>
      </c>
      <c r="AQ564" t="s">
        <v>11963</v>
      </c>
      <c r="AR564" t="s">
        <v>11964</v>
      </c>
      <c r="AS564">
        <v>65.83</v>
      </c>
      <c r="AU564">
        <v>2002</v>
      </c>
      <c r="AV564" t="s">
        <v>174</v>
      </c>
      <c r="AW564" t="s">
        <v>11965</v>
      </c>
      <c r="AX564" t="s">
        <v>11966</v>
      </c>
      <c r="AY564" t="s">
        <v>11967</v>
      </c>
      <c r="AZ564">
        <v>84.26</v>
      </c>
      <c r="BA564">
        <v>8.87</v>
      </c>
      <c r="BB564">
        <v>2012</v>
      </c>
      <c r="BC564" t="s">
        <v>174</v>
      </c>
      <c r="BD564" t="s">
        <v>11968</v>
      </c>
      <c r="BE564" t="s">
        <v>11969</v>
      </c>
      <c r="BF564" t="s">
        <v>11970</v>
      </c>
      <c r="BG564">
        <v>74.82</v>
      </c>
      <c r="BI564">
        <v>2007</v>
      </c>
      <c r="BJ564">
        <v>8</v>
      </c>
      <c r="BL564">
        <v>2</v>
      </c>
      <c r="BN564" t="s">
        <v>174</v>
      </c>
      <c r="BO564" t="s">
        <v>11971</v>
      </c>
      <c r="BP564" t="s">
        <v>11972</v>
      </c>
      <c r="BQ564" t="s">
        <v>11973</v>
      </c>
      <c r="BR564">
        <v>80.12</v>
      </c>
      <c r="BT564">
        <v>2021</v>
      </c>
      <c r="BU564">
        <v>27</v>
      </c>
      <c r="BW564">
        <v>13</v>
      </c>
      <c r="BY564" t="s">
        <v>170</v>
      </c>
      <c r="CF564" t="s">
        <v>170</v>
      </c>
      <c r="CL564" t="s">
        <v>174</v>
      </c>
      <c r="CM564" t="s">
        <v>11974</v>
      </c>
      <c r="CN564" t="s">
        <v>174</v>
      </c>
      <c r="CO564" t="s">
        <v>11975</v>
      </c>
      <c r="CP564" t="s">
        <v>11976</v>
      </c>
      <c r="CQ564" t="s">
        <v>170</v>
      </c>
      <c r="CU564" t="s">
        <v>2079</v>
      </c>
      <c r="CV564" t="s">
        <v>170</v>
      </c>
      <c r="CZ564" t="s">
        <v>170</v>
      </c>
      <c r="DB564" t="s">
        <v>11977</v>
      </c>
      <c r="DC564" t="s">
        <v>11978</v>
      </c>
      <c r="DD564" t="s">
        <v>174</v>
      </c>
      <c r="DE564" t="s">
        <v>11979</v>
      </c>
      <c r="DF564" t="s">
        <v>174</v>
      </c>
      <c r="DG564">
        <v>3</v>
      </c>
      <c r="DH564">
        <v>8</v>
      </c>
      <c r="DI564">
        <v>1</v>
      </c>
      <c r="DJ564">
        <v>4</v>
      </c>
      <c r="DK564">
        <v>7</v>
      </c>
      <c r="DL564" t="s">
        <v>174</v>
      </c>
      <c r="DM564" t="s">
        <v>11980</v>
      </c>
      <c r="DN564" t="s">
        <v>170</v>
      </c>
      <c r="DP564" t="s">
        <v>12610</v>
      </c>
      <c r="DQ564" t="str">
        <f>HYPERLINK("https://nconnect.nicmar.ac.in/storage/profile/699e7cf06ad94.png","Download")</f>
        <v>0</v>
      </c>
      <c r="DR564" t="str">
        <f>HYPERLINK("https://nconnect.nicmar.ac.in/pdf/46_resume_1772080739.pdf/Y2FyZWVy","View Resume")</f>
        <v>0</v>
      </c>
      <c r="DS564" t="s">
        <v>11982</v>
      </c>
      <c r="DT564" t="s">
        <v>11983</v>
      </c>
      <c r="DU564" t="s">
        <v>211</v>
      </c>
      <c r="DV564" t="s">
        <v>11984</v>
      </c>
      <c r="DW564" t="s">
        <v>246</v>
      </c>
      <c r="DX564" t="s">
        <v>1023</v>
      </c>
      <c r="DY564" t="s">
        <v>209</v>
      </c>
      <c r="DZ564" t="s">
        <v>11985</v>
      </c>
      <c r="EA564" t="s">
        <v>11986</v>
      </c>
      <c r="EB564" t="s">
        <v>11017</v>
      </c>
      <c r="EC564" t="s">
        <v>11984</v>
      </c>
      <c r="ED564" t="s">
        <v>207</v>
      </c>
      <c r="EE564" t="s">
        <v>1023</v>
      </c>
      <c r="EF564" t="s">
        <v>1199</v>
      </c>
      <c r="EG564" t="s">
        <v>6877</v>
      </c>
      <c r="EH564" t="s">
        <v>11987</v>
      </c>
      <c r="EI564" t="s">
        <v>6235</v>
      </c>
      <c r="EJ564" t="s">
        <v>7621</v>
      </c>
      <c r="EK564" t="s">
        <v>207</v>
      </c>
      <c r="EL564" t="s">
        <v>334</v>
      </c>
      <c r="EM564" t="s">
        <v>1023</v>
      </c>
      <c r="EN564" t="s">
        <v>990</v>
      </c>
      <c r="EO564" t="s">
        <v>11988</v>
      </c>
      <c r="EP564" t="s">
        <v>1811</v>
      </c>
      <c r="EQ564" t="s">
        <v>819</v>
      </c>
      <c r="ER564" t="s">
        <v>207</v>
      </c>
      <c r="ES564" t="s">
        <v>5385</v>
      </c>
      <c r="ET564" t="s">
        <v>691</v>
      </c>
      <c r="EU564" t="s">
        <v>990</v>
      </c>
      <c r="EV564" t="s">
        <v>11989</v>
      </c>
      <c r="EW564" t="s">
        <v>11990</v>
      </c>
      <c r="EX564" t="s">
        <v>1688</v>
      </c>
      <c r="EY564" t="s">
        <v>207</v>
      </c>
      <c r="EZ564" t="s">
        <v>690</v>
      </c>
      <c r="FA564" t="s">
        <v>6672</v>
      </c>
      <c r="FB564" t="s">
        <v>344</v>
      </c>
    </row>
    <row r="565" spans="1:158">
      <c r="A565" t="s">
        <v>3913</v>
      </c>
      <c r="B565" t="s">
        <v>537</v>
      </c>
      <c r="C565" t="s">
        <v>1138</v>
      </c>
      <c r="D565" t="s">
        <v>3914</v>
      </c>
      <c r="E565" t="s">
        <v>11953</v>
      </c>
      <c r="F565" t="s">
        <v>11954</v>
      </c>
      <c r="G565">
        <v>9036882777</v>
      </c>
      <c r="H565" t="s">
        <v>164</v>
      </c>
      <c r="I565" t="s">
        <v>11955</v>
      </c>
      <c r="J565" t="s">
        <v>166</v>
      </c>
      <c r="K565" t="s">
        <v>11956</v>
      </c>
      <c r="L565" t="s">
        <v>11957</v>
      </c>
      <c r="M565" t="s">
        <v>11958</v>
      </c>
      <c r="N565" t="s">
        <v>170</v>
      </c>
      <c r="AI565" t="s">
        <v>11959</v>
      </c>
      <c r="AJ565" t="s">
        <v>11960</v>
      </c>
      <c r="AK565" t="s">
        <v>11961</v>
      </c>
      <c r="AL565">
        <v>70.08</v>
      </c>
      <c r="AN565">
        <v>2000</v>
      </c>
      <c r="AO565" t="s">
        <v>174</v>
      </c>
      <c r="AP565" t="s">
        <v>11962</v>
      </c>
      <c r="AQ565" t="s">
        <v>11963</v>
      </c>
      <c r="AR565" t="s">
        <v>11964</v>
      </c>
      <c r="AS565">
        <v>65.83</v>
      </c>
      <c r="AU565">
        <v>2002</v>
      </c>
      <c r="AV565" t="s">
        <v>174</v>
      </c>
      <c r="AW565" t="s">
        <v>11965</v>
      </c>
      <c r="AX565" t="s">
        <v>11966</v>
      </c>
      <c r="AY565" t="s">
        <v>11967</v>
      </c>
      <c r="AZ565">
        <v>84.26</v>
      </c>
      <c r="BA565">
        <v>8.87</v>
      </c>
      <c r="BB565">
        <v>2012</v>
      </c>
      <c r="BC565" t="s">
        <v>174</v>
      </c>
      <c r="BD565" t="s">
        <v>11968</v>
      </c>
      <c r="BE565" t="s">
        <v>11969</v>
      </c>
      <c r="BF565" t="s">
        <v>11970</v>
      </c>
      <c r="BG565">
        <v>74.82</v>
      </c>
      <c r="BI565">
        <v>2007</v>
      </c>
      <c r="BJ565">
        <v>8</v>
      </c>
      <c r="BL565">
        <v>2</v>
      </c>
      <c r="BN565" t="s">
        <v>174</v>
      </c>
      <c r="BO565" t="s">
        <v>11971</v>
      </c>
      <c r="BP565" t="s">
        <v>11972</v>
      </c>
      <c r="BQ565" t="s">
        <v>11973</v>
      </c>
      <c r="BR565">
        <v>80.12</v>
      </c>
      <c r="BT565">
        <v>2021</v>
      </c>
      <c r="BU565">
        <v>27</v>
      </c>
      <c r="BW565">
        <v>13</v>
      </c>
      <c r="BY565" t="s">
        <v>170</v>
      </c>
      <c r="CF565" t="s">
        <v>170</v>
      </c>
      <c r="CL565" t="s">
        <v>174</v>
      </c>
      <c r="CM565" t="s">
        <v>11974</v>
      </c>
      <c r="CN565" t="s">
        <v>174</v>
      </c>
      <c r="CO565" t="s">
        <v>11975</v>
      </c>
      <c r="CP565" t="s">
        <v>11976</v>
      </c>
      <c r="CQ565" t="s">
        <v>170</v>
      </c>
      <c r="CU565" t="s">
        <v>2079</v>
      </c>
      <c r="CV565" t="s">
        <v>170</v>
      </c>
      <c r="CZ565" t="s">
        <v>170</v>
      </c>
      <c r="DB565" t="s">
        <v>11977</v>
      </c>
      <c r="DC565" t="s">
        <v>11978</v>
      </c>
      <c r="DD565" t="s">
        <v>174</v>
      </c>
      <c r="DE565" t="s">
        <v>11979</v>
      </c>
      <c r="DF565" t="s">
        <v>174</v>
      </c>
      <c r="DG565">
        <v>3</v>
      </c>
      <c r="DH565">
        <v>8</v>
      </c>
      <c r="DI565">
        <v>1</v>
      </c>
      <c r="DJ565">
        <v>4</v>
      </c>
      <c r="DK565">
        <v>7</v>
      </c>
      <c r="DL565" t="s">
        <v>174</v>
      </c>
      <c r="DM565" t="s">
        <v>11980</v>
      </c>
      <c r="DN565" t="s">
        <v>170</v>
      </c>
      <c r="DP565" t="s">
        <v>12611</v>
      </c>
      <c r="DQ565" t="str">
        <f>HYPERLINK("https://nconnect.nicmar.ac.in/storage/profile/699e7cf06ad94.png","Download")</f>
        <v>0</v>
      </c>
      <c r="DR565" t="str">
        <f>HYPERLINK("https://nconnect.nicmar.ac.in/pdf/46_resume_1772080739.pdf/Y2FyZWVy","View Resume")</f>
        <v>0</v>
      </c>
      <c r="DS565" t="s">
        <v>11982</v>
      </c>
      <c r="DT565" t="s">
        <v>11983</v>
      </c>
      <c r="DU565" t="s">
        <v>211</v>
      </c>
      <c r="DV565" t="s">
        <v>11984</v>
      </c>
      <c r="DW565" t="s">
        <v>246</v>
      </c>
      <c r="DX565" t="s">
        <v>1023</v>
      </c>
      <c r="DY565" t="s">
        <v>209</v>
      </c>
      <c r="DZ565" t="s">
        <v>11985</v>
      </c>
      <c r="EA565" t="s">
        <v>11986</v>
      </c>
      <c r="EB565" t="s">
        <v>11017</v>
      </c>
      <c r="EC565" t="s">
        <v>11984</v>
      </c>
      <c r="ED565" t="s">
        <v>207</v>
      </c>
      <c r="EE565" t="s">
        <v>1023</v>
      </c>
      <c r="EF565" t="s">
        <v>1199</v>
      </c>
      <c r="EG565" t="s">
        <v>6877</v>
      </c>
      <c r="EH565" t="s">
        <v>11987</v>
      </c>
      <c r="EI565" t="s">
        <v>6235</v>
      </c>
      <c r="EJ565" t="s">
        <v>7621</v>
      </c>
      <c r="EK565" t="s">
        <v>207</v>
      </c>
      <c r="EL565" t="s">
        <v>334</v>
      </c>
      <c r="EM565" t="s">
        <v>1023</v>
      </c>
      <c r="EN565" t="s">
        <v>990</v>
      </c>
      <c r="EO565" t="s">
        <v>11988</v>
      </c>
      <c r="EP565" t="s">
        <v>1811</v>
      </c>
      <c r="EQ565" t="s">
        <v>819</v>
      </c>
      <c r="ER565" t="s">
        <v>207</v>
      </c>
      <c r="ES565" t="s">
        <v>5385</v>
      </c>
      <c r="ET565" t="s">
        <v>691</v>
      </c>
      <c r="EU565" t="s">
        <v>990</v>
      </c>
      <c r="EV565" t="s">
        <v>11989</v>
      </c>
      <c r="EW565" t="s">
        <v>11990</v>
      </c>
      <c r="EX565" t="s">
        <v>1688</v>
      </c>
      <c r="EY565" t="s">
        <v>207</v>
      </c>
      <c r="EZ565" t="s">
        <v>690</v>
      </c>
      <c r="FA565" t="s">
        <v>6672</v>
      </c>
      <c r="FB565" t="s">
        <v>344</v>
      </c>
    </row>
    <row r="566" spans="1:158">
      <c r="A566" t="s">
        <v>266</v>
      </c>
      <c r="B566" t="s">
        <v>211</v>
      </c>
      <c r="C566" t="s">
        <v>267</v>
      </c>
      <c r="D566" t="s">
        <v>268</v>
      </c>
      <c r="E566" t="s">
        <v>12612</v>
      </c>
      <c r="F566" t="s">
        <v>12613</v>
      </c>
      <c r="G566">
        <v>9026199377</v>
      </c>
      <c r="H566" t="s">
        <v>271</v>
      </c>
      <c r="I566" t="s">
        <v>12614</v>
      </c>
      <c r="J566" t="s">
        <v>166</v>
      </c>
      <c r="K566" t="s">
        <v>798</v>
      </c>
      <c r="L566" t="s">
        <v>12615</v>
      </c>
      <c r="M566" t="s">
        <v>12616</v>
      </c>
      <c r="N566" t="s">
        <v>170</v>
      </c>
      <c r="AI566" t="s">
        <v>12617</v>
      </c>
      <c r="AJ566" t="s">
        <v>12618</v>
      </c>
      <c r="AK566" t="s">
        <v>12619</v>
      </c>
      <c r="AL566">
        <v>74.83</v>
      </c>
      <c r="AN566">
        <v>2010</v>
      </c>
      <c r="AO566" t="s">
        <v>174</v>
      </c>
      <c r="AP566" t="s">
        <v>12620</v>
      </c>
      <c r="AQ566" t="s">
        <v>12621</v>
      </c>
      <c r="AR566" t="s">
        <v>12622</v>
      </c>
      <c r="AS566">
        <v>69.6</v>
      </c>
      <c r="AU566">
        <v>2012</v>
      </c>
      <c r="AV566" t="s">
        <v>170</v>
      </c>
      <c r="BC566" t="s">
        <v>174</v>
      </c>
      <c r="BD566" t="s">
        <v>2447</v>
      </c>
      <c r="BE566" t="s">
        <v>12623</v>
      </c>
      <c r="BF566" t="s">
        <v>12624</v>
      </c>
      <c r="BG566">
        <v>62.2</v>
      </c>
      <c r="BH566">
        <v>6.67</v>
      </c>
      <c r="BI566">
        <v>2015</v>
      </c>
      <c r="BJ566">
        <v>19</v>
      </c>
      <c r="BK566" t="s">
        <v>286</v>
      </c>
      <c r="BL566">
        <v>53</v>
      </c>
      <c r="BM566" t="s">
        <v>286</v>
      </c>
      <c r="BN566" t="s">
        <v>174</v>
      </c>
      <c r="BO566" t="s">
        <v>2447</v>
      </c>
      <c r="BP566" t="s">
        <v>12625</v>
      </c>
      <c r="BQ566" t="s">
        <v>286</v>
      </c>
      <c r="BR566">
        <v>67.1</v>
      </c>
      <c r="BS566">
        <v>7.16</v>
      </c>
      <c r="BT566">
        <v>2017</v>
      </c>
      <c r="BU566">
        <v>31</v>
      </c>
      <c r="BV566" t="s">
        <v>12626</v>
      </c>
      <c r="BW566">
        <v>53</v>
      </c>
      <c r="BX566" t="s">
        <v>286</v>
      </c>
      <c r="BY566" t="s">
        <v>170</v>
      </c>
      <c r="CF566" t="s">
        <v>174</v>
      </c>
      <c r="CG566" t="s">
        <v>286</v>
      </c>
      <c r="CH566" t="s">
        <v>7420</v>
      </c>
      <c r="CI566" t="s">
        <v>193</v>
      </c>
      <c r="CJ566">
        <v>2024</v>
      </c>
      <c r="CL566" t="s">
        <v>170</v>
      </c>
      <c r="CN566" t="s">
        <v>174</v>
      </c>
      <c r="CO566" t="s">
        <v>12627</v>
      </c>
      <c r="CP566" t="s">
        <v>12628</v>
      </c>
      <c r="CQ566" t="s">
        <v>174</v>
      </c>
      <c r="CR566">
        <v>0</v>
      </c>
      <c r="CS566">
        <v>2</v>
      </c>
      <c r="CT566">
        <v>4</v>
      </c>
      <c r="CU566" t="s">
        <v>12629</v>
      </c>
      <c r="CV566" t="s">
        <v>170</v>
      </c>
      <c r="CZ566" t="s">
        <v>170</v>
      </c>
      <c r="DB566" t="s">
        <v>12630</v>
      </c>
      <c r="DC566" t="s">
        <v>12631</v>
      </c>
      <c r="DD566" t="s">
        <v>174</v>
      </c>
      <c r="DE566" t="s">
        <v>12632</v>
      </c>
      <c r="DF566" t="s">
        <v>174</v>
      </c>
      <c r="DG566">
        <v>2</v>
      </c>
      <c r="DH566" t="s">
        <v>378</v>
      </c>
      <c r="DI566" t="s">
        <v>378</v>
      </c>
      <c r="DJ566" t="s">
        <v>378</v>
      </c>
      <c r="DK566">
        <v>8</v>
      </c>
      <c r="DL566" t="s">
        <v>170</v>
      </c>
      <c r="DN566" t="s">
        <v>170</v>
      </c>
      <c r="DP566" t="s">
        <v>12633</v>
      </c>
      <c r="DQ566" t="str">
        <f>HYPERLINK("https://nconnect.nicmar.ac.in/storage/profile/699fe2f819ec2.png","Download")</f>
        <v>0</v>
      </c>
      <c r="DR566" t="str">
        <f>HYPERLINK("https://nconnect.nicmar.ac.in/pdf/673_resume_1772171274.pdf/Y2FyZWVy","View Resume")</f>
        <v>0</v>
      </c>
      <c r="DS566" t="s">
        <v>430</v>
      </c>
      <c r="DT566" t="s">
        <v>731</v>
      </c>
      <c r="DU566" t="s">
        <v>211</v>
      </c>
      <c r="DV566" t="s">
        <v>819</v>
      </c>
      <c r="DW566" t="s">
        <v>246</v>
      </c>
      <c r="DX566" t="s">
        <v>2434</v>
      </c>
      <c r="DY566" t="s">
        <v>209</v>
      </c>
      <c r="DZ566" t="s">
        <v>430</v>
      </c>
    </row>
    <row r="567" spans="1:158">
      <c r="A567" t="s">
        <v>1348</v>
      </c>
      <c r="B567" t="s">
        <v>211</v>
      </c>
      <c r="C567" t="s">
        <v>267</v>
      </c>
      <c r="D567" t="s">
        <v>1349</v>
      </c>
      <c r="E567" t="s">
        <v>12612</v>
      </c>
      <c r="F567" t="s">
        <v>12613</v>
      </c>
      <c r="G567">
        <v>9026199377</v>
      </c>
      <c r="H567" t="s">
        <v>271</v>
      </c>
      <c r="I567" t="s">
        <v>12614</v>
      </c>
      <c r="J567" t="s">
        <v>166</v>
      </c>
      <c r="K567" t="s">
        <v>798</v>
      </c>
      <c r="L567" t="s">
        <v>12615</v>
      </c>
      <c r="M567" t="s">
        <v>12616</v>
      </c>
      <c r="N567" t="s">
        <v>170</v>
      </c>
      <c r="AI567" t="s">
        <v>12617</v>
      </c>
      <c r="AJ567" t="s">
        <v>12618</v>
      </c>
      <c r="AK567" t="s">
        <v>12619</v>
      </c>
      <c r="AL567">
        <v>74.83</v>
      </c>
      <c r="AN567">
        <v>2010</v>
      </c>
      <c r="AO567" t="s">
        <v>174</v>
      </c>
      <c r="AP567" t="s">
        <v>12620</v>
      </c>
      <c r="AQ567" t="s">
        <v>12621</v>
      </c>
      <c r="AR567" t="s">
        <v>12622</v>
      </c>
      <c r="AS567">
        <v>69.6</v>
      </c>
      <c r="AU567">
        <v>2012</v>
      </c>
      <c r="AV567" t="s">
        <v>170</v>
      </c>
      <c r="BC567" t="s">
        <v>174</v>
      </c>
      <c r="BD567" t="s">
        <v>2447</v>
      </c>
      <c r="BE567" t="s">
        <v>12623</v>
      </c>
      <c r="BF567" t="s">
        <v>12624</v>
      </c>
      <c r="BG567">
        <v>62.2</v>
      </c>
      <c r="BH567">
        <v>6.67</v>
      </c>
      <c r="BI567">
        <v>2015</v>
      </c>
      <c r="BJ567">
        <v>19</v>
      </c>
      <c r="BK567" t="s">
        <v>286</v>
      </c>
      <c r="BL567">
        <v>53</v>
      </c>
      <c r="BM567" t="s">
        <v>286</v>
      </c>
      <c r="BN567" t="s">
        <v>174</v>
      </c>
      <c r="BO567" t="s">
        <v>2447</v>
      </c>
      <c r="BP567" t="s">
        <v>12625</v>
      </c>
      <c r="BQ567" t="s">
        <v>286</v>
      </c>
      <c r="BR567">
        <v>67.1</v>
      </c>
      <c r="BS567">
        <v>7.16</v>
      </c>
      <c r="BT567">
        <v>2017</v>
      </c>
      <c r="BU567">
        <v>31</v>
      </c>
      <c r="BV567" t="s">
        <v>12626</v>
      </c>
      <c r="BW567">
        <v>53</v>
      </c>
      <c r="BX567" t="s">
        <v>286</v>
      </c>
      <c r="BY567" t="s">
        <v>170</v>
      </c>
      <c r="CF567" t="s">
        <v>174</v>
      </c>
      <c r="CG567" t="s">
        <v>286</v>
      </c>
      <c r="CH567" t="s">
        <v>7420</v>
      </c>
      <c r="CI567" t="s">
        <v>193</v>
      </c>
      <c r="CJ567">
        <v>2024</v>
      </c>
      <c r="CL567" t="s">
        <v>170</v>
      </c>
      <c r="CN567" t="s">
        <v>174</v>
      </c>
      <c r="CO567" t="s">
        <v>12627</v>
      </c>
      <c r="CP567" t="s">
        <v>12628</v>
      </c>
      <c r="CQ567" t="s">
        <v>174</v>
      </c>
      <c r="CR567">
        <v>0</v>
      </c>
      <c r="CS567">
        <v>2</v>
      </c>
      <c r="CT567">
        <v>4</v>
      </c>
      <c r="CU567" t="s">
        <v>12629</v>
      </c>
      <c r="CV567" t="s">
        <v>170</v>
      </c>
      <c r="CZ567" t="s">
        <v>170</v>
      </c>
      <c r="DB567" t="s">
        <v>12630</v>
      </c>
      <c r="DC567" t="s">
        <v>12631</v>
      </c>
      <c r="DD567" t="s">
        <v>174</v>
      </c>
      <c r="DE567" t="s">
        <v>12632</v>
      </c>
      <c r="DF567" t="s">
        <v>174</v>
      </c>
      <c r="DG567">
        <v>2</v>
      </c>
      <c r="DH567" t="s">
        <v>378</v>
      </c>
      <c r="DI567" t="s">
        <v>378</v>
      </c>
      <c r="DJ567" t="s">
        <v>378</v>
      </c>
      <c r="DK567">
        <v>8</v>
      </c>
      <c r="DL567" t="s">
        <v>170</v>
      </c>
      <c r="DN567" t="s">
        <v>170</v>
      </c>
      <c r="DP567" t="s">
        <v>12634</v>
      </c>
      <c r="DQ567" t="str">
        <f>HYPERLINK("https://nconnect.nicmar.ac.in/storage/profile/699fe2f819ec2.png","Download")</f>
        <v>0</v>
      </c>
      <c r="DR567" t="str">
        <f>HYPERLINK("https://nconnect.nicmar.ac.in/pdf/673_resume_1772171274.pdf/Y2FyZWVy","View Resume")</f>
        <v>0</v>
      </c>
      <c r="DS567" t="s">
        <v>430</v>
      </c>
      <c r="DT567" t="s">
        <v>731</v>
      </c>
      <c r="DU567" t="s">
        <v>211</v>
      </c>
      <c r="DV567" t="s">
        <v>819</v>
      </c>
      <c r="DW567" t="s">
        <v>246</v>
      </c>
      <c r="DX567" t="s">
        <v>2434</v>
      </c>
      <c r="DY567" t="s">
        <v>209</v>
      </c>
      <c r="DZ567" t="s">
        <v>430</v>
      </c>
    </row>
    <row r="568" spans="1:158">
      <c r="A568" t="s">
        <v>295</v>
      </c>
      <c r="B568" t="s">
        <v>211</v>
      </c>
      <c r="C568" t="s">
        <v>267</v>
      </c>
      <c r="D568" t="s">
        <v>296</v>
      </c>
      <c r="E568" t="s">
        <v>12635</v>
      </c>
      <c r="F568" t="s">
        <v>12636</v>
      </c>
      <c r="G568">
        <v>7709403115</v>
      </c>
      <c r="H568" t="s">
        <v>164</v>
      </c>
      <c r="I568" t="s">
        <v>12637</v>
      </c>
      <c r="J568" t="s">
        <v>166</v>
      </c>
      <c r="K568" t="s">
        <v>12638</v>
      </c>
      <c r="L568" t="s">
        <v>12639</v>
      </c>
      <c r="M568" t="s">
        <v>12640</v>
      </c>
      <c r="N568" t="s">
        <v>170</v>
      </c>
      <c r="AI568" t="s">
        <v>12641</v>
      </c>
      <c r="AJ568" t="s">
        <v>549</v>
      </c>
      <c r="AK568" t="s">
        <v>12642</v>
      </c>
      <c r="AL568">
        <v>79.83</v>
      </c>
      <c r="AN568">
        <v>2001</v>
      </c>
      <c r="AO568" t="s">
        <v>174</v>
      </c>
      <c r="AP568" t="s">
        <v>12643</v>
      </c>
      <c r="AQ568" t="s">
        <v>549</v>
      </c>
      <c r="AR568" t="s">
        <v>6890</v>
      </c>
      <c r="AS568">
        <v>50.5</v>
      </c>
      <c r="AU568">
        <v>2003</v>
      </c>
      <c r="AV568" t="s">
        <v>170</v>
      </c>
      <c r="BC568" t="s">
        <v>174</v>
      </c>
      <c r="BD568" t="s">
        <v>441</v>
      </c>
      <c r="BE568" t="s">
        <v>12644</v>
      </c>
      <c r="BF568" t="s">
        <v>286</v>
      </c>
      <c r="BG568">
        <v>64</v>
      </c>
      <c r="BI568">
        <v>2006</v>
      </c>
      <c r="BJ568">
        <v>19</v>
      </c>
      <c r="BK568" t="s">
        <v>1007</v>
      </c>
      <c r="BL568">
        <v>53</v>
      </c>
      <c r="BM568" t="s">
        <v>286</v>
      </c>
      <c r="BN568" t="s">
        <v>174</v>
      </c>
      <c r="BO568" t="s">
        <v>441</v>
      </c>
      <c r="BP568" t="s">
        <v>12645</v>
      </c>
      <c r="BQ568" t="s">
        <v>1185</v>
      </c>
      <c r="BR568">
        <v>60</v>
      </c>
      <c r="BT568">
        <v>2012</v>
      </c>
      <c r="BU568">
        <v>31</v>
      </c>
      <c r="BV568" t="s">
        <v>529</v>
      </c>
      <c r="BW568">
        <v>33</v>
      </c>
      <c r="BY568" t="s">
        <v>174</v>
      </c>
      <c r="BZ568" t="s">
        <v>10513</v>
      </c>
      <c r="CA568" t="s">
        <v>10513</v>
      </c>
      <c r="CB568" t="s">
        <v>12646</v>
      </c>
      <c r="CC568">
        <v>47.77</v>
      </c>
      <c r="CE568">
        <v>2008</v>
      </c>
      <c r="CF568" t="s">
        <v>174</v>
      </c>
      <c r="CG568" t="s">
        <v>12647</v>
      </c>
      <c r="CH568" t="s">
        <v>12648</v>
      </c>
      <c r="CI568" t="s">
        <v>193</v>
      </c>
      <c r="CJ568">
        <v>2020</v>
      </c>
      <c r="CL568" t="s">
        <v>174</v>
      </c>
      <c r="CN568" t="s">
        <v>174</v>
      </c>
      <c r="CO568" t="s">
        <v>12649</v>
      </c>
      <c r="CP568" t="s">
        <v>12650</v>
      </c>
      <c r="CQ568" t="s">
        <v>174</v>
      </c>
      <c r="CR568">
        <v>0</v>
      </c>
      <c r="CS568">
        <v>16</v>
      </c>
      <c r="CT568">
        <v>30</v>
      </c>
      <c r="CU568" t="s">
        <v>12651</v>
      </c>
      <c r="CV568" t="s">
        <v>170</v>
      </c>
      <c r="CZ568" t="s">
        <v>170</v>
      </c>
      <c r="DB568" t="s">
        <v>12652</v>
      </c>
      <c r="DC568" t="s">
        <v>8222</v>
      </c>
      <c r="DD568" t="s">
        <v>174</v>
      </c>
      <c r="DE568" t="s">
        <v>12653</v>
      </c>
      <c r="DF568" t="s">
        <v>174</v>
      </c>
      <c r="DG568" t="s">
        <v>12654</v>
      </c>
      <c r="DH568">
        <v>4</v>
      </c>
      <c r="DI568">
        <v>0</v>
      </c>
      <c r="DJ568">
        <v>5</v>
      </c>
      <c r="DK568">
        <v>9</v>
      </c>
      <c r="DL568" t="s">
        <v>174</v>
      </c>
      <c r="DM568" t="s">
        <v>12649</v>
      </c>
      <c r="DN568" t="s">
        <v>174</v>
      </c>
      <c r="DO568" t="s">
        <v>12655</v>
      </c>
      <c r="DP568" t="s">
        <v>12656</v>
      </c>
      <c r="DQ568" t="str">
        <f>HYPERLINK("https://nconnect.nicmar.ac.in/storage/profile/699c390708eb4.png","Download")</f>
        <v>0</v>
      </c>
      <c r="DR568" t="str">
        <f>HYPERLINK("https://nconnect.nicmar.ac.in/pdf/563_resume_1772172111.pdf/Y2FyZWVy","View Resume")</f>
        <v>0</v>
      </c>
      <c r="DS568" t="s">
        <v>4436</v>
      </c>
      <c r="DT568" t="s">
        <v>12657</v>
      </c>
      <c r="DU568" t="s">
        <v>508</v>
      </c>
      <c r="DV568" t="s">
        <v>819</v>
      </c>
      <c r="DW568" t="s">
        <v>246</v>
      </c>
      <c r="DX568" t="s">
        <v>981</v>
      </c>
      <c r="DY568" t="s">
        <v>209</v>
      </c>
      <c r="DZ568" t="s">
        <v>908</v>
      </c>
      <c r="EA568" t="s">
        <v>12658</v>
      </c>
      <c r="EB568" t="s">
        <v>508</v>
      </c>
      <c r="EC568" t="s">
        <v>12659</v>
      </c>
      <c r="ED568" t="s">
        <v>246</v>
      </c>
      <c r="EE568" t="s">
        <v>424</v>
      </c>
      <c r="EF568" t="s">
        <v>981</v>
      </c>
      <c r="EG568" t="s">
        <v>430</v>
      </c>
      <c r="EH568" t="s">
        <v>12660</v>
      </c>
      <c r="EI568" t="s">
        <v>12661</v>
      </c>
      <c r="EJ568" t="s">
        <v>12662</v>
      </c>
      <c r="EK568" t="s">
        <v>246</v>
      </c>
      <c r="EL568" t="s">
        <v>1809</v>
      </c>
      <c r="EM568" t="s">
        <v>821</v>
      </c>
      <c r="EN568" t="s">
        <v>2695</v>
      </c>
      <c r="EO568" t="s">
        <v>12663</v>
      </c>
      <c r="EP568" t="s">
        <v>211</v>
      </c>
      <c r="EQ568" t="s">
        <v>12664</v>
      </c>
      <c r="ER568" t="s">
        <v>246</v>
      </c>
      <c r="ES568" t="s">
        <v>988</v>
      </c>
      <c r="ET568" t="s">
        <v>1983</v>
      </c>
      <c r="EU568" t="s">
        <v>898</v>
      </c>
      <c r="EV568" t="s">
        <v>12665</v>
      </c>
      <c r="EW568" t="s">
        <v>12666</v>
      </c>
      <c r="EX568" t="s">
        <v>12667</v>
      </c>
      <c r="EY568" t="s">
        <v>207</v>
      </c>
      <c r="EZ568" t="s">
        <v>7410</v>
      </c>
      <c r="FA568" t="s">
        <v>429</v>
      </c>
      <c r="FB568" t="s">
        <v>1498</v>
      </c>
    </row>
    <row r="569" spans="1:158">
      <c r="A569" t="s">
        <v>266</v>
      </c>
      <c r="B569" t="s">
        <v>211</v>
      </c>
      <c r="C569" t="s">
        <v>267</v>
      </c>
      <c r="D569" t="s">
        <v>268</v>
      </c>
      <c r="E569" t="s">
        <v>12635</v>
      </c>
      <c r="F569" t="s">
        <v>12636</v>
      </c>
      <c r="G569">
        <v>7709403115</v>
      </c>
      <c r="H569" t="s">
        <v>164</v>
      </c>
      <c r="I569" t="s">
        <v>12637</v>
      </c>
      <c r="J569" t="s">
        <v>166</v>
      </c>
      <c r="K569" t="s">
        <v>12638</v>
      </c>
      <c r="L569" t="s">
        <v>12639</v>
      </c>
      <c r="M569" t="s">
        <v>12640</v>
      </c>
      <c r="N569" t="s">
        <v>170</v>
      </c>
      <c r="AI569" t="s">
        <v>12641</v>
      </c>
      <c r="AJ569" t="s">
        <v>549</v>
      </c>
      <c r="AK569" t="s">
        <v>12642</v>
      </c>
      <c r="AL569">
        <v>79.83</v>
      </c>
      <c r="AN569">
        <v>2001</v>
      </c>
      <c r="AO569" t="s">
        <v>174</v>
      </c>
      <c r="AP569" t="s">
        <v>12643</v>
      </c>
      <c r="AQ569" t="s">
        <v>549</v>
      </c>
      <c r="AR569" t="s">
        <v>6890</v>
      </c>
      <c r="AS569">
        <v>50.5</v>
      </c>
      <c r="AU569">
        <v>2003</v>
      </c>
      <c r="AV569" t="s">
        <v>170</v>
      </c>
      <c r="BC569" t="s">
        <v>174</v>
      </c>
      <c r="BD569" t="s">
        <v>441</v>
      </c>
      <c r="BE569" t="s">
        <v>12644</v>
      </c>
      <c r="BF569" t="s">
        <v>286</v>
      </c>
      <c r="BG569">
        <v>64</v>
      </c>
      <c r="BI569">
        <v>2006</v>
      </c>
      <c r="BJ569">
        <v>19</v>
      </c>
      <c r="BK569" t="s">
        <v>1007</v>
      </c>
      <c r="BL569">
        <v>53</v>
      </c>
      <c r="BM569" t="s">
        <v>286</v>
      </c>
      <c r="BN569" t="s">
        <v>174</v>
      </c>
      <c r="BO569" t="s">
        <v>441</v>
      </c>
      <c r="BP569" t="s">
        <v>12645</v>
      </c>
      <c r="BQ569" t="s">
        <v>1185</v>
      </c>
      <c r="BR569">
        <v>60</v>
      </c>
      <c r="BT569">
        <v>2012</v>
      </c>
      <c r="BU569">
        <v>31</v>
      </c>
      <c r="BV569" t="s">
        <v>529</v>
      </c>
      <c r="BW569">
        <v>33</v>
      </c>
      <c r="BY569" t="s">
        <v>174</v>
      </c>
      <c r="BZ569" t="s">
        <v>10513</v>
      </c>
      <c r="CA569" t="s">
        <v>10513</v>
      </c>
      <c r="CB569" t="s">
        <v>12646</v>
      </c>
      <c r="CC569">
        <v>47.77</v>
      </c>
      <c r="CE569">
        <v>2008</v>
      </c>
      <c r="CF569" t="s">
        <v>174</v>
      </c>
      <c r="CG569" t="s">
        <v>12647</v>
      </c>
      <c r="CH569" t="s">
        <v>12648</v>
      </c>
      <c r="CI569" t="s">
        <v>193</v>
      </c>
      <c r="CJ569">
        <v>2020</v>
      </c>
      <c r="CL569" t="s">
        <v>174</v>
      </c>
      <c r="CN569" t="s">
        <v>174</v>
      </c>
      <c r="CO569" t="s">
        <v>12649</v>
      </c>
      <c r="CP569" t="s">
        <v>12650</v>
      </c>
      <c r="CQ569" t="s">
        <v>174</v>
      </c>
      <c r="CR569">
        <v>0</v>
      </c>
      <c r="CS569">
        <v>16</v>
      </c>
      <c r="CT569">
        <v>30</v>
      </c>
      <c r="CU569" t="s">
        <v>12651</v>
      </c>
      <c r="CV569" t="s">
        <v>170</v>
      </c>
      <c r="CZ569" t="s">
        <v>170</v>
      </c>
      <c r="DB569" t="s">
        <v>12652</v>
      </c>
      <c r="DC569" t="s">
        <v>8222</v>
      </c>
      <c r="DD569" t="s">
        <v>174</v>
      </c>
      <c r="DE569" t="s">
        <v>12653</v>
      </c>
      <c r="DF569" t="s">
        <v>174</v>
      </c>
      <c r="DG569" t="s">
        <v>12654</v>
      </c>
      <c r="DH569">
        <v>4</v>
      </c>
      <c r="DI569">
        <v>0</v>
      </c>
      <c r="DJ569">
        <v>5</v>
      </c>
      <c r="DK569">
        <v>9</v>
      </c>
      <c r="DL569" t="s">
        <v>174</v>
      </c>
      <c r="DM569" t="s">
        <v>12649</v>
      </c>
      <c r="DN569" t="s">
        <v>174</v>
      </c>
      <c r="DO569" t="s">
        <v>12655</v>
      </c>
      <c r="DP569" t="s">
        <v>12656</v>
      </c>
      <c r="DQ569" t="str">
        <f>HYPERLINK("https://nconnect.nicmar.ac.in/storage/profile/699c390708eb4.png","Download")</f>
        <v>0</v>
      </c>
      <c r="DR569" t="str">
        <f>HYPERLINK("https://nconnect.nicmar.ac.in/pdf/563_resume_1772172111.pdf/Y2FyZWVy","View Resume")</f>
        <v>0</v>
      </c>
      <c r="DS569" t="s">
        <v>4436</v>
      </c>
      <c r="DT569" t="s">
        <v>12657</v>
      </c>
      <c r="DU569" t="s">
        <v>508</v>
      </c>
      <c r="DV569" t="s">
        <v>819</v>
      </c>
      <c r="DW569" t="s">
        <v>246</v>
      </c>
      <c r="DX569" t="s">
        <v>981</v>
      </c>
      <c r="DY569" t="s">
        <v>209</v>
      </c>
      <c r="DZ569" t="s">
        <v>908</v>
      </c>
      <c r="EA569" t="s">
        <v>12658</v>
      </c>
      <c r="EB569" t="s">
        <v>508</v>
      </c>
      <c r="EC569" t="s">
        <v>12659</v>
      </c>
      <c r="ED569" t="s">
        <v>246</v>
      </c>
      <c r="EE569" t="s">
        <v>424</v>
      </c>
      <c r="EF569" t="s">
        <v>981</v>
      </c>
      <c r="EG569" t="s">
        <v>430</v>
      </c>
      <c r="EH569" t="s">
        <v>12660</v>
      </c>
      <c r="EI569" t="s">
        <v>12661</v>
      </c>
      <c r="EJ569" t="s">
        <v>12662</v>
      </c>
      <c r="EK569" t="s">
        <v>246</v>
      </c>
      <c r="EL569" t="s">
        <v>1809</v>
      </c>
      <c r="EM569" t="s">
        <v>821</v>
      </c>
      <c r="EN569" t="s">
        <v>2695</v>
      </c>
      <c r="EO569" t="s">
        <v>12663</v>
      </c>
      <c r="EP569" t="s">
        <v>211</v>
      </c>
      <c r="EQ569" t="s">
        <v>12664</v>
      </c>
      <c r="ER569" t="s">
        <v>246</v>
      </c>
      <c r="ES569" t="s">
        <v>988</v>
      </c>
      <c r="ET569" t="s">
        <v>1983</v>
      </c>
      <c r="EU569" t="s">
        <v>898</v>
      </c>
      <c r="EV569" t="s">
        <v>12665</v>
      </c>
      <c r="EW569" t="s">
        <v>12666</v>
      </c>
      <c r="EX569" t="s">
        <v>12667</v>
      </c>
      <c r="EY569" t="s">
        <v>207</v>
      </c>
      <c r="EZ569" t="s">
        <v>7410</v>
      </c>
      <c r="FA569" t="s">
        <v>429</v>
      </c>
      <c r="FB569" t="s">
        <v>1498</v>
      </c>
    </row>
    <row r="570" spans="1:158">
      <c r="A570" t="s">
        <v>5302</v>
      </c>
      <c r="B570" t="s">
        <v>508</v>
      </c>
      <c r="C570" t="s">
        <v>160</v>
      </c>
      <c r="D570" t="s">
        <v>5303</v>
      </c>
      <c r="E570" t="s">
        <v>12668</v>
      </c>
      <c r="F570" t="s">
        <v>12669</v>
      </c>
      <c r="G570">
        <v>8787599685</v>
      </c>
      <c r="H570" t="s">
        <v>164</v>
      </c>
      <c r="I570" t="s">
        <v>12670</v>
      </c>
      <c r="J570" t="s">
        <v>166</v>
      </c>
      <c r="K570" t="s">
        <v>389</v>
      </c>
      <c r="L570" t="s">
        <v>12671</v>
      </c>
      <c r="M570" t="s">
        <v>12672</v>
      </c>
      <c r="N570" t="s">
        <v>170</v>
      </c>
      <c r="AI570" t="s">
        <v>12673</v>
      </c>
      <c r="AJ570" t="s">
        <v>12674</v>
      </c>
      <c r="AK570" t="s">
        <v>12675</v>
      </c>
      <c r="AL570">
        <v>74</v>
      </c>
      <c r="AN570">
        <v>2005</v>
      </c>
      <c r="AO570" t="s">
        <v>174</v>
      </c>
      <c r="AP570" t="s">
        <v>12673</v>
      </c>
      <c r="AQ570" t="s">
        <v>12674</v>
      </c>
      <c r="AR570" t="s">
        <v>12676</v>
      </c>
      <c r="AS570">
        <v>70</v>
      </c>
      <c r="AU570">
        <v>2007</v>
      </c>
      <c r="AV570" t="s">
        <v>170</v>
      </c>
      <c r="BC570" t="s">
        <v>174</v>
      </c>
      <c r="BD570" t="s">
        <v>12677</v>
      </c>
      <c r="BE570" t="s">
        <v>12677</v>
      </c>
      <c r="BF570" t="s">
        <v>486</v>
      </c>
      <c r="BG570">
        <v>63</v>
      </c>
      <c r="BH570">
        <v>6.86</v>
      </c>
      <c r="BI570">
        <v>2011</v>
      </c>
      <c r="BJ570">
        <v>1</v>
      </c>
      <c r="BL570">
        <v>9</v>
      </c>
      <c r="BN570" t="s">
        <v>174</v>
      </c>
      <c r="BO570" t="s">
        <v>5948</v>
      </c>
      <c r="BP570" t="s">
        <v>5948</v>
      </c>
      <c r="BQ570" t="s">
        <v>12678</v>
      </c>
      <c r="BR570">
        <v>77</v>
      </c>
      <c r="BS570">
        <v>8.2</v>
      </c>
      <c r="BT570">
        <v>2014</v>
      </c>
      <c r="BU570">
        <v>16</v>
      </c>
      <c r="BW570">
        <v>49</v>
      </c>
      <c r="BY570" t="s">
        <v>170</v>
      </c>
      <c r="CF570" t="s">
        <v>174</v>
      </c>
      <c r="CG570" t="s">
        <v>3204</v>
      </c>
      <c r="CH570" t="s">
        <v>5948</v>
      </c>
      <c r="CI570" t="s">
        <v>193</v>
      </c>
      <c r="CJ570">
        <v>2019</v>
      </c>
      <c r="CL570" t="s">
        <v>170</v>
      </c>
      <c r="CN570" t="s">
        <v>174</v>
      </c>
      <c r="CO570" t="s">
        <v>12679</v>
      </c>
      <c r="CP570" t="s">
        <v>12680</v>
      </c>
      <c r="CQ570" t="s">
        <v>174</v>
      </c>
      <c r="CR570">
        <v>8</v>
      </c>
      <c r="CS570">
        <v>6</v>
      </c>
      <c r="CT570">
        <v>2</v>
      </c>
      <c r="CU570" t="s">
        <v>12681</v>
      </c>
      <c r="CV570" t="s">
        <v>170</v>
      </c>
      <c r="CZ570" t="s">
        <v>170</v>
      </c>
      <c r="DB570" t="s">
        <v>12682</v>
      </c>
      <c r="DC570" t="s">
        <v>12683</v>
      </c>
      <c r="DD570" t="s">
        <v>174</v>
      </c>
      <c r="DE570" t="s">
        <v>12684</v>
      </c>
      <c r="DF570" t="s">
        <v>174</v>
      </c>
      <c r="DG570">
        <v>8</v>
      </c>
      <c r="DH570">
        <v>0</v>
      </c>
      <c r="DI570">
        <v>0</v>
      </c>
      <c r="DJ570">
        <v>0</v>
      </c>
      <c r="DK570">
        <v>8</v>
      </c>
      <c r="DL570" t="s">
        <v>174</v>
      </c>
      <c r="DM570" t="s">
        <v>12685</v>
      </c>
      <c r="DN570" t="s">
        <v>174</v>
      </c>
      <c r="DO570" t="s">
        <v>12685</v>
      </c>
      <c r="DP570" t="s">
        <v>12686</v>
      </c>
      <c r="DQ570" t="s">
        <v>202</v>
      </c>
      <c r="DR570" t="str">
        <f>HYPERLINK("https://nconnect.nicmar.ac.in/pdf/527_resume_1772169256.pdf/Y2FyZWVy","View Resume")</f>
        <v>0</v>
      </c>
      <c r="DS570" t="s">
        <v>566</v>
      </c>
      <c r="DT570" t="s">
        <v>12687</v>
      </c>
      <c r="DU570" t="s">
        <v>211</v>
      </c>
      <c r="DV570" t="s">
        <v>819</v>
      </c>
      <c r="DW570" t="s">
        <v>246</v>
      </c>
      <c r="DX570" t="s">
        <v>1387</v>
      </c>
      <c r="DY570" t="s">
        <v>209</v>
      </c>
      <c r="DZ570" t="s">
        <v>4210</v>
      </c>
      <c r="EA570" t="s">
        <v>12688</v>
      </c>
      <c r="EB570" t="s">
        <v>12689</v>
      </c>
      <c r="EC570" t="s">
        <v>12690</v>
      </c>
      <c r="ED570" t="s">
        <v>246</v>
      </c>
      <c r="EE570" t="s">
        <v>570</v>
      </c>
      <c r="EF570" t="s">
        <v>1030</v>
      </c>
      <c r="EG570" t="s">
        <v>259</v>
      </c>
      <c r="EH570" t="s">
        <v>12691</v>
      </c>
      <c r="EI570" t="s">
        <v>211</v>
      </c>
      <c r="EJ570" t="s">
        <v>2129</v>
      </c>
      <c r="EK570" t="s">
        <v>246</v>
      </c>
      <c r="EL570" t="s">
        <v>1808</v>
      </c>
      <c r="EM570" t="s">
        <v>2319</v>
      </c>
      <c r="EN570" t="s">
        <v>461</v>
      </c>
    </row>
    <row r="571" spans="1:158">
      <c r="A571" t="s">
        <v>210</v>
      </c>
      <c r="B571" t="s">
        <v>211</v>
      </c>
      <c r="C571" t="s">
        <v>212</v>
      </c>
      <c r="D571" t="s">
        <v>213</v>
      </c>
      <c r="E571" t="s">
        <v>12692</v>
      </c>
      <c r="F571" t="s">
        <v>12693</v>
      </c>
      <c r="G571">
        <v>9966759368</v>
      </c>
      <c r="H571" t="s">
        <v>164</v>
      </c>
      <c r="I571" t="s">
        <v>12694</v>
      </c>
      <c r="J571" t="s">
        <v>166</v>
      </c>
      <c r="K571" t="s">
        <v>12695</v>
      </c>
      <c r="L571" t="s">
        <v>12696</v>
      </c>
      <c r="M571" t="s">
        <v>12697</v>
      </c>
      <c r="N571" t="s">
        <v>170</v>
      </c>
      <c r="AI571" t="s">
        <v>12698</v>
      </c>
      <c r="AJ571" t="s">
        <v>1224</v>
      </c>
      <c r="AK571" t="s">
        <v>12699</v>
      </c>
      <c r="AL571">
        <v>87.33</v>
      </c>
      <c r="AM571">
        <v>0</v>
      </c>
      <c r="AN571">
        <v>2005</v>
      </c>
      <c r="AO571" t="s">
        <v>174</v>
      </c>
      <c r="AP571" t="s">
        <v>12700</v>
      </c>
      <c r="AQ571" t="s">
        <v>1227</v>
      </c>
      <c r="AR571" t="s">
        <v>2773</v>
      </c>
      <c r="AS571">
        <v>94.8</v>
      </c>
      <c r="AU571">
        <v>2007</v>
      </c>
      <c r="AV571" t="s">
        <v>170</v>
      </c>
      <c r="BC571" t="s">
        <v>174</v>
      </c>
      <c r="BD571" t="s">
        <v>1561</v>
      </c>
      <c r="BE571" t="s">
        <v>12701</v>
      </c>
      <c r="BF571" t="s">
        <v>12702</v>
      </c>
      <c r="BG571">
        <v>81.5</v>
      </c>
      <c r="BI571">
        <v>2011</v>
      </c>
      <c r="BJ571">
        <v>1</v>
      </c>
      <c r="BL571">
        <v>9</v>
      </c>
      <c r="BN571" t="s">
        <v>174</v>
      </c>
      <c r="BO571" t="s">
        <v>3931</v>
      </c>
      <c r="BP571" t="s">
        <v>12703</v>
      </c>
      <c r="BQ571" t="s">
        <v>12704</v>
      </c>
      <c r="BR571">
        <v>93.7</v>
      </c>
      <c r="BS571">
        <v>9.37</v>
      </c>
      <c r="BT571">
        <v>2013</v>
      </c>
      <c r="BU571">
        <v>31</v>
      </c>
      <c r="BV571" t="s">
        <v>12705</v>
      </c>
      <c r="BW571">
        <v>47</v>
      </c>
      <c r="BY571" t="s">
        <v>170</v>
      </c>
      <c r="CF571" t="s">
        <v>174</v>
      </c>
      <c r="CG571" t="s">
        <v>213</v>
      </c>
      <c r="CH571" t="s">
        <v>6532</v>
      </c>
      <c r="CI571" t="s">
        <v>193</v>
      </c>
      <c r="CJ571">
        <v>2022</v>
      </c>
      <c r="CL571" t="s">
        <v>170</v>
      </c>
      <c r="CN571" t="s">
        <v>174</v>
      </c>
      <c r="CO571" t="s">
        <v>12706</v>
      </c>
      <c r="CP571" t="s">
        <v>12707</v>
      </c>
      <c r="CQ571" t="s">
        <v>174</v>
      </c>
      <c r="CR571">
        <v>11</v>
      </c>
      <c r="CS571">
        <v>3</v>
      </c>
      <c r="CU571" t="s">
        <v>12708</v>
      </c>
      <c r="CV571" t="s">
        <v>174</v>
      </c>
      <c r="CW571" t="s">
        <v>12709</v>
      </c>
      <c r="CX571" t="s">
        <v>373</v>
      </c>
      <c r="CZ571" t="s">
        <v>170</v>
      </c>
      <c r="DB571">
        <v>0</v>
      </c>
      <c r="DC571" t="s">
        <v>4880</v>
      </c>
      <c r="DD571" t="s">
        <v>174</v>
      </c>
      <c r="DE571" t="s">
        <v>12710</v>
      </c>
      <c r="DF571" t="s">
        <v>174</v>
      </c>
      <c r="DG571">
        <v>0</v>
      </c>
      <c r="DH571">
        <v>0</v>
      </c>
      <c r="DI571">
        <v>1</v>
      </c>
      <c r="DJ571">
        <v>0</v>
      </c>
      <c r="DK571">
        <v>10</v>
      </c>
      <c r="DL571" t="s">
        <v>174</v>
      </c>
      <c r="DM571" t="s">
        <v>12711</v>
      </c>
      <c r="DN571" t="s">
        <v>174</v>
      </c>
      <c r="DO571" t="s">
        <v>12712</v>
      </c>
      <c r="DP571" t="s">
        <v>12713</v>
      </c>
      <c r="DQ571" t="str">
        <f>HYPERLINK("https://nconnect.nicmar.ac.in/storage/profile/6996d1a0283cb.png","Download")</f>
        <v>0</v>
      </c>
      <c r="DR571" t="str">
        <f>HYPERLINK("https://nconnect.nicmar.ac.in/pdf/188_resume_1772174288.pdf/Y2FyZWVy","View Resume")</f>
        <v>0</v>
      </c>
      <c r="DS571" t="s">
        <v>12402</v>
      </c>
      <c r="DT571" t="s">
        <v>6532</v>
      </c>
      <c r="DU571" t="s">
        <v>12714</v>
      </c>
      <c r="DV571" t="s">
        <v>1630</v>
      </c>
      <c r="DW571" t="s">
        <v>246</v>
      </c>
      <c r="DX571" t="s">
        <v>824</v>
      </c>
      <c r="DY571" t="s">
        <v>209</v>
      </c>
      <c r="DZ571" t="s">
        <v>1505</v>
      </c>
      <c r="EA571" t="s">
        <v>12715</v>
      </c>
      <c r="EB571" t="s">
        <v>211</v>
      </c>
      <c r="EC571" t="s">
        <v>463</v>
      </c>
      <c r="ED571" t="s">
        <v>246</v>
      </c>
      <c r="EE571" t="s">
        <v>1136</v>
      </c>
      <c r="EF571" t="s">
        <v>428</v>
      </c>
      <c r="EG571" t="s">
        <v>248</v>
      </c>
      <c r="EH571" t="s">
        <v>12716</v>
      </c>
      <c r="EI571" t="s">
        <v>12717</v>
      </c>
      <c r="EJ571" t="s">
        <v>3940</v>
      </c>
      <c r="EK571" t="s">
        <v>246</v>
      </c>
      <c r="EL571" t="s">
        <v>4687</v>
      </c>
      <c r="EM571" t="s">
        <v>334</v>
      </c>
      <c r="EN571" t="s">
        <v>380</v>
      </c>
    </row>
    <row r="572" spans="1:158">
      <c r="A572" t="s">
        <v>210</v>
      </c>
      <c r="B572" t="s">
        <v>211</v>
      </c>
      <c r="C572" t="s">
        <v>212</v>
      </c>
      <c r="D572" t="s">
        <v>213</v>
      </c>
      <c r="E572" t="s">
        <v>12718</v>
      </c>
      <c r="F572" t="s">
        <v>12719</v>
      </c>
      <c r="G572">
        <v>9910190567</v>
      </c>
      <c r="H572" t="s">
        <v>164</v>
      </c>
      <c r="I572" t="s">
        <v>12720</v>
      </c>
      <c r="J572" t="s">
        <v>217</v>
      </c>
      <c r="K572" t="s">
        <v>763</v>
      </c>
      <c r="L572" t="s">
        <v>12721</v>
      </c>
      <c r="M572" t="s">
        <v>12722</v>
      </c>
      <c r="N572" t="s">
        <v>170</v>
      </c>
      <c r="AI572" t="s">
        <v>12723</v>
      </c>
      <c r="AJ572" t="s">
        <v>12724</v>
      </c>
      <c r="AK572" t="s">
        <v>12725</v>
      </c>
      <c r="AL572">
        <v>88.2</v>
      </c>
      <c r="AN572">
        <v>2008</v>
      </c>
      <c r="AO572" t="s">
        <v>174</v>
      </c>
      <c r="AP572" t="s">
        <v>12726</v>
      </c>
      <c r="AQ572" t="s">
        <v>12724</v>
      </c>
      <c r="AR572" t="s">
        <v>12727</v>
      </c>
      <c r="AS572">
        <v>76.2</v>
      </c>
      <c r="AU572">
        <v>2010</v>
      </c>
      <c r="AV572" t="s">
        <v>170</v>
      </c>
      <c r="BC572" t="s">
        <v>174</v>
      </c>
      <c r="BD572" t="s">
        <v>12728</v>
      </c>
      <c r="BE572" t="s">
        <v>12728</v>
      </c>
      <c r="BF572" t="s">
        <v>12729</v>
      </c>
      <c r="BG572">
        <v>89</v>
      </c>
      <c r="BH572">
        <v>8.9</v>
      </c>
      <c r="BI572">
        <v>2015</v>
      </c>
      <c r="BJ572">
        <v>1</v>
      </c>
      <c r="BL572">
        <v>9</v>
      </c>
      <c r="BN572" t="s">
        <v>174</v>
      </c>
      <c r="BO572" t="s">
        <v>12730</v>
      </c>
      <c r="BP572" t="s">
        <v>12730</v>
      </c>
      <c r="BQ572" t="s">
        <v>12731</v>
      </c>
      <c r="BR572">
        <v>95.1</v>
      </c>
      <c r="BS572">
        <v>9.51</v>
      </c>
      <c r="BT572">
        <v>2019</v>
      </c>
      <c r="BU572">
        <v>31</v>
      </c>
      <c r="BV572" t="s">
        <v>12732</v>
      </c>
      <c r="BW572">
        <v>47</v>
      </c>
      <c r="BY572" t="s">
        <v>170</v>
      </c>
      <c r="CF572" t="s">
        <v>174</v>
      </c>
      <c r="CG572" t="s">
        <v>213</v>
      </c>
      <c r="CH572" t="s">
        <v>12730</v>
      </c>
      <c r="CI572" t="s">
        <v>193</v>
      </c>
      <c r="CJ572">
        <v>2025</v>
      </c>
      <c r="CL572" t="s">
        <v>174</v>
      </c>
      <c r="CM572" t="s">
        <v>12733</v>
      </c>
      <c r="CN572" t="s">
        <v>174</v>
      </c>
      <c r="CO572" t="s">
        <v>12734</v>
      </c>
      <c r="CP572" t="s">
        <v>12735</v>
      </c>
      <c r="CQ572" t="s">
        <v>174</v>
      </c>
      <c r="CR572">
        <v>5</v>
      </c>
      <c r="CS572">
        <v>1</v>
      </c>
      <c r="CT572">
        <v>5</v>
      </c>
      <c r="CU572" t="s">
        <v>12736</v>
      </c>
      <c r="CV572" t="s">
        <v>170</v>
      </c>
      <c r="CZ572" t="s">
        <v>170</v>
      </c>
      <c r="DB572" t="s">
        <v>12737</v>
      </c>
      <c r="DC572" t="s">
        <v>2124</v>
      </c>
      <c r="DD572" t="s">
        <v>174</v>
      </c>
      <c r="DE572" t="s">
        <v>12738</v>
      </c>
      <c r="DF572" t="s">
        <v>174</v>
      </c>
      <c r="DG572" t="s">
        <v>12739</v>
      </c>
      <c r="DH572" t="s">
        <v>933</v>
      </c>
      <c r="DI572" t="s">
        <v>12740</v>
      </c>
      <c r="DJ572" t="s">
        <v>12741</v>
      </c>
      <c r="DK572">
        <v>10</v>
      </c>
      <c r="DL572" t="s">
        <v>174</v>
      </c>
      <c r="DM572" t="s">
        <v>12734</v>
      </c>
      <c r="DN572" t="s">
        <v>174</v>
      </c>
      <c r="DO572" t="s">
        <v>12742</v>
      </c>
      <c r="DP572" t="s">
        <v>12743</v>
      </c>
      <c r="DQ572" t="str">
        <f>HYPERLINK("https://nconnect.nicmar.ac.in/storage/profile/69982c1d6a626.png","Download")</f>
        <v>0</v>
      </c>
      <c r="DR572" t="str">
        <f>HYPERLINK("https://nconnect.nicmar.ac.in/pdf/362_resume_1771584996.pdf/Y2FyZWVy","View Resume")</f>
        <v>0</v>
      </c>
      <c r="DS572" t="s">
        <v>865</v>
      </c>
      <c r="DT572" t="s">
        <v>12744</v>
      </c>
      <c r="DU572" t="s">
        <v>12745</v>
      </c>
      <c r="DV572" t="s">
        <v>12746</v>
      </c>
      <c r="DW572" t="s">
        <v>246</v>
      </c>
      <c r="DX572" t="s">
        <v>2434</v>
      </c>
      <c r="DY572" t="s">
        <v>3389</v>
      </c>
      <c r="DZ572" t="s">
        <v>461</v>
      </c>
      <c r="EA572" t="s">
        <v>12747</v>
      </c>
      <c r="EB572" t="s">
        <v>1896</v>
      </c>
      <c r="EC572" t="s">
        <v>333</v>
      </c>
      <c r="ED572" t="s">
        <v>207</v>
      </c>
      <c r="EE572" t="s">
        <v>1808</v>
      </c>
      <c r="EF572" t="s">
        <v>2319</v>
      </c>
      <c r="EG572" t="s">
        <v>265</v>
      </c>
      <c r="EH572" t="s">
        <v>12747</v>
      </c>
      <c r="EI572" t="s">
        <v>12748</v>
      </c>
      <c r="EJ572" t="s">
        <v>333</v>
      </c>
      <c r="EK572" t="s">
        <v>207</v>
      </c>
      <c r="EL572" t="s">
        <v>384</v>
      </c>
      <c r="EM572" t="s">
        <v>5418</v>
      </c>
      <c r="EN572" t="s">
        <v>265</v>
      </c>
      <c r="EO572" t="s">
        <v>12749</v>
      </c>
      <c r="EP572" t="s">
        <v>211</v>
      </c>
      <c r="EQ572" t="s">
        <v>12750</v>
      </c>
      <c r="ER572" t="s">
        <v>246</v>
      </c>
      <c r="ES572" t="s">
        <v>464</v>
      </c>
      <c r="ET572" t="s">
        <v>209</v>
      </c>
      <c r="EU572" t="s">
        <v>461</v>
      </c>
    </row>
    <row r="573" spans="1:158">
      <c r="A573" t="s">
        <v>794</v>
      </c>
      <c r="B573" t="s">
        <v>211</v>
      </c>
      <c r="C573" t="s">
        <v>267</v>
      </c>
      <c r="D573" t="s">
        <v>509</v>
      </c>
      <c r="E573" t="s">
        <v>12751</v>
      </c>
      <c r="F573" t="s">
        <v>12752</v>
      </c>
      <c r="G573">
        <v>9403309265</v>
      </c>
      <c r="H573" t="s">
        <v>271</v>
      </c>
      <c r="I573" t="s">
        <v>10318</v>
      </c>
      <c r="J573" t="s">
        <v>166</v>
      </c>
      <c r="K573" t="s">
        <v>12329</v>
      </c>
      <c r="L573" t="s">
        <v>12753</v>
      </c>
      <c r="M573" t="s">
        <v>12754</v>
      </c>
      <c r="N573" t="s">
        <v>174</v>
      </c>
      <c r="O573" t="s">
        <v>12755</v>
      </c>
      <c r="P573" t="s">
        <v>267</v>
      </c>
      <c r="AI573" t="s">
        <v>12756</v>
      </c>
      <c r="AJ573" t="s">
        <v>549</v>
      </c>
      <c r="AK573" t="s">
        <v>12757</v>
      </c>
      <c r="AL573">
        <v>76.4</v>
      </c>
      <c r="AN573">
        <v>2003</v>
      </c>
      <c r="AO573" t="s">
        <v>174</v>
      </c>
      <c r="AP573" t="s">
        <v>12756</v>
      </c>
      <c r="AQ573" t="s">
        <v>549</v>
      </c>
      <c r="AR573" t="s">
        <v>12758</v>
      </c>
      <c r="AS573">
        <v>64.67</v>
      </c>
      <c r="AU573">
        <v>2005</v>
      </c>
      <c r="AV573" t="s">
        <v>174</v>
      </c>
      <c r="AW573" t="s">
        <v>12759</v>
      </c>
      <c r="AX573" t="s">
        <v>185</v>
      </c>
      <c r="AY573" t="s">
        <v>2716</v>
      </c>
      <c r="AZ573">
        <v>65</v>
      </c>
      <c r="BB573">
        <v>2017</v>
      </c>
      <c r="BC573" t="s">
        <v>174</v>
      </c>
      <c r="BD573" t="s">
        <v>12760</v>
      </c>
      <c r="BE573" t="s">
        <v>12761</v>
      </c>
      <c r="BF573" t="s">
        <v>3043</v>
      </c>
      <c r="BG573">
        <v>84</v>
      </c>
      <c r="BI573">
        <v>2008</v>
      </c>
      <c r="BJ573">
        <v>19</v>
      </c>
      <c r="BK573" t="s">
        <v>12762</v>
      </c>
      <c r="BL573">
        <v>53</v>
      </c>
      <c r="BM573" t="s">
        <v>3043</v>
      </c>
      <c r="BN573" t="s">
        <v>174</v>
      </c>
      <c r="BO573" t="s">
        <v>12763</v>
      </c>
      <c r="BP573" t="s">
        <v>12764</v>
      </c>
      <c r="BQ573" t="s">
        <v>2359</v>
      </c>
      <c r="BR573">
        <v>75</v>
      </c>
      <c r="BT573">
        <v>2011</v>
      </c>
      <c r="BU573">
        <v>31</v>
      </c>
      <c r="BV573" t="s">
        <v>529</v>
      </c>
      <c r="BW573">
        <v>23</v>
      </c>
      <c r="BY573" t="s">
        <v>174</v>
      </c>
      <c r="BZ573" t="s">
        <v>12760</v>
      </c>
      <c r="CA573" t="s">
        <v>378</v>
      </c>
      <c r="CB573" t="s">
        <v>12765</v>
      </c>
      <c r="CC573">
        <v>64</v>
      </c>
      <c r="CE573">
        <v>2017</v>
      </c>
      <c r="CF573" t="s">
        <v>174</v>
      </c>
      <c r="CG573" t="s">
        <v>12766</v>
      </c>
      <c r="CH573" t="s">
        <v>12763</v>
      </c>
      <c r="CI573" t="s">
        <v>193</v>
      </c>
      <c r="CJ573">
        <v>2025</v>
      </c>
      <c r="CL573" t="s">
        <v>174</v>
      </c>
      <c r="CM573" t="s">
        <v>12767</v>
      </c>
      <c r="CN573" t="s">
        <v>174</v>
      </c>
      <c r="CO573" t="s">
        <v>12768</v>
      </c>
      <c r="CP573" t="s">
        <v>722</v>
      </c>
      <c r="CQ573" t="s">
        <v>174</v>
      </c>
      <c r="CR573" t="s">
        <v>2453</v>
      </c>
      <c r="CS573" t="s">
        <v>12769</v>
      </c>
      <c r="CU573" t="s">
        <v>12770</v>
      </c>
      <c r="CV573" t="s">
        <v>170</v>
      </c>
      <c r="CZ573" t="s">
        <v>170</v>
      </c>
      <c r="DB573" t="s">
        <v>12771</v>
      </c>
      <c r="DC573" t="s">
        <v>12772</v>
      </c>
      <c r="DD573" t="s">
        <v>174</v>
      </c>
      <c r="DE573" t="s">
        <v>12773</v>
      </c>
      <c r="DF573" t="s">
        <v>174</v>
      </c>
      <c r="DG573" t="s">
        <v>12774</v>
      </c>
      <c r="DH573" t="s">
        <v>12775</v>
      </c>
      <c r="DI573" t="s">
        <v>12776</v>
      </c>
      <c r="DJ573" t="s">
        <v>12777</v>
      </c>
      <c r="DK573">
        <v>9</v>
      </c>
      <c r="DL573" t="s">
        <v>174</v>
      </c>
      <c r="DM573" t="s">
        <v>12778</v>
      </c>
      <c r="DN573" t="s">
        <v>170</v>
      </c>
      <c r="DP573" t="s">
        <v>12779</v>
      </c>
      <c r="DQ573" t="s">
        <v>202</v>
      </c>
      <c r="DR573" t="str">
        <f>HYPERLINK("https://nconnect.nicmar.ac.in/pdf/738_resume_1772176288.pdf/Y2FyZWVy","View Resume")</f>
        <v>0</v>
      </c>
      <c r="DS573" t="s">
        <v>355</v>
      </c>
      <c r="DT573" t="s">
        <v>12780</v>
      </c>
      <c r="DU573" t="s">
        <v>211</v>
      </c>
      <c r="DV573" t="s">
        <v>819</v>
      </c>
      <c r="DW573" t="s">
        <v>246</v>
      </c>
      <c r="DX573" t="s">
        <v>758</v>
      </c>
      <c r="DY573" t="s">
        <v>209</v>
      </c>
      <c r="DZ573" t="s">
        <v>355</v>
      </c>
    </row>
    <row r="574" spans="1:158">
      <c r="A574" t="s">
        <v>3913</v>
      </c>
      <c r="B574" t="s">
        <v>537</v>
      </c>
      <c r="C574" t="s">
        <v>1138</v>
      </c>
      <c r="D574" t="s">
        <v>3914</v>
      </c>
      <c r="E574" t="s">
        <v>12230</v>
      </c>
      <c r="F574" t="s">
        <v>12231</v>
      </c>
      <c r="G574">
        <v>7041002987</v>
      </c>
      <c r="H574" t="s">
        <v>164</v>
      </c>
      <c r="I574" t="s">
        <v>12232</v>
      </c>
      <c r="J574" t="s">
        <v>166</v>
      </c>
      <c r="K574" t="s">
        <v>1600</v>
      </c>
      <c r="L574" t="s">
        <v>12233</v>
      </c>
      <c r="M574" t="s">
        <v>12234</v>
      </c>
      <c r="N574" t="s">
        <v>170</v>
      </c>
      <c r="AI574" t="s">
        <v>12235</v>
      </c>
      <c r="AJ574" t="s">
        <v>12236</v>
      </c>
      <c r="AK574" t="s">
        <v>4088</v>
      </c>
      <c r="AL574">
        <v>69</v>
      </c>
      <c r="AN574">
        <v>1991</v>
      </c>
      <c r="AO574" t="s">
        <v>174</v>
      </c>
      <c r="AP574" t="s">
        <v>12235</v>
      </c>
      <c r="AQ574" t="s">
        <v>12236</v>
      </c>
      <c r="AR574" t="s">
        <v>4088</v>
      </c>
      <c r="AS574">
        <v>64</v>
      </c>
      <c r="AU574">
        <v>1993</v>
      </c>
      <c r="AV574" t="s">
        <v>170</v>
      </c>
      <c r="BC574" t="s">
        <v>174</v>
      </c>
      <c r="BD574" t="s">
        <v>12237</v>
      </c>
      <c r="BE574" t="s">
        <v>12238</v>
      </c>
      <c r="BF574" t="s">
        <v>486</v>
      </c>
      <c r="BG574">
        <v>64</v>
      </c>
      <c r="BI574">
        <v>1998</v>
      </c>
      <c r="BJ574">
        <v>2</v>
      </c>
      <c r="BL574">
        <v>9</v>
      </c>
      <c r="BN574" t="s">
        <v>174</v>
      </c>
      <c r="BO574" t="s">
        <v>10001</v>
      </c>
      <c r="BP574" t="s">
        <v>12239</v>
      </c>
      <c r="BQ574" t="s">
        <v>3614</v>
      </c>
      <c r="BR574">
        <v>70</v>
      </c>
      <c r="BS574">
        <v>7.71</v>
      </c>
      <c r="BT574">
        <v>2012</v>
      </c>
      <c r="BU574">
        <v>16</v>
      </c>
      <c r="BW574">
        <v>49</v>
      </c>
      <c r="BY574" t="s">
        <v>170</v>
      </c>
      <c r="CF574" t="s">
        <v>174</v>
      </c>
      <c r="CG574" t="s">
        <v>12240</v>
      </c>
      <c r="CH574" t="s">
        <v>6094</v>
      </c>
      <c r="CI574" t="s">
        <v>193</v>
      </c>
      <c r="CJ574">
        <v>2020</v>
      </c>
      <c r="CL574" t="s">
        <v>170</v>
      </c>
      <c r="CN574" t="s">
        <v>170</v>
      </c>
      <c r="CP574" t="s">
        <v>12241</v>
      </c>
      <c r="CQ574" t="s">
        <v>174</v>
      </c>
      <c r="CR574">
        <v>2</v>
      </c>
      <c r="CS574">
        <v>20</v>
      </c>
      <c r="CT574">
        <v>110</v>
      </c>
      <c r="CU574" t="s">
        <v>12242</v>
      </c>
      <c r="CV574" t="s">
        <v>174</v>
      </c>
      <c r="CW574" t="s">
        <v>12243</v>
      </c>
      <c r="CX574" t="s">
        <v>193</v>
      </c>
      <c r="CY574">
        <v>2021</v>
      </c>
      <c r="CZ574" t="s">
        <v>174</v>
      </c>
      <c r="DA574" t="s">
        <v>12244</v>
      </c>
      <c r="DC574" t="s">
        <v>6733</v>
      </c>
      <c r="DD574" t="s">
        <v>174</v>
      </c>
      <c r="DE574" t="s">
        <v>12245</v>
      </c>
      <c r="DF574" t="s">
        <v>174</v>
      </c>
      <c r="DG574">
        <v>11</v>
      </c>
      <c r="DH574">
        <v>0</v>
      </c>
      <c r="DI574">
        <v>4</v>
      </c>
      <c r="DJ574" t="s">
        <v>2106</v>
      </c>
      <c r="DK574">
        <v>10</v>
      </c>
      <c r="DL574" t="s">
        <v>174</v>
      </c>
      <c r="DM574" t="s">
        <v>12246</v>
      </c>
      <c r="DN574" t="s">
        <v>174</v>
      </c>
      <c r="DO574" t="s">
        <v>12247</v>
      </c>
      <c r="DP574" t="s">
        <v>12781</v>
      </c>
      <c r="DQ574" t="str">
        <f>HYPERLINK("https://nconnect.nicmar.ac.in/storage/profile/69a02ac964297.png","Download")</f>
        <v>0</v>
      </c>
      <c r="DR574" t="str">
        <f>HYPERLINK("https://nconnect.nicmar.ac.in/pdf/717_resume_1772105808.pdf/Y2FyZWVy","View Resume")</f>
        <v>0</v>
      </c>
      <c r="DS574" t="s">
        <v>12249</v>
      </c>
      <c r="DT574" t="s">
        <v>12250</v>
      </c>
      <c r="DU574" t="s">
        <v>508</v>
      </c>
      <c r="DV574" t="s">
        <v>12251</v>
      </c>
      <c r="DW574" t="s">
        <v>246</v>
      </c>
      <c r="DX574" t="s">
        <v>1544</v>
      </c>
      <c r="DY574" t="s">
        <v>209</v>
      </c>
      <c r="DZ574" t="s">
        <v>4127</v>
      </c>
      <c r="EA574" t="s">
        <v>10182</v>
      </c>
      <c r="EB574" t="s">
        <v>211</v>
      </c>
      <c r="EC574" t="s">
        <v>12252</v>
      </c>
      <c r="ED574" t="s">
        <v>246</v>
      </c>
      <c r="EE574" t="s">
        <v>12253</v>
      </c>
      <c r="EF574" t="s">
        <v>1544</v>
      </c>
      <c r="EG574" t="s">
        <v>12254</v>
      </c>
      <c r="EH574" t="s">
        <v>12255</v>
      </c>
      <c r="EI574" t="s">
        <v>12256</v>
      </c>
      <c r="EJ574" t="s">
        <v>12252</v>
      </c>
      <c r="EK574" t="s">
        <v>207</v>
      </c>
      <c r="EL574" t="s">
        <v>12257</v>
      </c>
      <c r="EM574" t="s">
        <v>12258</v>
      </c>
      <c r="EN574" t="s">
        <v>6826</v>
      </c>
      <c r="EO574" t="s">
        <v>12259</v>
      </c>
      <c r="EP574" t="s">
        <v>12260</v>
      </c>
      <c r="EQ574" t="s">
        <v>12252</v>
      </c>
      <c r="ER574" t="s">
        <v>207</v>
      </c>
      <c r="ES574" t="s">
        <v>12261</v>
      </c>
      <c r="ET574" t="s">
        <v>12262</v>
      </c>
      <c r="EU574" t="s">
        <v>248</v>
      </c>
    </row>
    <row r="575" spans="1:158">
      <c r="A575" t="s">
        <v>356</v>
      </c>
      <c r="B575" t="s">
        <v>211</v>
      </c>
      <c r="C575" t="s">
        <v>267</v>
      </c>
      <c r="D575" t="s">
        <v>357</v>
      </c>
      <c r="E575" t="s">
        <v>7193</v>
      </c>
      <c r="F575" t="s">
        <v>7194</v>
      </c>
      <c r="G575">
        <v>9730034455</v>
      </c>
      <c r="H575" t="s">
        <v>164</v>
      </c>
      <c r="I575" t="s">
        <v>7195</v>
      </c>
      <c r="J575" t="s">
        <v>166</v>
      </c>
      <c r="K575" t="s">
        <v>7196</v>
      </c>
      <c r="L575" t="s">
        <v>7197</v>
      </c>
      <c r="M575" t="s">
        <v>7198</v>
      </c>
      <c r="N575" t="s">
        <v>170</v>
      </c>
      <c r="AI575" t="s">
        <v>7199</v>
      </c>
      <c r="AJ575" t="s">
        <v>7200</v>
      </c>
      <c r="AK575" t="s">
        <v>7201</v>
      </c>
      <c r="AL575">
        <v>68</v>
      </c>
      <c r="AN575">
        <v>1995</v>
      </c>
      <c r="AO575" t="s">
        <v>174</v>
      </c>
      <c r="AP575" t="s">
        <v>7202</v>
      </c>
      <c r="AQ575" t="s">
        <v>7200</v>
      </c>
      <c r="AR575" t="s">
        <v>7203</v>
      </c>
      <c r="AS575">
        <v>73</v>
      </c>
      <c r="AU575">
        <v>1997</v>
      </c>
      <c r="AV575" t="s">
        <v>170</v>
      </c>
      <c r="BC575" t="s">
        <v>174</v>
      </c>
      <c r="BD575" t="s">
        <v>7204</v>
      </c>
      <c r="BE575" t="s">
        <v>7204</v>
      </c>
      <c r="BF575" t="s">
        <v>7205</v>
      </c>
      <c r="BG575">
        <v>64</v>
      </c>
      <c r="BI575">
        <v>1995</v>
      </c>
      <c r="BJ575">
        <v>19</v>
      </c>
      <c r="BK575" t="s">
        <v>7206</v>
      </c>
      <c r="BL575">
        <v>53</v>
      </c>
      <c r="BM575" t="s">
        <v>7207</v>
      </c>
      <c r="BN575" t="s">
        <v>174</v>
      </c>
      <c r="BO575" t="s">
        <v>7208</v>
      </c>
      <c r="BP575" t="s">
        <v>7209</v>
      </c>
      <c r="BQ575" t="s">
        <v>7210</v>
      </c>
      <c r="BR575">
        <v>60</v>
      </c>
      <c r="BT575">
        <v>1997</v>
      </c>
      <c r="BU575">
        <v>31</v>
      </c>
      <c r="BV575" t="s">
        <v>7211</v>
      </c>
      <c r="BW575">
        <v>53</v>
      </c>
      <c r="BX575" t="s">
        <v>7212</v>
      </c>
      <c r="BY575" t="s">
        <v>174</v>
      </c>
      <c r="BZ575" t="s">
        <v>441</v>
      </c>
      <c r="CA575" t="s">
        <v>7213</v>
      </c>
      <c r="CB575" t="s">
        <v>7214</v>
      </c>
      <c r="CC575">
        <v>68</v>
      </c>
      <c r="CD575" t="s">
        <v>7215</v>
      </c>
      <c r="CE575">
        <v>2020</v>
      </c>
      <c r="CF575" t="s">
        <v>174</v>
      </c>
      <c r="CG575" t="s">
        <v>7216</v>
      </c>
      <c r="CH575" t="s">
        <v>7217</v>
      </c>
      <c r="CI575" t="s">
        <v>193</v>
      </c>
      <c r="CJ575">
        <v>2017</v>
      </c>
      <c r="CL575" t="s">
        <v>174</v>
      </c>
      <c r="CM575" t="s">
        <v>7218</v>
      </c>
      <c r="CN575" t="s">
        <v>174</v>
      </c>
      <c r="CO575" t="s">
        <v>7219</v>
      </c>
      <c r="CP575" t="s">
        <v>670</v>
      </c>
      <c r="CQ575" t="s">
        <v>174</v>
      </c>
      <c r="CR575">
        <v>1</v>
      </c>
      <c r="CS575">
        <v>3</v>
      </c>
      <c r="CT575">
        <v>10</v>
      </c>
      <c r="CU575" t="s">
        <v>7220</v>
      </c>
      <c r="CV575" t="s">
        <v>174</v>
      </c>
      <c r="CW575" t="s">
        <v>7221</v>
      </c>
      <c r="CX575" t="s">
        <v>193</v>
      </c>
      <c r="CY575">
        <v>2017</v>
      </c>
      <c r="CZ575" t="s">
        <v>174</v>
      </c>
      <c r="DA575" t="s">
        <v>7222</v>
      </c>
      <c r="DB575" t="s">
        <v>7223</v>
      </c>
      <c r="DC575" t="s">
        <v>7224</v>
      </c>
      <c r="DD575" t="s">
        <v>174</v>
      </c>
      <c r="DE575" t="s">
        <v>7225</v>
      </c>
      <c r="DF575" t="s">
        <v>174</v>
      </c>
      <c r="DG575" t="s">
        <v>7226</v>
      </c>
      <c r="DH575" t="s">
        <v>7227</v>
      </c>
      <c r="DI575" t="s">
        <v>7228</v>
      </c>
      <c r="DJ575" t="s">
        <v>7229</v>
      </c>
      <c r="DK575">
        <v>8</v>
      </c>
      <c r="DL575" t="s">
        <v>174</v>
      </c>
      <c r="DM575" t="s">
        <v>7230</v>
      </c>
      <c r="DN575" t="s">
        <v>174</v>
      </c>
      <c r="DO575" t="s">
        <v>7231</v>
      </c>
      <c r="DP575" t="s">
        <v>12782</v>
      </c>
      <c r="DQ575" t="str">
        <f>HYPERLINK("https://nconnect.nicmar.ac.in/storage/profile/69984c1fc7dde.png","Download")</f>
        <v>0</v>
      </c>
      <c r="DR575" t="str">
        <f>HYPERLINK("https://nconnect.nicmar.ac.in/pdf/377_resume_1771674546.pdf/Y2FyZWVy","View Resume")</f>
        <v>0</v>
      </c>
      <c r="DS575" t="s">
        <v>1031</v>
      </c>
      <c r="DT575" t="s">
        <v>2755</v>
      </c>
      <c r="DU575" t="s">
        <v>7233</v>
      </c>
      <c r="DV575" t="s">
        <v>7234</v>
      </c>
      <c r="DW575" t="s">
        <v>246</v>
      </c>
      <c r="DX575" t="s">
        <v>1030</v>
      </c>
      <c r="DY575" t="s">
        <v>209</v>
      </c>
      <c r="DZ575" t="s">
        <v>1031</v>
      </c>
    </row>
    <row r="576" spans="1:158">
      <c r="A576" t="s">
        <v>587</v>
      </c>
      <c r="B576" t="s">
        <v>159</v>
      </c>
      <c r="C576" t="s">
        <v>267</v>
      </c>
      <c r="D576" t="s">
        <v>357</v>
      </c>
      <c r="E576" t="s">
        <v>12783</v>
      </c>
      <c r="F576" t="s">
        <v>12784</v>
      </c>
      <c r="G576">
        <v>7086056964</v>
      </c>
      <c r="H576" t="s">
        <v>164</v>
      </c>
      <c r="I576" t="s">
        <v>12785</v>
      </c>
      <c r="J576" t="s">
        <v>166</v>
      </c>
      <c r="K576" t="s">
        <v>12786</v>
      </c>
      <c r="L576" t="s">
        <v>12787</v>
      </c>
      <c r="M576" t="s">
        <v>12788</v>
      </c>
      <c r="N576" t="s">
        <v>170</v>
      </c>
      <c r="AI576" t="s">
        <v>12789</v>
      </c>
      <c r="AJ576" t="s">
        <v>12790</v>
      </c>
      <c r="AK576" t="s">
        <v>12791</v>
      </c>
      <c r="AL576">
        <v>61</v>
      </c>
      <c r="AN576">
        <v>1979</v>
      </c>
      <c r="AO576" t="s">
        <v>174</v>
      </c>
      <c r="AP576" t="s">
        <v>12792</v>
      </c>
      <c r="AQ576" t="s">
        <v>6968</v>
      </c>
      <c r="AR576" t="s">
        <v>12793</v>
      </c>
      <c r="AS576">
        <v>45</v>
      </c>
      <c r="AU576">
        <v>1981</v>
      </c>
      <c r="AV576" t="s">
        <v>170</v>
      </c>
      <c r="BC576" t="s">
        <v>174</v>
      </c>
      <c r="BD576" t="s">
        <v>6968</v>
      </c>
      <c r="BE576" t="s">
        <v>6968</v>
      </c>
      <c r="BF576" t="s">
        <v>12794</v>
      </c>
      <c r="BG576">
        <v>51</v>
      </c>
      <c r="BI576">
        <v>1995</v>
      </c>
      <c r="BJ576">
        <v>19</v>
      </c>
      <c r="BK576" t="s">
        <v>12795</v>
      </c>
      <c r="BL576">
        <v>53</v>
      </c>
      <c r="BM576" t="s">
        <v>12794</v>
      </c>
      <c r="BN576" t="s">
        <v>174</v>
      </c>
      <c r="BO576" t="s">
        <v>6968</v>
      </c>
      <c r="BP576" t="s">
        <v>6968</v>
      </c>
      <c r="BQ576" t="s">
        <v>405</v>
      </c>
      <c r="BR576">
        <v>64</v>
      </c>
      <c r="BT576">
        <v>1988</v>
      </c>
      <c r="BU576">
        <v>31</v>
      </c>
      <c r="BV576" t="s">
        <v>2617</v>
      </c>
      <c r="BW576">
        <v>53</v>
      </c>
      <c r="BX576" t="s">
        <v>405</v>
      </c>
      <c r="BY576" t="s">
        <v>174</v>
      </c>
      <c r="BZ576" t="s">
        <v>11500</v>
      </c>
      <c r="CA576" t="s">
        <v>11500</v>
      </c>
      <c r="CB576" t="s">
        <v>405</v>
      </c>
      <c r="CC576">
        <v>70</v>
      </c>
      <c r="CE576">
        <v>2010</v>
      </c>
      <c r="CF576" t="s">
        <v>174</v>
      </c>
      <c r="CG576" t="s">
        <v>12796</v>
      </c>
      <c r="CH576" t="s">
        <v>12797</v>
      </c>
      <c r="CI576" t="s">
        <v>193</v>
      </c>
      <c r="CJ576">
        <v>2026</v>
      </c>
      <c r="CL576" t="s">
        <v>170</v>
      </c>
      <c r="CN576" t="s">
        <v>170</v>
      </c>
      <c r="CP576" t="s">
        <v>12798</v>
      </c>
      <c r="CQ576" t="s">
        <v>174</v>
      </c>
      <c r="CR576" t="s">
        <v>679</v>
      </c>
      <c r="CS576" t="s">
        <v>679</v>
      </c>
      <c r="CU576" t="s">
        <v>12799</v>
      </c>
      <c r="CV576" t="s">
        <v>170</v>
      </c>
      <c r="CZ576" t="s">
        <v>170</v>
      </c>
      <c r="DB576" t="s">
        <v>12800</v>
      </c>
      <c r="DC576" t="s">
        <v>12801</v>
      </c>
      <c r="DD576" t="s">
        <v>174</v>
      </c>
      <c r="DE576" t="s">
        <v>12802</v>
      </c>
      <c r="DF576" t="s">
        <v>170</v>
      </c>
      <c r="DL576" t="s">
        <v>170</v>
      </c>
      <c r="DN576" t="s">
        <v>170</v>
      </c>
      <c r="DP576" t="s">
        <v>12782</v>
      </c>
      <c r="DQ576" t="s">
        <v>202</v>
      </c>
      <c r="DR576" t="str">
        <f>HYPERLINK("https://nconnect.nicmar.ac.in/pdf/739_resume_1772180320.pdf/Y2FyZWVy","View Resume")</f>
        <v>0</v>
      </c>
      <c r="DS576" t="s">
        <v>12803</v>
      </c>
      <c r="DT576" t="s">
        <v>12804</v>
      </c>
      <c r="DU576" t="s">
        <v>12805</v>
      </c>
      <c r="DV576" t="s">
        <v>8948</v>
      </c>
      <c r="DW576" t="s">
        <v>246</v>
      </c>
      <c r="DX576" t="s">
        <v>996</v>
      </c>
      <c r="DY576" t="s">
        <v>209</v>
      </c>
      <c r="DZ576" t="s">
        <v>2054</v>
      </c>
      <c r="EA576" t="s">
        <v>12806</v>
      </c>
      <c r="EB576" t="s">
        <v>12807</v>
      </c>
      <c r="EC576" t="s">
        <v>12808</v>
      </c>
      <c r="ED576" t="s">
        <v>207</v>
      </c>
      <c r="EE576" t="s">
        <v>5931</v>
      </c>
      <c r="EF576" t="s">
        <v>981</v>
      </c>
      <c r="EG576" t="s">
        <v>1980</v>
      </c>
      <c r="EH576" t="s">
        <v>12809</v>
      </c>
      <c r="EI576" t="s">
        <v>12810</v>
      </c>
      <c r="EJ576" t="s">
        <v>12811</v>
      </c>
      <c r="EK576" t="s">
        <v>207</v>
      </c>
      <c r="EL576" t="s">
        <v>12258</v>
      </c>
      <c r="EM576" t="s">
        <v>5931</v>
      </c>
      <c r="EN576" t="s">
        <v>7580</v>
      </c>
      <c r="EO576" t="s">
        <v>12812</v>
      </c>
      <c r="EP576" t="s">
        <v>12813</v>
      </c>
      <c r="EQ576" t="s">
        <v>6271</v>
      </c>
      <c r="ER576" t="s">
        <v>207</v>
      </c>
      <c r="ES576" t="s">
        <v>12814</v>
      </c>
      <c r="ET576" t="s">
        <v>12258</v>
      </c>
      <c r="EU576" t="s">
        <v>5035</v>
      </c>
    </row>
    <row r="577" spans="1:158">
      <c r="A577" t="s">
        <v>587</v>
      </c>
      <c r="B577" t="s">
        <v>159</v>
      </c>
      <c r="C577" t="s">
        <v>267</v>
      </c>
      <c r="D577" t="s">
        <v>357</v>
      </c>
      <c r="E577" t="s">
        <v>7193</v>
      </c>
      <c r="F577" t="s">
        <v>7194</v>
      </c>
      <c r="G577">
        <v>9730034455</v>
      </c>
      <c r="H577" t="s">
        <v>164</v>
      </c>
      <c r="I577" t="s">
        <v>7195</v>
      </c>
      <c r="J577" t="s">
        <v>166</v>
      </c>
      <c r="K577" t="s">
        <v>7196</v>
      </c>
      <c r="L577" t="s">
        <v>7197</v>
      </c>
      <c r="M577" t="s">
        <v>7198</v>
      </c>
      <c r="N577" t="s">
        <v>170</v>
      </c>
      <c r="AI577" t="s">
        <v>7199</v>
      </c>
      <c r="AJ577" t="s">
        <v>7200</v>
      </c>
      <c r="AK577" t="s">
        <v>7201</v>
      </c>
      <c r="AL577">
        <v>68</v>
      </c>
      <c r="AN577">
        <v>1995</v>
      </c>
      <c r="AO577" t="s">
        <v>174</v>
      </c>
      <c r="AP577" t="s">
        <v>7202</v>
      </c>
      <c r="AQ577" t="s">
        <v>7200</v>
      </c>
      <c r="AR577" t="s">
        <v>7203</v>
      </c>
      <c r="AS577">
        <v>73</v>
      </c>
      <c r="AU577">
        <v>1997</v>
      </c>
      <c r="AV577" t="s">
        <v>170</v>
      </c>
      <c r="BC577" t="s">
        <v>174</v>
      </c>
      <c r="BD577" t="s">
        <v>7204</v>
      </c>
      <c r="BE577" t="s">
        <v>7204</v>
      </c>
      <c r="BF577" t="s">
        <v>7205</v>
      </c>
      <c r="BG577">
        <v>64</v>
      </c>
      <c r="BI577">
        <v>1995</v>
      </c>
      <c r="BJ577">
        <v>19</v>
      </c>
      <c r="BK577" t="s">
        <v>7206</v>
      </c>
      <c r="BL577">
        <v>53</v>
      </c>
      <c r="BM577" t="s">
        <v>7207</v>
      </c>
      <c r="BN577" t="s">
        <v>174</v>
      </c>
      <c r="BO577" t="s">
        <v>7208</v>
      </c>
      <c r="BP577" t="s">
        <v>7209</v>
      </c>
      <c r="BQ577" t="s">
        <v>7210</v>
      </c>
      <c r="BR577">
        <v>60</v>
      </c>
      <c r="BT577">
        <v>1997</v>
      </c>
      <c r="BU577">
        <v>31</v>
      </c>
      <c r="BV577" t="s">
        <v>7211</v>
      </c>
      <c r="BW577">
        <v>53</v>
      </c>
      <c r="BX577" t="s">
        <v>7212</v>
      </c>
      <c r="BY577" t="s">
        <v>174</v>
      </c>
      <c r="BZ577" t="s">
        <v>441</v>
      </c>
      <c r="CA577" t="s">
        <v>7213</v>
      </c>
      <c r="CB577" t="s">
        <v>7214</v>
      </c>
      <c r="CC577">
        <v>68</v>
      </c>
      <c r="CD577" t="s">
        <v>7215</v>
      </c>
      <c r="CE577">
        <v>2020</v>
      </c>
      <c r="CF577" t="s">
        <v>174</v>
      </c>
      <c r="CG577" t="s">
        <v>7216</v>
      </c>
      <c r="CH577" t="s">
        <v>7217</v>
      </c>
      <c r="CI577" t="s">
        <v>193</v>
      </c>
      <c r="CJ577">
        <v>2017</v>
      </c>
      <c r="CL577" t="s">
        <v>174</v>
      </c>
      <c r="CM577" t="s">
        <v>7218</v>
      </c>
      <c r="CN577" t="s">
        <v>174</v>
      </c>
      <c r="CO577" t="s">
        <v>7219</v>
      </c>
      <c r="CP577" t="s">
        <v>670</v>
      </c>
      <c r="CQ577" t="s">
        <v>174</v>
      </c>
      <c r="CR577">
        <v>1</v>
      </c>
      <c r="CS577">
        <v>3</v>
      </c>
      <c r="CT577">
        <v>10</v>
      </c>
      <c r="CU577" t="s">
        <v>7220</v>
      </c>
      <c r="CV577" t="s">
        <v>174</v>
      </c>
      <c r="CW577" t="s">
        <v>7221</v>
      </c>
      <c r="CX577" t="s">
        <v>193</v>
      </c>
      <c r="CY577">
        <v>2017</v>
      </c>
      <c r="CZ577" t="s">
        <v>174</v>
      </c>
      <c r="DA577" t="s">
        <v>7222</v>
      </c>
      <c r="DB577" t="s">
        <v>7223</v>
      </c>
      <c r="DC577" t="s">
        <v>7224</v>
      </c>
      <c r="DD577" t="s">
        <v>174</v>
      </c>
      <c r="DE577" t="s">
        <v>7225</v>
      </c>
      <c r="DF577" t="s">
        <v>174</v>
      </c>
      <c r="DG577" t="s">
        <v>7226</v>
      </c>
      <c r="DH577" t="s">
        <v>7227</v>
      </c>
      <c r="DI577" t="s">
        <v>7228</v>
      </c>
      <c r="DJ577" t="s">
        <v>7229</v>
      </c>
      <c r="DK577">
        <v>8</v>
      </c>
      <c r="DL577" t="s">
        <v>174</v>
      </c>
      <c r="DM577" t="s">
        <v>7230</v>
      </c>
      <c r="DN577" t="s">
        <v>174</v>
      </c>
      <c r="DO577" t="s">
        <v>7231</v>
      </c>
      <c r="DP577" t="s">
        <v>12782</v>
      </c>
      <c r="DQ577" t="str">
        <f>HYPERLINK("https://nconnect.nicmar.ac.in/storage/profile/69984c1fc7dde.png","Download")</f>
        <v>0</v>
      </c>
      <c r="DR577" t="str">
        <f>HYPERLINK("https://nconnect.nicmar.ac.in/pdf/377_resume_1771674546.pdf/Y2FyZWVy","View Resume")</f>
        <v>0</v>
      </c>
      <c r="DS577" t="s">
        <v>1031</v>
      </c>
      <c r="DT577" t="s">
        <v>2755</v>
      </c>
      <c r="DU577" t="s">
        <v>7233</v>
      </c>
      <c r="DV577" t="s">
        <v>7234</v>
      </c>
      <c r="DW577" t="s">
        <v>246</v>
      </c>
      <c r="DX577" t="s">
        <v>1030</v>
      </c>
      <c r="DY577" t="s">
        <v>209</v>
      </c>
      <c r="DZ577" t="s">
        <v>1031</v>
      </c>
    </row>
    <row r="578" spans="1:158">
      <c r="A578" t="s">
        <v>11654</v>
      </c>
      <c r="B578" t="s">
        <v>537</v>
      </c>
      <c r="C578" t="s">
        <v>472</v>
      </c>
      <c r="D578" t="s">
        <v>3910</v>
      </c>
      <c r="E578" t="s">
        <v>12815</v>
      </c>
      <c r="F578" t="s">
        <v>12816</v>
      </c>
      <c r="G578">
        <v>9910382637</v>
      </c>
      <c r="H578" t="s">
        <v>164</v>
      </c>
      <c r="I578" t="s">
        <v>12817</v>
      </c>
      <c r="J578" t="s">
        <v>166</v>
      </c>
      <c r="K578" t="s">
        <v>798</v>
      </c>
      <c r="L578" t="s">
        <v>12818</v>
      </c>
      <c r="M578" t="s">
        <v>12819</v>
      </c>
      <c r="N578" t="s">
        <v>170</v>
      </c>
      <c r="AI578" t="s">
        <v>12820</v>
      </c>
      <c r="AJ578" t="s">
        <v>6149</v>
      </c>
      <c r="AK578" t="s">
        <v>12821</v>
      </c>
      <c r="AL578">
        <v>66</v>
      </c>
      <c r="AN578">
        <v>1979</v>
      </c>
      <c r="AO578" t="s">
        <v>174</v>
      </c>
      <c r="AP578" t="s">
        <v>12822</v>
      </c>
      <c r="AQ578" t="s">
        <v>5259</v>
      </c>
      <c r="AR578" t="s">
        <v>12823</v>
      </c>
      <c r="AS578">
        <v>61</v>
      </c>
      <c r="AU578">
        <v>1981</v>
      </c>
      <c r="AV578" t="s">
        <v>170</v>
      </c>
      <c r="BC578" t="s">
        <v>174</v>
      </c>
      <c r="BD578" t="s">
        <v>12824</v>
      </c>
      <c r="BE578" t="s">
        <v>12825</v>
      </c>
      <c r="BF578" t="s">
        <v>842</v>
      </c>
      <c r="BG578">
        <v>71</v>
      </c>
      <c r="BI578">
        <v>1987</v>
      </c>
      <c r="BJ578">
        <v>19</v>
      </c>
      <c r="BK578" t="s">
        <v>12826</v>
      </c>
      <c r="BL578">
        <v>19</v>
      </c>
      <c r="BN578" t="s">
        <v>170</v>
      </c>
      <c r="BY578" t="s">
        <v>170</v>
      </c>
      <c r="CF578" t="s">
        <v>170</v>
      </c>
      <c r="CL578" t="s">
        <v>170</v>
      </c>
      <c r="CN578" t="s">
        <v>174</v>
      </c>
      <c r="CO578" t="s">
        <v>12827</v>
      </c>
      <c r="CP578" t="s">
        <v>12828</v>
      </c>
      <c r="DP578" t="s">
        <v>12829</v>
      </c>
      <c r="DQ578" t="str">
        <f>HYPERLINK("https://nconnect.nicmar.ac.in/storage/profile/69a148c738693.png","Download")</f>
        <v>0</v>
      </c>
      <c r="DR578" t="str">
        <f>HYPERLINK("https://nconnect.nicmar.ac.in/pdf/743_resume_1772181388.pdf/Y2FyZWVy","View Resume")</f>
        <v>0</v>
      </c>
      <c r="DS578" t="s">
        <v>12830</v>
      </c>
      <c r="DT578" t="s">
        <v>12831</v>
      </c>
      <c r="DU578" t="s">
        <v>12832</v>
      </c>
      <c r="DV578" t="s">
        <v>538</v>
      </c>
      <c r="DW578" t="s">
        <v>207</v>
      </c>
      <c r="DX578" t="s">
        <v>12833</v>
      </c>
      <c r="DY578" t="s">
        <v>209</v>
      </c>
      <c r="DZ578" t="s">
        <v>12830</v>
      </c>
    </row>
    <row r="579" spans="1:158">
      <c r="A579" t="s">
        <v>3909</v>
      </c>
      <c r="B579" t="s">
        <v>211</v>
      </c>
      <c r="C579" t="s">
        <v>472</v>
      </c>
      <c r="D579" t="s">
        <v>3910</v>
      </c>
      <c r="E579" t="s">
        <v>12815</v>
      </c>
      <c r="F579" t="s">
        <v>12816</v>
      </c>
      <c r="G579">
        <v>9910382637</v>
      </c>
      <c r="H579" t="s">
        <v>164</v>
      </c>
      <c r="I579" t="s">
        <v>12817</v>
      </c>
      <c r="J579" t="s">
        <v>166</v>
      </c>
      <c r="K579" t="s">
        <v>798</v>
      </c>
      <c r="L579" t="s">
        <v>12818</v>
      </c>
      <c r="M579" t="s">
        <v>12819</v>
      </c>
      <c r="N579" t="s">
        <v>170</v>
      </c>
      <c r="AI579" t="s">
        <v>12820</v>
      </c>
      <c r="AJ579" t="s">
        <v>6149</v>
      </c>
      <c r="AK579" t="s">
        <v>12821</v>
      </c>
      <c r="AL579">
        <v>66</v>
      </c>
      <c r="AN579">
        <v>1979</v>
      </c>
      <c r="AO579" t="s">
        <v>174</v>
      </c>
      <c r="AP579" t="s">
        <v>12822</v>
      </c>
      <c r="AQ579" t="s">
        <v>5259</v>
      </c>
      <c r="AR579" t="s">
        <v>12823</v>
      </c>
      <c r="AS579">
        <v>61</v>
      </c>
      <c r="AU579">
        <v>1981</v>
      </c>
      <c r="AV579" t="s">
        <v>170</v>
      </c>
      <c r="BC579" t="s">
        <v>174</v>
      </c>
      <c r="BD579" t="s">
        <v>12824</v>
      </c>
      <c r="BE579" t="s">
        <v>12825</v>
      </c>
      <c r="BF579" t="s">
        <v>842</v>
      </c>
      <c r="BG579">
        <v>71</v>
      </c>
      <c r="BI579">
        <v>1987</v>
      </c>
      <c r="BJ579">
        <v>19</v>
      </c>
      <c r="BK579" t="s">
        <v>12826</v>
      </c>
      <c r="BL579">
        <v>19</v>
      </c>
      <c r="BN579" t="s">
        <v>170</v>
      </c>
      <c r="BY579" t="s">
        <v>170</v>
      </c>
      <c r="CF579" t="s">
        <v>170</v>
      </c>
      <c r="CL579" t="s">
        <v>170</v>
      </c>
      <c r="CN579" t="s">
        <v>174</v>
      </c>
      <c r="CO579" t="s">
        <v>12827</v>
      </c>
      <c r="CP579" t="s">
        <v>12828</v>
      </c>
      <c r="DP579" t="s">
        <v>12834</v>
      </c>
      <c r="DQ579" t="str">
        <f>HYPERLINK("https://nconnect.nicmar.ac.in/storage/profile/69a148c738693.png","Download")</f>
        <v>0</v>
      </c>
      <c r="DR579" t="str">
        <f>HYPERLINK("https://nconnect.nicmar.ac.in/pdf/743_resume_1772181388.pdf/Y2FyZWVy","View Resume")</f>
        <v>0</v>
      </c>
      <c r="DS579" t="s">
        <v>12830</v>
      </c>
      <c r="DT579" t="s">
        <v>12831</v>
      </c>
      <c r="DU579" t="s">
        <v>12832</v>
      </c>
      <c r="DV579" t="s">
        <v>538</v>
      </c>
      <c r="DW579" t="s">
        <v>207</v>
      </c>
      <c r="DX579" t="s">
        <v>12833</v>
      </c>
      <c r="DY579" t="s">
        <v>209</v>
      </c>
      <c r="DZ579" t="s">
        <v>12830</v>
      </c>
    </row>
    <row r="580" spans="1:158">
      <c r="A580" t="s">
        <v>1063</v>
      </c>
      <c r="B580" t="s">
        <v>508</v>
      </c>
      <c r="C580" t="s">
        <v>212</v>
      </c>
      <c r="D580" t="s">
        <v>213</v>
      </c>
      <c r="E580" t="s">
        <v>12835</v>
      </c>
      <c r="F580" t="s">
        <v>12836</v>
      </c>
      <c r="G580">
        <v>9850122293</v>
      </c>
      <c r="H580" t="s">
        <v>164</v>
      </c>
      <c r="I580" t="s">
        <v>12837</v>
      </c>
      <c r="J580" t="s">
        <v>166</v>
      </c>
      <c r="K580" t="s">
        <v>3285</v>
      </c>
      <c r="L580" t="s">
        <v>12838</v>
      </c>
      <c r="M580" t="s">
        <v>12839</v>
      </c>
      <c r="N580" t="s">
        <v>170</v>
      </c>
      <c r="AI580" t="s">
        <v>12840</v>
      </c>
      <c r="AJ580" t="s">
        <v>12841</v>
      </c>
      <c r="AK580" t="s">
        <v>12842</v>
      </c>
      <c r="AL580">
        <v>72.42</v>
      </c>
      <c r="AN580">
        <v>1992</v>
      </c>
      <c r="AO580" t="s">
        <v>170</v>
      </c>
      <c r="AV580" t="s">
        <v>174</v>
      </c>
      <c r="AW580" t="s">
        <v>12843</v>
      </c>
      <c r="AX580" t="s">
        <v>12844</v>
      </c>
      <c r="AY580" t="s">
        <v>12845</v>
      </c>
      <c r="AZ580">
        <v>64.36</v>
      </c>
      <c r="BB580">
        <v>1997</v>
      </c>
      <c r="BC580" t="s">
        <v>174</v>
      </c>
      <c r="BD580" t="s">
        <v>12846</v>
      </c>
      <c r="BE580" t="s">
        <v>12847</v>
      </c>
      <c r="BF580" t="s">
        <v>12848</v>
      </c>
      <c r="BG580">
        <v>66.25</v>
      </c>
      <c r="BI580">
        <v>2000</v>
      </c>
      <c r="BJ580">
        <v>2</v>
      </c>
      <c r="BL580">
        <v>9</v>
      </c>
      <c r="BN580" t="s">
        <v>174</v>
      </c>
      <c r="BO580" t="s">
        <v>12849</v>
      </c>
      <c r="BP580" t="s">
        <v>12850</v>
      </c>
      <c r="BQ580" t="s">
        <v>12851</v>
      </c>
      <c r="BR580">
        <v>57.28</v>
      </c>
      <c r="BT580">
        <v>2002</v>
      </c>
      <c r="BU580">
        <v>31</v>
      </c>
      <c r="BV580" t="s">
        <v>12852</v>
      </c>
      <c r="BW580">
        <v>47</v>
      </c>
      <c r="BY580" t="s">
        <v>170</v>
      </c>
      <c r="CA580" t="s">
        <v>784</v>
      </c>
      <c r="CF580" t="s">
        <v>174</v>
      </c>
      <c r="CG580" t="s">
        <v>12853</v>
      </c>
      <c r="CH580" t="s">
        <v>12854</v>
      </c>
      <c r="CI580" t="s">
        <v>193</v>
      </c>
      <c r="CJ580">
        <v>2014</v>
      </c>
      <c r="CL580" t="s">
        <v>170</v>
      </c>
      <c r="CN580" t="s">
        <v>174</v>
      </c>
      <c r="CO580" t="s">
        <v>12855</v>
      </c>
      <c r="CP580" t="s">
        <v>12856</v>
      </c>
      <c r="CQ580" t="s">
        <v>174</v>
      </c>
      <c r="CR580">
        <v>14</v>
      </c>
      <c r="CS580">
        <v>20</v>
      </c>
      <c r="CT580">
        <v>55</v>
      </c>
      <c r="CU580" t="s">
        <v>12857</v>
      </c>
      <c r="CV580" t="s">
        <v>174</v>
      </c>
      <c r="CW580" t="s">
        <v>12858</v>
      </c>
      <c r="CX580" t="s">
        <v>193</v>
      </c>
      <c r="CY580">
        <v>2026</v>
      </c>
      <c r="CZ580" t="s">
        <v>174</v>
      </c>
      <c r="DA580" t="s">
        <v>12859</v>
      </c>
      <c r="DB580" t="s">
        <v>12860</v>
      </c>
      <c r="DC580" t="s">
        <v>12861</v>
      </c>
      <c r="DD580" t="s">
        <v>174</v>
      </c>
      <c r="DE580" t="s">
        <v>12862</v>
      </c>
      <c r="DF580" t="s">
        <v>174</v>
      </c>
      <c r="DG580">
        <v>20</v>
      </c>
      <c r="DH580" t="s">
        <v>6491</v>
      </c>
      <c r="DI580">
        <v>10</v>
      </c>
      <c r="DJ580" t="s">
        <v>784</v>
      </c>
      <c r="DK580">
        <v>10</v>
      </c>
      <c r="DL580" t="s">
        <v>174</v>
      </c>
      <c r="DM580" t="s">
        <v>12863</v>
      </c>
      <c r="DN580" t="s">
        <v>170</v>
      </c>
      <c r="DP580" t="s">
        <v>12864</v>
      </c>
      <c r="DQ580" t="str">
        <f>HYPERLINK("https://nconnect.nicmar.ac.in/storage/profile/6997eff132b4c.png","Download")</f>
        <v>0</v>
      </c>
      <c r="DR580" t="str">
        <f>HYPERLINK("https://nconnect.nicmar.ac.in/pdf/307_resume_1771843247.pdf/Y2FyZWVy","View Resume")</f>
        <v>0</v>
      </c>
      <c r="DS580" t="s">
        <v>8677</v>
      </c>
      <c r="DT580" t="s">
        <v>12865</v>
      </c>
      <c r="DU580" t="s">
        <v>537</v>
      </c>
      <c r="DV580" t="s">
        <v>12866</v>
      </c>
      <c r="DW580" t="s">
        <v>246</v>
      </c>
      <c r="DX580" t="s">
        <v>1594</v>
      </c>
      <c r="DY580" t="s">
        <v>209</v>
      </c>
      <c r="DZ580" t="s">
        <v>8677</v>
      </c>
    </row>
    <row r="581" spans="1:158">
      <c r="A581" t="s">
        <v>585</v>
      </c>
      <c r="B581" t="s">
        <v>211</v>
      </c>
      <c r="C581" t="s">
        <v>472</v>
      </c>
      <c r="D581" t="s">
        <v>586</v>
      </c>
      <c r="E581" t="s">
        <v>12867</v>
      </c>
      <c r="F581" t="s">
        <v>12868</v>
      </c>
      <c r="G581">
        <v>8866004832</v>
      </c>
      <c r="H581" t="s">
        <v>164</v>
      </c>
      <c r="I581" t="s">
        <v>12869</v>
      </c>
      <c r="J581" t="s">
        <v>217</v>
      </c>
      <c r="K581" t="s">
        <v>12870</v>
      </c>
      <c r="L581" t="s">
        <v>12871</v>
      </c>
      <c r="M581" t="s">
        <v>12872</v>
      </c>
      <c r="N581" t="s">
        <v>170</v>
      </c>
      <c r="AI581" t="s">
        <v>12873</v>
      </c>
      <c r="AJ581" t="s">
        <v>7564</v>
      </c>
      <c r="AK581" t="s">
        <v>12874</v>
      </c>
      <c r="AL581">
        <v>79.4</v>
      </c>
      <c r="AN581">
        <v>2011</v>
      </c>
      <c r="AO581" t="s">
        <v>174</v>
      </c>
      <c r="AP581" t="s">
        <v>12875</v>
      </c>
      <c r="AQ581" t="s">
        <v>7564</v>
      </c>
      <c r="AR581" t="s">
        <v>12876</v>
      </c>
      <c r="AS581">
        <v>51.4</v>
      </c>
      <c r="AU581">
        <v>2013</v>
      </c>
      <c r="AV581" t="s">
        <v>170</v>
      </c>
      <c r="BC581" t="s">
        <v>174</v>
      </c>
      <c r="BD581" t="s">
        <v>10001</v>
      </c>
      <c r="BE581" t="s">
        <v>12877</v>
      </c>
      <c r="BF581" t="s">
        <v>486</v>
      </c>
      <c r="BG581">
        <v>70.1</v>
      </c>
      <c r="BH581">
        <v>7.51</v>
      </c>
      <c r="BI581">
        <v>2017</v>
      </c>
      <c r="BJ581">
        <v>2</v>
      </c>
      <c r="BL581">
        <v>9</v>
      </c>
      <c r="BN581" t="s">
        <v>174</v>
      </c>
      <c r="BO581" t="s">
        <v>12878</v>
      </c>
      <c r="BP581" t="s">
        <v>12879</v>
      </c>
      <c r="BQ581" t="s">
        <v>12880</v>
      </c>
      <c r="BR581">
        <v>90.5</v>
      </c>
      <c r="BS581">
        <v>9.55</v>
      </c>
      <c r="BT581">
        <v>2019</v>
      </c>
      <c r="BU581">
        <v>31</v>
      </c>
      <c r="BV581" t="s">
        <v>12881</v>
      </c>
      <c r="BW581">
        <v>53</v>
      </c>
      <c r="BX581" t="s">
        <v>12880</v>
      </c>
      <c r="BY581" t="s">
        <v>170</v>
      </c>
      <c r="CF581" t="s">
        <v>174</v>
      </c>
      <c r="CG581" t="s">
        <v>12880</v>
      </c>
      <c r="CH581" t="s">
        <v>8938</v>
      </c>
      <c r="CI581" t="s">
        <v>193</v>
      </c>
      <c r="CJ581">
        <v>2025</v>
      </c>
      <c r="CL581" t="s">
        <v>170</v>
      </c>
      <c r="CN581" t="s">
        <v>170</v>
      </c>
      <c r="CP581" t="s">
        <v>12882</v>
      </c>
      <c r="CQ581" t="s">
        <v>174</v>
      </c>
      <c r="CR581">
        <v>10</v>
      </c>
      <c r="CS581">
        <v>0</v>
      </c>
      <c r="CT581">
        <v>0</v>
      </c>
      <c r="CU581" t="s">
        <v>12883</v>
      </c>
      <c r="CV581" t="s">
        <v>170</v>
      </c>
      <c r="CZ581" t="s">
        <v>170</v>
      </c>
      <c r="DB581" t="s">
        <v>378</v>
      </c>
      <c r="DC581" t="s">
        <v>326</v>
      </c>
      <c r="DD581" t="s">
        <v>170</v>
      </c>
      <c r="DF581" t="s">
        <v>170</v>
      </c>
      <c r="DL581" t="s">
        <v>170</v>
      </c>
      <c r="DN581" t="s">
        <v>170</v>
      </c>
      <c r="DP581" t="s">
        <v>12884</v>
      </c>
      <c r="DQ581" t="str">
        <f>HYPERLINK("https://nconnect.nicmar.ac.in/storage/profile/69a01fbe6b9e1.png","Download")</f>
        <v>0</v>
      </c>
      <c r="DR581" t="str">
        <f>HYPERLINK("https://nconnect.nicmar.ac.in/pdf/715_resume_1772103447.pdf/Y2FyZWVy","View Resume")</f>
        <v>0</v>
      </c>
      <c r="DS581" t="s">
        <v>339</v>
      </c>
      <c r="DT581" t="s">
        <v>12885</v>
      </c>
      <c r="DU581" t="s">
        <v>12886</v>
      </c>
      <c r="DV581" t="s">
        <v>7564</v>
      </c>
      <c r="DW581" t="s">
        <v>207</v>
      </c>
      <c r="DX581" t="s">
        <v>384</v>
      </c>
      <c r="DY581" t="s">
        <v>1983</v>
      </c>
      <c r="DZ581" t="s">
        <v>1027</v>
      </c>
      <c r="EA581" t="s">
        <v>8938</v>
      </c>
      <c r="EB581" t="s">
        <v>950</v>
      </c>
      <c r="EC581" t="s">
        <v>12887</v>
      </c>
      <c r="ED581" t="s">
        <v>207</v>
      </c>
      <c r="EE581" t="s">
        <v>1987</v>
      </c>
      <c r="EF581" t="s">
        <v>539</v>
      </c>
      <c r="EG581" t="s">
        <v>942</v>
      </c>
      <c r="EH581" t="s">
        <v>8938</v>
      </c>
      <c r="EI581" t="s">
        <v>950</v>
      </c>
      <c r="EJ581" t="s">
        <v>12887</v>
      </c>
      <c r="EK581" t="s">
        <v>207</v>
      </c>
      <c r="EL581" t="s">
        <v>824</v>
      </c>
      <c r="EM581" t="s">
        <v>951</v>
      </c>
      <c r="EN581" t="s">
        <v>2054</v>
      </c>
      <c r="EO581" t="s">
        <v>8938</v>
      </c>
      <c r="EP581" t="s">
        <v>950</v>
      </c>
      <c r="EQ581" t="s">
        <v>12887</v>
      </c>
      <c r="ER581" t="s">
        <v>207</v>
      </c>
      <c r="ES581" t="s">
        <v>505</v>
      </c>
      <c r="ET581" t="s">
        <v>981</v>
      </c>
      <c r="EU581" t="s">
        <v>355</v>
      </c>
    </row>
    <row r="582" spans="1:158">
      <c r="A582" t="s">
        <v>1137</v>
      </c>
      <c r="B582" t="s">
        <v>211</v>
      </c>
      <c r="C582" t="s">
        <v>1138</v>
      </c>
      <c r="D582" t="s">
        <v>1139</v>
      </c>
      <c r="E582" t="s">
        <v>12888</v>
      </c>
      <c r="F582" t="s">
        <v>12889</v>
      </c>
      <c r="G582">
        <v>9970252710</v>
      </c>
      <c r="H582" t="s">
        <v>164</v>
      </c>
      <c r="I582" t="s">
        <v>12890</v>
      </c>
      <c r="J582" t="s">
        <v>217</v>
      </c>
      <c r="K582" t="s">
        <v>2378</v>
      </c>
      <c r="L582" t="s">
        <v>12891</v>
      </c>
      <c r="M582" t="s">
        <v>12892</v>
      </c>
      <c r="N582" t="s">
        <v>170</v>
      </c>
      <c r="AI582" t="s">
        <v>12893</v>
      </c>
      <c r="AJ582" t="s">
        <v>12894</v>
      </c>
      <c r="AK582" t="s">
        <v>12642</v>
      </c>
      <c r="AL582">
        <v>68.8</v>
      </c>
      <c r="AN582">
        <v>2003</v>
      </c>
      <c r="AO582" t="s">
        <v>174</v>
      </c>
      <c r="AP582" t="s">
        <v>12893</v>
      </c>
      <c r="AQ582" t="s">
        <v>12895</v>
      </c>
      <c r="AR582" t="s">
        <v>12896</v>
      </c>
      <c r="AS582">
        <v>46.83</v>
      </c>
      <c r="AU582">
        <v>2005</v>
      </c>
      <c r="AV582" t="s">
        <v>170</v>
      </c>
      <c r="BC582" t="s">
        <v>174</v>
      </c>
      <c r="BD582" t="s">
        <v>12897</v>
      </c>
      <c r="BE582" t="s">
        <v>12898</v>
      </c>
      <c r="BF582" t="s">
        <v>12899</v>
      </c>
      <c r="BG582">
        <v>61.2</v>
      </c>
      <c r="BI582">
        <v>2010</v>
      </c>
      <c r="BJ582">
        <v>8</v>
      </c>
      <c r="BL582">
        <v>2</v>
      </c>
      <c r="BN582" t="s">
        <v>174</v>
      </c>
      <c r="BO582" t="s">
        <v>12900</v>
      </c>
      <c r="BP582" t="s">
        <v>12901</v>
      </c>
      <c r="BQ582" t="s">
        <v>5303</v>
      </c>
      <c r="BR582">
        <v>62.1</v>
      </c>
      <c r="BS582">
        <v>6.96</v>
      </c>
      <c r="BT582">
        <v>2012</v>
      </c>
      <c r="BU582">
        <v>31</v>
      </c>
      <c r="BV582" t="s">
        <v>12902</v>
      </c>
      <c r="BW582">
        <v>35</v>
      </c>
      <c r="BY582" t="s">
        <v>170</v>
      </c>
      <c r="CF582" t="s">
        <v>174</v>
      </c>
      <c r="CG582" t="s">
        <v>5303</v>
      </c>
      <c r="CH582" t="s">
        <v>12903</v>
      </c>
      <c r="CI582" t="s">
        <v>373</v>
      </c>
      <c r="CK582" t="s">
        <v>170</v>
      </c>
      <c r="CL582" t="s">
        <v>170</v>
      </c>
      <c r="CN582" t="s">
        <v>170</v>
      </c>
      <c r="CP582" t="s">
        <v>12904</v>
      </c>
      <c r="CQ582" t="s">
        <v>174</v>
      </c>
      <c r="CR582">
        <v>0</v>
      </c>
      <c r="CS582" t="s">
        <v>677</v>
      </c>
      <c r="CT582" t="s">
        <v>5892</v>
      </c>
      <c r="CU582" t="s">
        <v>12905</v>
      </c>
      <c r="CV582" t="s">
        <v>170</v>
      </c>
      <c r="CZ582" t="s">
        <v>170</v>
      </c>
      <c r="DB582" t="s">
        <v>12906</v>
      </c>
      <c r="DC582" t="s">
        <v>12907</v>
      </c>
      <c r="DD582" t="s">
        <v>174</v>
      </c>
      <c r="DE582" t="s">
        <v>12908</v>
      </c>
      <c r="DF582" t="s">
        <v>174</v>
      </c>
      <c r="DG582" t="s">
        <v>10961</v>
      </c>
      <c r="DH582" t="s">
        <v>678</v>
      </c>
      <c r="DI582">
        <v>1</v>
      </c>
      <c r="DJ582">
        <v>0</v>
      </c>
      <c r="DK582">
        <v>9</v>
      </c>
      <c r="DL582" t="s">
        <v>170</v>
      </c>
      <c r="DN582" t="s">
        <v>170</v>
      </c>
      <c r="DP582" t="s">
        <v>12909</v>
      </c>
      <c r="DQ582" t="s">
        <v>202</v>
      </c>
      <c r="DR582" t="str">
        <f>HYPERLINK("https://nconnect.nicmar.ac.in/pdf/742_resume_1772183568.pdf/Y2FyZWVy","View Resume")</f>
        <v>0</v>
      </c>
      <c r="DS582" t="s">
        <v>2859</v>
      </c>
      <c r="DT582" t="s">
        <v>12910</v>
      </c>
      <c r="DU582" t="s">
        <v>5929</v>
      </c>
      <c r="DV582" t="s">
        <v>819</v>
      </c>
      <c r="DW582" t="s">
        <v>246</v>
      </c>
      <c r="DX582" t="s">
        <v>258</v>
      </c>
      <c r="DY582" t="s">
        <v>209</v>
      </c>
      <c r="DZ582" t="s">
        <v>1457</v>
      </c>
      <c r="EA582" t="s">
        <v>12911</v>
      </c>
      <c r="EB582" t="s">
        <v>5929</v>
      </c>
      <c r="EC582" t="s">
        <v>819</v>
      </c>
      <c r="ED582" t="s">
        <v>246</v>
      </c>
      <c r="EE582" t="s">
        <v>2022</v>
      </c>
      <c r="EF582" t="s">
        <v>1585</v>
      </c>
      <c r="EG582" t="s">
        <v>1683</v>
      </c>
      <c r="EH582" t="s">
        <v>12912</v>
      </c>
      <c r="EI582" t="s">
        <v>5929</v>
      </c>
      <c r="EJ582" t="s">
        <v>9231</v>
      </c>
      <c r="EK582" t="s">
        <v>246</v>
      </c>
      <c r="EL582" t="s">
        <v>993</v>
      </c>
      <c r="EM582" t="s">
        <v>2026</v>
      </c>
      <c r="EN582" t="s">
        <v>1498</v>
      </c>
      <c r="EO582" t="s">
        <v>12913</v>
      </c>
      <c r="EP582" t="s">
        <v>12914</v>
      </c>
      <c r="EQ582" t="s">
        <v>819</v>
      </c>
      <c r="ER582" t="s">
        <v>207</v>
      </c>
      <c r="ES582" t="s">
        <v>6639</v>
      </c>
      <c r="ET582" t="s">
        <v>993</v>
      </c>
      <c r="EU582" t="s">
        <v>945</v>
      </c>
    </row>
    <row r="583" spans="1:158">
      <c r="A583" t="s">
        <v>295</v>
      </c>
      <c r="B583" t="s">
        <v>211</v>
      </c>
      <c r="C583" t="s">
        <v>267</v>
      </c>
      <c r="D583" t="s">
        <v>296</v>
      </c>
      <c r="E583" t="s">
        <v>12915</v>
      </c>
      <c r="F583" t="s">
        <v>12916</v>
      </c>
      <c r="G583">
        <v>9860066369</v>
      </c>
      <c r="H583" t="s">
        <v>164</v>
      </c>
      <c r="I583" t="s">
        <v>12917</v>
      </c>
      <c r="J583" t="s">
        <v>166</v>
      </c>
      <c r="K583" t="s">
        <v>434</v>
      </c>
      <c r="L583" t="s">
        <v>12918</v>
      </c>
      <c r="M583" t="s">
        <v>12919</v>
      </c>
      <c r="N583" t="s">
        <v>170</v>
      </c>
      <c r="AI583" t="s">
        <v>12920</v>
      </c>
      <c r="AJ583" t="s">
        <v>12921</v>
      </c>
      <c r="AK583" t="s">
        <v>12922</v>
      </c>
      <c r="AL583">
        <v>68.93</v>
      </c>
      <c r="AN583">
        <v>1996</v>
      </c>
      <c r="AO583" t="s">
        <v>174</v>
      </c>
      <c r="AP583" t="s">
        <v>12923</v>
      </c>
      <c r="AQ583" t="s">
        <v>12921</v>
      </c>
      <c r="AR583" t="s">
        <v>2220</v>
      </c>
      <c r="AS583">
        <v>45</v>
      </c>
      <c r="AU583">
        <v>1998</v>
      </c>
      <c r="AV583" t="s">
        <v>170</v>
      </c>
      <c r="BC583" t="s">
        <v>174</v>
      </c>
      <c r="BD583" t="s">
        <v>441</v>
      </c>
      <c r="BE583" t="s">
        <v>12924</v>
      </c>
      <c r="BF583" t="s">
        <v>12925</v>
      </c>
      <c r="BG583">
        <v>55</v>
      </c>
      <c r="BI583">
        <v>2003</v>
      </c>
      <c r="BJ583">
        <v>19</v>
      </c>
      <c r="BK583" t="s">
        <v>12926</v>
      </c>
      <c r="BL583">
        <v>24</v>
      </c>
      <c r="BN583" t="s">
        <v>174</v>
      </c>
      <c r="BO583" t="s">
        <v>441</v>
      </c>
      <c r="BP583" t="s">
        <v>12927</v>
      </c>
      <c r="BQ583" t="s">
        <v>12928</v>
      </c>
      <c r="BR583">
        <v>60</v>
      </c>
      <c r="BT583">
        <v>2006</v>
      </c>
      <c r="BU583">
        <v>31</v>
      </c>
      <c r="BV583" t="s">
        <v>12929</v>
      </c>
      <c r="BW583">
        <v>24</v>
      </c>
      <c r="BY583" t="s">
        <v>174</v>
      </c>
      <c r="BZ583" t="s">
        <v>441</v>
      </c>
      <c r="CA583" t="s">
        <v>12927</v>
      </c>
      <c r="CB583" t="s">
        <v>12930</v>
      </c>
      <c r="CC583">
        <v>75</v>
      </c>
      <c r="CE583">
        <v>2005</v>
      </c>
      <c r="CF583" t="s">
        <v>174</v>
      </c>
      <c r="CG583" t="s">
        <v>296</v>
      </c>
      <c r="CH583" t="s">
        <v>12931</v>
      </c>
      <c r="CI583" t="s">
        <v>193</v>
      </c>
      <c r="CJ583">
        <v>2022</v>
      </c>
      <c r="CL583" t="s">
        <v>170</v>
      </c>
      <c r="CN583" t="s">
        <v>174</v>
      </c>
      <c r="CO583" t="s">
        <v>12932</v>
      </c>
      <c r="CP583" t="s">
        <v>170</v>
      </c>
      <c r="CQ583" t="s">
        <v>174</v>
      </c>
      <c r="CR583">
        <v>2</v>
      </c>
      <c r="CS583">
        <v>0</v>
      </c>
      <c r="CT583">
        <v>30</v>
      </c>
      <c r="CU583" t="s">
        <v>12933</v>
      </c>
      <c r="CV583" t="s">
        <v>174</v>
      </c>
      <c r="CW583" t="s">
        <v>12934</v>
      </c>
      <c r="CX583" t="s">
        <v>373</v>
      </c>
      <c r="CZ583" t="s">
        <v>174</v>
      </c>
      <c r="DA583" t="s">
        <v>12935</v>
      </c>
      <c r="DC583" t="s">
        <v>6733</v>
      </c>
      <c r="DD583" t="s">
        <v>174</v>
      </c>
      <c r="DE583" t="s">
        <v>12936</v>
      </c>
      <c r="DF583" t="s">
        <v>174</v>
      </c>
      <c r="DG583" t="s">
        <v>12937</v>
      </c>
      <c r="DH583" t="s">
        <v>3130</v>
      </c>
      <c r="DI583" t="s">
        <v>12938</v>
      </c>
      <c r="DJ583" t="s">
        <v>170</v>
      </c>
      <c r="DK583">
        <v>9</v>
      </c>
      <c r="DL583" t="s">
        <v>174</v>
      </c>
      <c r="DM583" t="s">
        <v>12939</v>
      </c>
      <c r="DN583" t="s">
        <v>170</v>
      </c>
      <c r="DP583" t="s">
        <v>12940</v>
      </c>
      <c r="DQ583" t="s">
        <v>202</v>
      </c>
      <c r="DR583" t="str">
        <f>HYPERLINK("https://nconnect.nicmar.ac.in/pdf/741_resume_1772188994.pdf/Y2FyZWVy","View Resume")</f>
        <v>0</v>
      </c>
      <c r="DS583" t="s">
        <v>1805</v>
      </c>
      <c r="DT583" t="s">
        <v>12941</v>
      </c>
      <c r="DU583" t="s">
        <v>508</v>
      </c>
      <c r="DV583" t="s">
        <v>12942</v>
      </c>
      <c r="DW583" t="s">
        <v>246</v>
      </c>
      <c r="DX583" t="s">
        <v>1809</v>
      </c>
      <c r="DY583" t="s">
        <v>209</v>
      </c>
      <c r="DZ583" t="s">
        <v>1805</v>
      </c>
    </row>
    <row r="584" spans="1:158">
      <c r="A584" t="s">
        <v>540</v>
      </c>
      <c r="B584" t="s">
        <v>159</v>
      </c>
      <c r="C584" t="s">
        <v>472</v>
      </c>
      <c r="D584" t="s">
        <v>541</v>
      </c>
      <c r="E584" t="s">
        <v>12943</v>
      </c>
      <c r="F584" t="s">
        <v>12944</v>
      </c>
      <c r="G584">
        <v>9312026509</v>
      </c>
      <c r="H584" t="s">
        <v>271</v>
      </c>
      <c r="I584" t="s">
        <v>12945</v>
      </c>
      <c r="J584" t="s">
        <v>217</v>
      </c>
      <c r="K584" t="s">
        <v>12946</v>
      </c>
      <c r="L584" t="s">
        <v>12947</v>
      </c>
      <c r="M584" t="s">
        <v>12948</v>
      </c>
      <c r="N584" t="s">
        <v>170</v>
      </c>
      <c r="AI584" t="s">
        <v>12949</v>
      </c>
      <c r="AJ584" t="s">
        <v>12950</v>
      </c>
      <c r="AK584" t="s">
        <v>11659</v>
      </c>
      <c r="AL584">
        <v>69</v>
      </c>
      <c r="AM584">
        <v>6.9</v>
      </c>
      <c r="AN584">
        <v>1985</v>
      </c>
      <c r="AO584" t="s">
        <v>174</v>
      </c>
      <c r="AP584" t="s">
        <v>12951</v>
      </c>
      <c r="AQ584" t="s">
        <v>12952</v>
      </c>
      <c r="AR584" t="s">
        <v>12953</v>
      </c>
      <c r="AS584">
        <v>65</v>
      </c>
      <c r="AT584">
        <v>6.5</v>
      </c>
      <c r="AU584">
        <v>1987</v>
      </c>
      <c r="AV584" t="s">
        <v>170</v>
      </c>
      <c r="BC584" t="s">
        <v>174</v>
      </c>
      <c r="BD584" t="s">
        <v>8349</v>
      </c>
      <c r="BE584" t="s">
        <v>12954</v>
      </c>
      <c r="BF584" t="s">
        <v>12955</v>
      </c>
      <c r="BG584">
        <v>61</v>
      </c>
      <c r="BH584">
        <v>6</v>
      </c>
      <c r="BI584">
        <v>1993</v>
      </c>
      <c r="BJ584">
        <v>2</v>
      </c>
      <c r="BL584">
        <v>9</v>
      </c>
      <c r="BN584" t="s">
        <v>174</v>
      </c>
      <c r="BO584" t="s">
        <v>12956</v>
      </c>
      <c r="BP584" t="s">
        <v>12957</v>
      </c>
      <c r="BQ584" t="s">
        <v>12958</v>
      </c>
      <c r="BR584">
        <v>62</v>
      </c>
      <c r="BS584">
        <v>6.1</v>
      </c>
      <c r="BT584">
        <v>1996</v>
      </c>
      <c r="BU584">
        <v>31</v>
      </c>
      <c r="BV584" t="s">
        <v>12959</v>
      </c>
      <c r="BW584">
        <v>35</v>
      </c>
      <c r="BY584" t="s">
        <v>170</v>
      </c>
      <c r="BZ584" t="s">
        <v>12957</v>
      </c>
      <c r="CA584" t="s">
        <v>12957</v>
      </c>
      <c r="CF584" t="s">
        <v>174</v>
      </c>
      <c r="CG584" t="s">
        <v>12960</v>
      </c>
      <c r="CH584" t="s">
        <v>12957</v>
      </c>
      <c r="CI584" t="s">
        <v>193</v>
      </c>
      <c r="CJ584">
        <v>2023</v>
      </c>
      <c r="CL584" t="s">
        <v>174</v>
      </c>
      <c r="CM584" t="s">
        <v>12961</v>
      </c>
      <c r="CN584" t="s">
        <v>174</v>
      </c>
      <c r="CO584" t="s">
        <v>12962</v>
      </c>
      <c r="CP584" t="s">
        <v>12963</v>
      </c>
      <c r="CQ584" t="s">
        <v>170</v>
      </c>
      <c r="CV584" t="s">
        <v>170</v>
      </c>
      <c r="CZ584" t="s">
        <v>170</v>
      </c>
      <c r="DB584" t="s">
        <v>12964</v>
      </c>
      <c r="DC584" t="s">
        <v>12965</v>
      </c>
      <c r="DD584" t="s">
        <v>174</v>
      </c>
      <c r="DE584" t="s">
        <v>12966</v>
      </c>
      <c r="DF584" t="s">
        <v>170</v>
      </c>
      <c r="DL584" t="s">
        <v>170</v>
      </c>
      <c r="DN584" t="s">
        <v>174</v>
      </c>
      <c r="DO584" t="s">
        <v>12967</v>
      </c>
      <c r="DP584" t="s">
        <v>12968</v>
      </c>
      <c r="DQ584" t="str">
        <f>HYPERLINK("https://nconnect.nicmar.ac.in/storage/profile/69a16bf3cac6e.png","Download")</f>
        <v>0</v>
      </c>
      <c r="DR584" t="str">
        <f>HYPERLINK("https://nconnect.nicmar.ac.in/pdf/749_resume_1772189779.pdf/Y2FyZWVy","View Resume")</f>
        <v>0</v>
      </c>
      <c r="DS584" t="s">
        <v>12969</v>
      </c>
      <c r="DT584" t="s">
        <v>12970</v>
      </c>
      <c r="DU584" t="s">
        <v>1390</v>
      </c>
      <c r="DV584" t="s">
        <v>2037</v>
      </c>
      <c r="DW584" t="s">
        <v>246</v>
      </c>
      <c r="DX584" t="s">
        <v>1025</v>
      </c>
      <c r="DY584" t="s">
        <v>941</v>
      </c>
      <c r="DZ584" t="s">
        <v>12969</v>
      </c>
    </row>
    <row r="585" spans="1:158">
      <c r="A585" t="s">
        <v>158</v>
      </c>
      <c r="B585" t="s">
        <v>159</v>
      </c>
      <c r="C585" t="s">
        <v>160</v>
      </c>
      <c r="D585" t="s">
        <v>161</v>
      </c>
      <c r="E585" t="s">
        <v>12943</v>
      </c>
      <c r="F585" t="s">
        <v>12944</v>
      </c>
      <c r="G585">
        <v>9312026509</v>
      </c>
      <c r="H585" t="s">
        <v>271</v>
      </c>
      <c r="I585" t="s">
        <v>12945</v>
      </c>
      <c r="J585" t="s">
        <v>217</v>
      </c>
      <c r="K585" t="s">
        <v>12946</v>
      </c>
      <c r="L585" t="s">
        <v>12947</v>
      </c>
      <c r="M585" t="s">
        <v>12948</v>
      </c>
      <c r="N585" t="s">
        <v>170</v>
      </c>
      <c r="AI585" t="s">
        <v>12949</v>
      </c>
      <c r="AJ585" t="s">
        <v>12950</v>
      </c>
      <c r="AK585" t="s">
        <v>11659</v>
      </c>
      <c r="AL585">
        <v>69</v>
      </c>
      <c r="AM585">
        <v>6.9</v>
      </c>
      <c r="AN585">
        <v>1985</v>
      </c>
      <c r="AO585" t="s">
        <v>174</v>
      </c>
      <c r="AP585" t="s">
        <v>12951</v>
      </c>
      <c r="AQ585" t="s">
        <v>12952</v>
      </c>
      <c r="AR585" t="s">
        <v>12953</v>
      </c>
      <c r="AS585">
        <v>65</v>
      </c>
      <c r="AT585">
        <v>6.5</v>
      </c>
      <c r="AU585">
        <v>1987</v>
      </c>
      <c r="AV585" t="s">
        <v>170</v>
      </c>
      <c r="BC585" t="s">
        <v>174</v>
      </c>
      <c r="BD585" t="s">
        <v>8349</v>
      </c>
      <c r="BE585" t="s">
        <v>12954</v>
      </c>
      <c r="BF585" t="s">
        <v>12955</v>
      </c>
      <c r="BG585">
        <v>61</v>
      </c>
      <c r="BH585">
        <v>6</v>
      </c>
      <c r="BI585">
        <v>1993</v>
      </c>
      <c r="BJ585">
        <v>2</v>
      </c>
      <c r="BL585">
        <v>9</v>
      </c>
      <c r="BN585" t="s">
        <v>174</v>
      </c>
      <c r="BO585" t="s">
        <v>12956</v>
      </c>
      <c r="BP585" t="s">
        <v>12957</v>
      </c>
      <c r="BQ585" t="s">
        <v>12958</v>
      </c>
      <c r="BR585">
        <v>62</v>
      </c>
      <c r="BS585">
        <v>6.1</v>
      </c>
      <c r="BT585">
        <v>1996</v>
      </c>
      <c r="BU585">
        <v>31</v>
      </c>
      <c r="BV585" t="s">
        <v>12959</v>
      </c>
      <c r="BW585">
        <v>35</v>
      </c>
      <c r="BY585" t="s">
        <v>170</v>
      </c>
      <c r="BZ585" t="s">
        <v>12957</v>
      </c>
      <c r="CA585" t="s">
        <v>12957</v>
      </c>
      <c r="CF585" t="s">
        <v>174</v>
      </c>
      <c r="CG585" t="s">
        <v>12960</v>
      </c>
      <c r="CH585" t="s">
        <v>12957</v>
      </c>
      <c r="CI585" t="s">
        <v>193</v>
      </c>
      <c r="CJ585">
        <v>2023</v>
      </c>
      <c r="CL585" t="s">
        <v>174</v>
      </c>
      <c r="CM585" t="s">
        <v>12961</v>
      </c>
      <c r="CN585" t="s">
        <v>174</v>
      </c>
      <c r="CO585" t="s">
        <v>12962</v>
      </c>
      <c r="CP585" t="s">
        <v>12963</v>
      </c>
      <c r="CQ585" t="s">
        <v>170</v>
      </c>
      <c r="CV585" t="s">
        <v>170</v>
      </c>
      <c r="CZ585" t="s">
        <v>170</v>
      </c>
      <c r="DB585" t="s">
        <v>12964</v>
      </c>
      <c r="DC585" t="s">
        <v>12965</v>
      </c>
      <c r="DD585" t="s">
        <v>174</v>
      </c>
      <c r="DE585" t="s">
        <v>12966</v>
      </c>
      <c r="DF585" t="s">
        <v>170</v>
      </c>
      <c r="DL585" t="s">
        <v>170</v>
      </c>
      <c r="DN585" t="s">
        <v>174</v>
      </c>
      <c r="DO585" t="s">
        <v>12967</v>
      </c>
      <c r="DP585" t="s">
        <v>12971</v>
      </c>
      <c r="DQ585" t="str">
        <f>HYPERLINK("https://nconnect.nicmar.ac.in/storage/profile/69a16bf3cac6e.png","Download")</f>
        <v>0</v>
      </c>
      <c r="DR585" t="str">
        <f>HYPERLINK("https://nconnect.nicmar.ac.in/pdf/749_resume_1772189779.pdf/Y2FyZWVy","View Resume")</f>
        <v>0</v>
      </c>
      <c r="DS585" t="s">
        <v>12969</v>
      </c>
      <c r="DT585" t="s">
        <v>12970</v>
      </c>
      <c r="DU585" t="s">
        <v>1390</v>
      </c>
      <c r="DV585" t="s">
        <v>2037</v>
      </c>
      <c r="DW585" t="s">
        <v>246</v>
      </c>
      <c r="DX585" t="s">
        <v>1025</v>
      </c>
      <c r="DY585" t="s">
        <v>941</v>
      </c>
      <c r="DZ585" t="s">
        <v>12969</v>
      </c>
    </row>
    <row r="586" spans="1:158">
      <c r="A586" t="s">
        <v>3203</v>
      </c>
      <c r="B586" t="s">
        <v>211</v>
      </c>
      <c r="C586" t="s">
        <v>160</v>
      </c>
      <c r="D586" t="s">
        <v>3204</v>
      </c>
      <c r="E586" t="s">
        <v>12943</v>
      </c>
      <c r="F586" t="s">
        <v>12944</v>
      </c>
      <c r="G586">
        <v>9312026509</v>
      </c>
      <c r="H586" t="s">
        <v>271</v>
      </c>
      <c r="I586" t="s">
        <v>12945</v>
      </c>
      <c r="J586" t="s">
        <v>217</v>
      </c>
      <c r="K586" t="s">
        <v>12946</v>
      </c>
      <c r="L586" t="s">
        <v>12947</v>
      </c>
      <c r="M586" t="s">
        <v>12948</v>
      </c>
      <c r="N586" t="s">
        <v>170</v>
      </c>
      <c r="AI586" t="s">
        <v>12949</v>
      </c>
      <c r="AJ586" t="s">
        <v>12950</v>
      </c>
      <c r="AK586" t="s">
        <v>11659</v>
      </c>
      <c r="AL586">
        <v>69</v>
      </c>
      <c r="AM586">
        <v>6.9</v>
      </c>
      <c r="AN586">
        <v>1985</v>
      </c>
      <c r="AO586" t="s">
        <v>174</v>
      </c>
      <c r="AP586" t="s">
        <v>12951</v>
      </c>
      <c r="AQ586" t="s">
        <v>12952</v>
      </c>
      <c r="AR586" t="s">
        <v>12953</v>
      </c>
      <c r="AS586">
        <v>65</v>
      </c>
      <c r="AT586">
        <v>6.5</v>
      </c>
      <c r="AU586">
        <v>1987</v>
      </c>
      <c r="AV586" t="s">
        <v>170</v>
      </c>
      <c r="BC586" t="s">
        <v>174</v>
      </c>
      <c r="BD586" t="s">
        <v>8349</v>
      </c>
      <c r="BE586" t="s">
        <v>12954</v>
      </c>
      <c r="BF586" t="s">
        <v>12955</v>
      </c>
      <c r="BG586">
        <v>61</v>
      </c>
      <c r="BH586">
        <v>6</v>
      </c>
      <c r="BI586">
        <v>1993</v>
      </c>
      <c r="BJ586">
        <v>2</v>
      </c>
      <c r="BL586">
        <v>9</v>
      </c>
      <c r="BN586" t="s">
        <v>174</v>
      </c>
      <c r="BO586" t="s">
        <v>12956</v>
      </c>
      <c r="BP586" t="s">
        <v>12957</v>
      </c>
      <c r="BQ586" t="s">
        <v>12958</v>
      </c>
      <c r="BR586">
        <v>62</v>
      </c>
      <c r="BS586">
        <v>6.1</v>
      </c>
      <c r="BT586">
        <v>1996</v>
      </c>
      <c r="BU586">
        <v>31</v>
      </c>
      <c r="BV586" t="s">
        <v>12959</v>
      </c>
      <c r="BW586">
        <v>35</v>
      </c>
      <c r="BY586" t="s">
        <v>170</v>
      </c>
      <c r="BZ586" t="s">
        <v>12957</v>
      </c>
      <c r="CA586" t="s">
        <v>12957</v>
      </c>
      <c r="CF586" t="s">
        <v>174</v>
      </c>
      <c r="CG586" t="s">
        <v>12960</v>
      </c>
      <c r="CH586" t="s">
        <v>12957</v>
      </c>
      <c r="CI586" t="s">
        <v>193</v>
      </c>
      <c r="CJ586">
        <v>2023</v>
      </c>
      <c r="CL586" t="s">
        <v>174</v>
      </c>
      <c r="CM586" t="s">
        <v>12961</v>
      </c>
      <c r="CN586" t="s">
        <v>174</v>
      </c>
      <c r="CO586" t="s">
        <v>12962</v>
      </c>
      <c r="CP586" t="s">
        <v>12963</v>
      </c>
      <c r="CQ586" t="s">
        <v>170</v>
      </c>
      <c r="CV586" t="s">
        <v>170</v>
      </c>
      <c r="CZ586" t="s">
        <v>170</v>
      </c>
      <c r="DB586" t="s">
        <v>12964</v>
      </c>
      <c r="DC586" t="s">
        <v>12965</v>
      </c>
      <c r="DD586" t="s">
        <v>174</v>
      </c>
      <c r="DE586" t="s">
        <v>12966</v>
      </c>
      <c r="DF586" t="s">
        <v>170</v>
      </c>
      <c r="DL586" t="s">
        <v>170</v>
      </c>
      <c r="DN586" t="s">
        <v>174</v>
      </c>
      <c r="DO586" t="s">
        <v>12967</v>
      </c>
      <c r="DP586" t="s">
        <v>12972</v>
      </c>
      <c r="DQ586" t="str">
        <f>HYPERLINK("https://nconnect.nicmar.ac.in/storage/profile/69a16bf3cac6e.png","Download")</f>
        <v>0</v>
      </c>
      <c r="DR586" t="str">
        <f>HYPERLINK("https://nconnect.nicmar.ac.in/pdf/749_resume_1772189779.pdf/Y2FyZWVy","View Resume")</f>
        <v>0</v>
      </c>
      <c r="DS586" t="s">
        <v>12969</v>
      </c>
      <c r="DT586" t="s">
        <v>12970</v>
      </c>
      <c r="DU586" t="s">
        <v>1390</v>
      </c>
      <c r="DV586" t="s">
        <v>2037</v>
      </c>
      <c r="DW586" t="s">
        <v>246</v>
      </c>
      <c r="DX586" t="s">
        <v>1025</v>
      </c>
      <c r="DY586" t="s">
        <v>941</v>
      </c>
      <c r="DZ586" t="s">
        <v>12969</v>
      </c>
    </row>
    <row r="587" spans="1:158">
      <c r="A587" t="s">
        <v>210</v>
      </c>
      <c r="B587" t="s">
        <v>211</v>
      </c>
      <c r="C587" t="s">
        <v>212</v>
      </c>
      <c r="D587" t="s">
        <v>213</v>
      </c>
      <c r="E587" t="s">
        <v>12973</v>
      </c>
      <c r="F587" t="s">
        <v>12974</v>
      </c>
      <c r="G587">
        <v>9492154258</v>
      </c>
      <c r="H587" t="s">
        <v>164</v>
      </c>
      <c r="I587" t="s">
        <v>12975</v>
      </c>
      <c r="J587" t="s">
        <v>166</v>
      </c>
      <c r="K587" t="s">
        <v>12976</v>
      </c>
      <c r="L587" t="s">
        <v>12977</v>
      </c>
      <c r="M587" t="s">
        <v>12978</v>
      </c>
      <c r="N587" t="s">
        <v>174</v>
      </c>
      <c r="O587" t="s">
        <v>12979</v>
      </c>
      <c r="P587" t="s">
        <v>472</v>
      </c>
      <c r="AI587" t="s">
        <v>12980</v>
      </c>
      <c r="AJ587" t="s">
        <v>6813</v>
      </c>
      <c r="AK587" t="s">
        <v>12981</v>
      </c>
      <c r="AL587">
        <v>83.3</v>
      </c>
      <c r="AN587">
        <v>2006</v>
      </c>
      <c r="AO587" t="s">
        <v>174</v>
      </c>
      <c r="AP587" t="s">
        <v>12982</v>
      </c>
      <c r="AQ587" t="s">
        <v>6816</v>
      </c>
      <c r="AR587" t="s">
        <v>9767</v>
      </c>
      <c r="AS587">
        <v>84.9</v>
      </c>
      <c r="AU587">
        <v>2008</v>
      </c>
      <c r="AV587" t="s">
        <v>170</v>
      </c>
      <c r="BC587" t="s">
        <v>174</v>
      </c>
      <c r="BD587" t="s">
        <v>8561</v>
      </c>
      <c r="BE587" t="s">
        <v>2131</v>
      </c>
      <c r="BF587" t="s">
        <v>12983</v>
      </c>
      <c r="BG587">
        <v>67.2</v>
      </c>
      <c r="BH587">
        <v>6.72</v>
      </c>
      <c r="BI587">
        <v>2013</v>
      </c>
      <c r="BJ587">
        <v>19</v>
      </c>
      <c r="BK587" t="s">
        <v>12984</v>
      </c>
      <c r="BL587">
        <v>7</v>
      </c>
      <c r="BN587" t="s">
        <v>170</v>
      </c>
      <c r="BY587" t="s">
        <v>170</v>
      </c>
      <c r="CF587" t="s">
        <v>174</v>
      </c>
      <c r="CG587" t="s">
        <v>213</v>
      </c>
      <c r="CH587" t="s">
        <v>8697</v>
      </c>
      <c r="CI587" t="s">
        <v>193</v>
      </c>
      <c r="CJ587">
        <v>2021</v>
      </c>
      <c r="CL587" t="s">
        <v>170</v>
      </c>
      <c r="CN587" t="s">
        <v>170</v>
      </c>
      <c r="CP587" t="s">
        <v>12985</v>
      </c>
      <c r="CQ587" t="s">
        <v>174</v>
      </c>
      <c r="CR587">
        <v>5</v>
      </c>
      <c r="CS587">
        <v>0</v>
      </c>
      <c r="CU587" t="s">
        <v>12986</v>
      </c>
      <c r="CV587" t="s">
        <v>170</v>
      </c>
      <c r="CZ587" t="s">
        <v>170</v>
      </c>
      <c r="DB587" t="s">
        <v>12987</v>
      </c>
      <c r="DC587" t="s">
        <v>12988</v>
      </c>
      <c r="DD587" t="s">
        <v>170</v>
      </c>
      <c r="DF587" t="s">
        <v>170</v>
      </c>
      <c r="DL587" t="s">
        <v>170</v>
      </c>
      <c r="DN587" t="s">
        <v>170</v>
      </c>
      <c r="DP587" t="s">
        <v>12989</v>
      </c>
      <c r="DQ587" t="str">
        <f>HYPERLINK("https://nconnect.nicmar.ac.in/storage/profile/69a17a6fa5ddd.png","Download")</f>
        <v>0</v>
      </c>
      <c r="DR587" t="str">
        <f>HYPERLINK("https://nconnect.nicmar.ac.in/pdf/751_resume_1772190413.pdf/Y2FyZWVy","View Resume")</f>
        <v>0</v>
      </c>
      <c r="DS587" t="s">
        <v>942</v>
      </c>
      <c r="DT587" t="s">
        <v>12990</v>
      </c>
      <c r="DU587" t="s">
        <v>12991</v>
      </c>
      <c r="DV587" t="s">
        <v>2131</v>
      </c>
      <c r="DW587" t="s">
        <v>246</v>
      </c>
      <c r="DX587" t="s">
        <v>2758</v>
      </c>
      <c r="DY587" t="s">
        <v>209</v>
      </c>
      <c r="DZ587" t="s">
        <v>942</v>
      </c>
    </row>
    <row r="588" spans="1:158">
      <c r="A588" t="s">
        <v>356</v>
      </c>
      <c r="B588" t="s">
        <v>211</v>
      </c>
      <c r="C588" t="s">
        <v>267</v>
      </c>
      <c r="D588" t="s">
        <v>357</v>
      </c>
      <c r="E588" t="s">
        <v>12992</v>
      </c>
      <c r="F588" t="s">
        <v>12993</v>
      </c>
      <c r="G588">
        <v>8219051299</v>
      </c>
      <c r="H588" t="s">
        <v>271</v>
      </c>
      <c r="I588" t="s">
        <v>12994</v>
      </c>
      <c r="J588" t="s">
        <v>166</v>
      </c>
      <c r="K588" t="s">
        <v>763</v>
      </c>
      <c r="L588" t="s">
        <v>12995</v>
      </c>
      <c r="M588" t="s">
        <v>12996</v>
      </c>
      <c r="N588" t="s">
        <v>170</v>
      </c>
      <c r="AI588" t="s">
        <v>12997</v>
      </c>
      <c r="AJ588" t="s">
        <v>12998</v>
      </c>
      <c r="AK588" t="s">
        <v>12999</v>
      </c>
      <c r="AL588">
        <v>64</v>
      </c>
      <c r="AN588">
        <v>2001</v>
      </c>
      <c r="AO588" t="s">
        <v>174</v>
      </c>
      <c r="AP588" t="s">
        <v>12997</v>
      </c>
      <c r="AQ588" t="s">
        <v>12998</v>
      </c>
      <c r="AR588" t="s">
        <v>13000</v>
      </c>
      <c r="AS588">
        <v>60</v>
      </c>
      <c r="AU588">
        <v>2003</v>
      </c>
      <c r="AV588" t="s">
        <v>170</v>
      </c>
      <c r="BC588" t="s">
        <v>174</v>
      </c>
      <c r="BD588" t="s">
        <v>13001</v>
      </c>
      <c r="BE588" t="s">
        <v>13002</v>
      </c>
      <c r="BF588" t="s">
        <v>7031</v>
      </c>
      <c r="BG588">
        <v>60</v>
      </c>
      <c r="BI588">
        <v>2006</v>
      </c>
      <c r="BJ588">
        <v>19</v>
      </c>
      <c r="BL588">
        <v>53</v>
      </c>
      <c r="BM588" t="s">
        <v>13003</v>
      </c>
      <c r="BN588" t="s">
        <v>174</v>
      </c>
      <c r="BO588" t="s">
        <v>13004</v>
      </c>
      <c r="BP588" t="s">
        <v>13005</v>
      </c>
      <c r="BQ588" t="s">
        <v>13006</v>
      </c>
      <c r="BR588">
        <v>90</v>
      </c>
      <c r="BS588">
        <v>9</v>
      </c>
      <c r="BT588">
        <v>2010</v>
      </c>
      <c r="BU588">
        <v>31</v>
      </c>
      <c r="BW588">
        <v>53</v>
      </c>
      <c r="BX588" t="s">
        <v>13007</v>
      </c>
      <c r="BY588" t="s">
        <v>170</v>
      </c>
      <c r="CF588" t="s">
        <v>174</v>
      </c>
      <c r="CG588" t="s">
        <v>2571</v>
      </c>
      <c r="CH588" t="s">
        <v>9964</v>
      </c>
      <c r="CI588" t="s">
        <v>193</v>
      </c>
      <c r="CJ588">
        <v>2019</v>
      </c>
      <c r="CL588" t="s">
        <v>170</v>
      </c>
      <c r="CN588" t="s">
        <v>170</v>
      </c>
      <c r="CP588" t="s">
        <v>722</v>
      </c>
      <c r="CQ588" t="s">
        <v>174</v>
      </c>
      <c r="CR588" t="s">
        <v>378</v>
      </c>
      <c r="CS588">
        <v>2</v>
      </c>
      <c r="CT588">
        <v>12</v>
      </c>
      <c r="CU588" t="s">
        <v>13008</v>
      </c>
      <c r="CV588" t="s">
        <v>170</v>
      </c>
      <c r="CZ588" t="s">
        <v>170</v>
      </c>
      <c r="DB588" t="s">
        <v>13009</v>
      </c>
      <c r="DC588" t="s">
        <v>326</v>
      </c>
      <c r="DD588" t="s">
        <v>170</v>
      </c>
      <c r="DF588" t="s">
        <v>170</v>
      </c>
      <c r="DL588" t="s">
        <v>170</v>
      </c>
      <c r="DN588" t="s">
        <v>170</v>
      </c>
      <c r="DP588" t="s">
        <v>13010</v>
      </c>
      <c r="DQ588" t="s">
        <v>202</v>
      </c>
      <c r="DR588" t="str">
        <f>HYPERLINK("https://nconnect.nicmar.ac.in/pdf/674_resume_1772191180.pdf/Y2FyZWVy","View Resume")</f>
        <v>0</v>
      </c>
      <c r="DS588" t="s">
        <v>2689</v>
      </c>
      <c r="DT588" t="s">
        <v>13011</v>
      </c>
      <c r="DU588" t="s">
        <v>211</v>
      </c>
      <c r="DV588" t="s">
        <v>684</v>
      </c>
      <c r="DW588" t="s">
        <v>246</v>
      </c>
      <c r="DX588" t="s">
        <v>4830</v>
      </c>
      <c r="DY588" t="s">
        <v>1387</v>
      </c>
      <c r="DZ588" t="s">
        <v>870</v>
      </c>
      <c r="EA588" t="s">
        <v>13012</v>
      </c>
      <c r="EB588" t="s">
        <v>211</v>
      </c>
      <c r="EC588" t="s">
        <v>819</v>
      </c>
      <c r="ED588" t="s">
        <v>246</v>
      </c>
      <c r="EE588" t="s">
        <v>2319</v>
      </c>
      <c r="EF588" t="s">
        <v>1396</v>
      </c>
      <c r="EG588" t="s">
        <v>945</v>
      </c>
      <c r="EH588" t="s">
        <v>13013</v>
      </c>
      <c r="EI588" t="s">
        <v>211</v>
      </c>
      <c r="EJ588" t="s">
        <v>13014</v>
      </c>
      <c r="EK588" t="s">
        <v>246</v>
      </c>
      <c r="EL588" t="s">
        <v>2022</v>
      </c>
      <c r="EM588" t="s">
        <v>1346</v>
      </c>
      <c r="EN588" t="s">
        <v>430</v>
      </c>
      <c r="EO588" t="s">
        <v>13015</v>
      </c>
      <c r="EP588" t="s">
        <v>351</v>
      </c>
      <c r="EQ588" t="s">
        <v>13016</v>
      </c>
      <c r="ER588" t="s">
        <v>246</v>
      </c>
      <c r="ES588" t="s">
        <v>793</v>
      </c>
      <c r="ET588" t="s">
        <v>1243</v>
      </c>
      <c r="EU588" t="s">
        <v>1317</v>
      </c>
    </row>
    <row r="589" spans="1:158">
      <c r="A589" t="s">
        <v>295</v>
      </c>
      <c r="B589" t="s">
        <v>211</v>
      </c>
      <c r="C589" t="s">
        <v>267</v>
      </c>
      <c r="D589" t="s">
        <v>296</v>
      </c>
      <c r="E589" t="s">
        <v>13017</v>
      </c>
      <c r="F589" t="s">
        <v>13018</v>
      </c>
      <c r="G589">
        <v>9890000596</v>
      </c>
      <c r="H589" t="s">
        <v>164</v>
      </c>
      <c r="I589" t="s">
        <v>13019</v>
      </c>
      <c r="J589" t="s">
        <v>217</v>
      </c>
      <c r="K589" t="s">
        <v>831</v>
      </c>
      <c r="L589" t="s">
        <v>13020</v>
      </c>
      <c r="M589" t="s">
        <v>13021</v>
      </c>
      <c r="N589" t="s">
        <v>170</v>
      </c>
      <c r="AI589" t="s">
        <v>13022</v>
      </c>
      <c r="AJ589" t="s">
        <v>13023</v>
      </c>
      <c r="AK589" t="s">
        <v>378</v>
      </c>
      <c r="AL589">
        <v>67.37</v>
      </c>
      <c r="AN589">
        <v>2009</v>
      </c>
      <c r="AO589" t="s">
        <v>174</v>
      </c>
      <c r="AP589" t="s">
        <v>13024</v>
      </c>
      <c r="AQ589" t="s">
        <v>819</v>
      </c>
      <c r="AR589" t="s">
        <v>9051</v>
      </c>
      <c r="AS589">
        <v>79.67</v>
      </c>
      <c r="AU589">
        <v>2013</v>
      </c>
      <c r="AV589" t="s">
        <v>170</v>
      </c>
      <c r="BC589" t="s">
        <v>174</v>
      </c>
      <c r="BD589" t="s">
        <v>13025</v>
      </c>
      <c r="BE589" t="s">
        <v>13026</v>
      </c>
      <c r="BF589" t="s">
        <v>3021</v>
      </c>
      <c r="BG589">
        <v>75.25</v>
      </c>
      <c r="BI589">
        <v>2016</v>
      </c>
      <c r="BJ589">
        <v>19</v>
      </c>
      <c r="BK589" t="s">
        <v>13027</v>
      </c>
      <c r="BL589">
        <v>53</v>
      </c>
      <c r="BM589" t="s">
        <v>3021</v>
      </c>
      <c r="BN589" t="s">
        <v>174</v>
      </c>
      <c r="BO589" t="s">
        <v>13025</v>
      </c>
      <c r="BP589" t="s">
        <v>13028</v>
      </c>
      <c r="BQ589" t="s">
        <v>296</v>
      </c>
      <c r="BR589">
        <v>69.77</v>
      </c>
      <c r="BT589">
        <v>2018</v>
      </c>
      <c r="BU589">
        <v>31</v>
      </c>
      <c r="BV589" t="s">
        <v>3676</v>
      </c>
      <c r="BW589">
        <v>33</v>
      </c>
      <c r="BY589" t="s">
        <v>170</v>
      </c>
      <c r="CF589" t="s">
        <v>174</v>
      </c>
      <c r="CG589" t="s">
        <v>296</v>
      </c>
      <c r="CH589" t="s">
        <v>13029</v>
      </c>
      <c r="CI589" t="s">
        <v>373</v>
      </c>
      <c r="CK589" t="s">
        <v>170</v>
      </c>
      <c r="CL589" t="s">
        <v>174</v>
      </c>
      <c r="CM589" t="s">
        <v>13030</v>
      </c>
      <c r="CN589" t="s">
        <v>174</v>
      </c>
      <c r="CO589" t="s">
        <v>13031</v>
      </c>
      <c r="CP589" t="s">
        <v>13032</v>
      </c>
      <c r="CQ589" t="s">
        <v>174</v>
      </c>
      <c r="CR589" t="s">
        <v>378</v>
      </c>
      <c r="CS589" t="s">
        <v>378</v>
      </c>
      <c r="CT589">
        <v>7</v>
      </c>
      <c r="CU589" t="s">
        <v>13033</v>
      </c>
      <c r="CV589" t="s">
        <v>174</v>
      </c>
      <c r="CW589" t="s">
        <v>13034</v>
      </c>
      <c r="CX589" t="s">
        <v>373</v>
      </c>
      <c r="CZ589" t="s">
        <v>170</v>
      </c>
      <c r="DB589" t="s">
        <v>13035</v>
      </c>
      <c r="DC589" t="s">
        <v>13036</v>
      </c>
      <c r="DD589" t="s">
        <v>174</v>
      </c>
      <c r="DE589" t="s">
        <v>13037</v>
      </c>
      <c r="DF589" t="s">
        <v>174</v>
      </c>
      <c r="DG589">
        <v>4</v>
      </c>
      <c r="DH589">
        <v>3</v>
      </c>
      <c r="DI589">
        <v>2</v>
      </c>
      <c r="DJ589">
        <v>0</v>
      </c>
      <c r="DK589">
        <v>8</v>
      </c>
      <c r="DL589" t="s">
        <v>174</v>
      </c>
      <c r="DM589" t="s">
        <v>13038</v>
      </c>
      <c r="DN589" t="s">
        <v>170</v>
      </c>
      <c r="DP589" t="s">
        <v>13039</v>
      </c>
      <c r="DQ589" t="str">
        <f>HYPERLINK("https://nconnect.nicmar.ac.in/storage/profile/699e83184abb6.png","Download")</f>
        <v>0</v>
      </c>
      <c r="DR589" t="str">
        <f>HYPERLINK("https://nconnect.nicmar.ac.in/pdf/652_resume_1772193952.pdf/Y2FyZWVy","View Resume")</f>
        <v>0</v>
      </c>
      <c r="DS589" t="s">
        <v>571</v>
      </c>
      <c r="DT589" t="s">
        <v>13040</v>
      </c>
      <c r="DU589" t="s">
        <v>211</v>
      </c>
      <c r="DV589" t="s">
        <v>13041</v>
      </c>
      <c r="DW589" t="s">
        <v>246</v>
      </c>
      <c r="DX589" t="s">
        <v>4269</v>
      </c>
      <c r="DY589" t="s">
        <v>209</v>
      </c>
      <c r="DZ589" t="s">
        <v>945</v>
      </c>
      <c r="EA589" t="s">
        <v>13042</v>
      </c>
      <c r="EB589" t="s">
        <v>211</v>
      </c>
      <c r="EC589" t="s">
        <v>819</v>
      </c>
      <c r="ED589" t="s">
        <v>246</v>
      </c>
      <c r="EE589" t="s">
        <v>758</v>
      </c>
      <c r="EF589" t="s">
        <v>419</v>
      </c>
      <c r="EG589" t="s">
        <v>248</v>
      </c>
      <c r="EH589" t="s">
        <v>13043</v>
      </c>
      <c r="EI589" t="s">
        <v>211</v>
      </c>
      <c r="EJ589" t="s">
        <v>819</v>
      </c>
      <c r="EK589" t="s">
        <v>246</v>
      </c>
      <c r="EL589" t="s">
        <v>385</v>
      </c>
      <c r="EM589" t="s">
        <v>2858</v>
      </c>
      <c r="EN589" t="s">
        <v>2927</v>
      </c>
    </row>
    <row r="590" spans="1:158">
      <c r="A590" t="s">
        <v>293</v>
      </c>
      <c r="B590" t="s">
        <v>211</v>
      </c>
      <c r="C590" t="s">
        <v>212</v>
      </c>
      <c r="D590" t="s">
        <v>294</v>
      </c>
      <c r="E590" t="s">
        <v>13044</v>
      </c>
      <c r="F590" t="s">
        <v>13045</v>
      </c>
      <c r="G590">
        <v>8527437682</v>
      </c>
      <c r="H590" t="s">
        <v>164</v>
      </c>
      <c r="I590" t="s">
        <v>13046</v>
      </c>
      <c r="J590" t="s">
        <v>217</v>
      </c>
      <c r="K590" t="s">
        <v>798</v>
      </c>
      <c r="L590" t="s">
        <v>13047</v>
      </c>
      <c r="M590" t="s">
        <v>13048</v>
      </c>
      <c r="N590" t="s">
        <v>170</v>
      </c>
      <c r="AI590" t="s">
        <v>6481</v>
      </c>
      <c r="AJ590" t="s">
        <v>13049</v>
      </c>
      <c r="AK590" t="s">
        <v>3397</v>
      </c>
      <c r="AL590">
        <v>62.5</v>
      </c>
      <c r="AN590">
        <v>2002</v>
      </c>
      <c r="AO590" t="s">
        <v>174</v>
      </c>
      <c r="AP590" t="s">
        <v>6483</v>
      </c>
      <c r="AQ590" t="s">
        <v>13049</v>
      </c>
      <c r="AR590" t="s">
        <v>658</v>
      </c>
      <c r="AS590">
        <v>52.8</v>
      </c>
      <c r="AU590">
        <v>2004</v>
      </c>
      <c r="AV590" t="s">
        <v>170</v>
      </c>
      <c r="BC590" t="s">
        <v>174</v>
      </c>
      <c r="BD590" t="s">
        <v>6837</v>
      </c>
      <c r="BE590" t="s">
        <v>13050</v>
      </c>
      <c r="BF590" t="s">
        <v>1075</v>
      </c>
      <c r="BG590">
        <v>69.27</v>
      </c>
      <c r="BI590">
        <v>2007</v>
      </c>
      <c r="BJ590">
        <v>19</v>
      </c>
      <c r="BK590" t="s">
        <v>444</v>
      </c>
      <c r="BL590">
        <v>53</v>
      </c>
      <c r="BM590" t="s">
        <v>1075</v>
      </c>
      <c r="BN590" t="s">
        <v>174</v>
      </c>
      <c r="BO590" t="s">
        <v>6837</v>
      </c>
      <c r="BP590" t="s">
        <v>13051</v>
      </c>
      <c r="BQ590" t="s">
        <v>443</v>
      </c>
      <c r="BR590">
        <v>71.5</v>
      </c>
      <c r="BT590">
        <v>2009</v>
      </c>
      <c r="BU590">
        <v>31</v>
      </c>
      <c r="BV590" t="s">
        <v>447</v>
      </c>
      <c r="BW590">
        <v>53</v>
      </c>
      <c r="BX590" t="s">
        <v>443</v>
      </c>
      <c r="BY590" t="s">
        <v>170</v>
      </c>
      <c r="CF590" t="s">
        <v>174</v>
      </c>
      <c r="CG590" t="s">
        <v>13052</v>
      </c>
      <c r="CH590" t="s">
        <v>13053</v>
      </c>
      <c r="CI590" t="s">
        <v>193</v>
      </c>
      <c r="CJ590">
        <v>2016</v>
      </c>
      <c r="CL590" t="s">
        <v>170</v>
      </c>
      <c r="CN590" t="s">
        <v>170</v>
      </c>
      <c r="CP590" t="s">
        <v>13054</v>
      </c>
      <c r="CQ590" t="s">
        <v>174</v>
      </c>
      <c r="CR590">
        <v>1</v>
      </c>
      <c r="CS590">
        <v>8</v>
      </c>
      <c r="CT590">
        <v>1</v>
      </c>
      <c r="CU590" t="s">
        <v>13055</v>
      </c>
      <c r="CV590" t="s">
        <v>170</v>
      </c>
      <c r="CZ590" t="s">
        <v>170</v>
      </c>
      <c r="DB590" t="s">
        <v>13056</v>
      </c>
      <c r="DC590" t="s">
        <v>326</v>
      </c>
      <c r="DD590" t="s">
        <v>170</v>
      </c>
      <c r="DF590" t="s">
        <v>170</v>
      </c>
      <c r="DL590" t="s">
        <v>170</v>
      </c>
      <c r="DN590" t="s">
        <v>170</v>
      </c>
      <c r="DP590" t="s">
        <v>13057</v>
      </c>
      <c r="DQ590" t="s">
        <v>202</v>
      </c>
      <c r="DR590" t="str">
        <f>HYPERLINK("https://nconnect.nicmar.ac.in/pdf/754_resume_1772194472.pdf/Y2FyZWVy","View Resume")</f>
        <v>0</v>
      </c>
      <c r="DS590" t="s">
        <v>461</v>
      </c>
      <c r="DT590" t="s">
        <v>13058</v>
      </c>
      <c r="DU590" t="s">
        <v>13059</v>
      </c>
      <c r="DV590" t="s">
        <v>13060</v>
      </c>
      <c r="DW590" t="s">
        <v>246</v>
      </c>
      <c r="DX590" t="s">
        <v>464</v>
      </c>
      <c r="DY590" t="s">
        <v>209</v>
      </c>
      <c r="DZ590" t="s">
        <v>461</v>
      </c>
    </row>
    <row r="591" spans="1:158">
      <c r="A591" t="s">
        <v>5428</v>
      </c>
      <c r="B591" t="s">
        <v>5429</v>
      </c>
      <c r="C591" t="s">
        <v>472</v>
      </c>
      <c r="D591" t="s">
        <v>473</v>
      </c>
      <c r="E591" t="s">
        <v>13061</v>
      </c>
      <c r="F591" t="s">
        <v>13062</v>
      </c>
      <c r="G591">
        <v>9676415511</v>
      </c>
      <c r="H591" t="s">
        <v>164</v>
      </c>
      <c r="I591" t="s">
        <v>13063</v>
      </c>
      <c r="J591" t="s">
        <v>166</v>
      </c>
      <c r="K591" t="s">
        <v>3919</v>
      </c>
      <c r="L591" t="s">
        <v>13064</v>
      </c>
      <c r="M591" t="s">
        <v>13065</v>
      </c>
      <c r="N591" t="s">
        <v>170</v>
      </c>
      <c r="AI591" t="s">
        <v>13066</v>
      </c>
      <c r="AJ591" t="s">
        <v>13067</v>
      </c>
      <c r="AK591" t="s">
        <v>439</v>
      </c>
      <c r="AL591">
        <v>58</v>
      </c>
      <c r="AN591">
        <v>2008</v>
      </c>
      <c r="AO591" t="s">
        <v>174</v>
      </c>
      <c r="AP591" t="s">
        <v>13068</v>
      </c>
      <c r="AQ591" t="s">
        <v>5259</v>
      </c>
      <c r="AR591" t="s">
        <v>919</v>
      </c>
      <c r="AS591">
        <v>72</v>
      </c>
      <c r="AU591">
        <v>2010</v>
      </c>
      <c r="AV591" t="s">
        <v>170</v>
      </c>
      <c r="BC591" t="s">
        <v>174</v>
      </c>
      <c r="BD591" t="s">
        <v>13069</v>
      </c>
      <c r="BE591" t="s">
        <v>13070</v>
      </c>
      <c r="BF591" t="s">
        <v>486</v>
      </c>
      <c r="BG591">
        <v>80</v>
      </c>
      <c r="BH591">
        <v>8.41</v>
      </c>
      <c r="BI591">
        <v>2014</v>
      </c>
      <c r="BJ591">
        <v>1</v>
      </c>
      <c r="BL591">
        <v>9</v>
      </c>
      <c r="BN591" t="s">
        <v>174</v>
      </c>
      <c r="BO591" t="s">
        <v>2121</v>
      </c>
      <c r="BP591" t="s">
        <v>13071</v>
      </c>
      <c r="BQ591" t="s">
        <v>213</v>
      </c>
      <c r="BR591">
        <v>79</v>
      </c>
      <c r="BT591">
        <v>2016</v>
      </c>
      <c r="BU591">
        <v>14</v>
      </c>
      <c r="BW591">
        <v>47</v>
      </c>
      <c r="BY591" t="s">
        <v>170</v>
      </c>
      <c r="CC591">
        <v>97.5</v>
      </c>
      <c r="CD591">
        <v>9.75</v>
      </c>
      <c r="CE591">
        <v>2026</v>
      </c>
      <c r="CF591" t="s">
        <v>174</v>
      </c>
      <c r="CG591" t="s">
        <v>13072</v>
      </c>
      <c r="CH591" t="s">
        <v>13073</v>
      </c>
      <c r="CI591" t="s">
        <v>373</v>
      </c>
      <c r="CK591" t="s">
        <v>174</v>
      </c>
      <c r="CL591" t="s">
        <v>170</v>
      </c>
      <c r="CN591" t="s">
        <v>170</v>
      </c>
      <c r="CP591" t="s">
        <v>13074</v>
      </c>
      <c r="CQ591" t="s">
        <v>174</v>
      </c>
      <c r="CR591">
        <v>9</v>
      </c>
      <c r="CS591">
        <v>0</v>
      </c>
      <c r="CT591">
        <v>0</v>
      </c>
      <c r="CU591" t="s">
        <v>13075</v>
      </c>
      <c r="CV591" t="s">
        <v>170</v>
      </c>
      <c r="CZ591" t="s">
        <v>170</v>
      </c>
      <c r="DB591" t="s">
        <v>13076</v>
      </c>
      <c r="DC591" t="s">
        <v>2977</v>
      </c>
      <c r="DD591" t="s">
        <v>170</v>
      </c>
      <c r="DF591" t="s">
        <v>170</v>
      </c>
      <c r="DL591" t="s">
        <v>170</v>
      </c>
      <c r="DN591" t="s">
        <v>170</v>
      </c>
      <c r="DP591" t="s">
        <v>13077</v>
      </c>
      <c r="DQ591" t="s">
        <v>202</v>
      </c>
      <c r="DR591" t="str">
        <f>HYPERLINK("https://nconnect.nicmar.ac.in/pdf/757_resume_1772202049.pdf/Y2FyZWVy","View Resume")</f>
        <v>0</v>
      </c>
      <c r="DS591" t="s">
        <v>2927</v>
      </c>
      <c r="DT591" t="s">
        <v>13078</v>
      </c>
      <c r="DU591" t="s">
        <v>211</v>
      </c>
      <c r="DV591" t="s">
        <v>13079</v>
      </c>
      <c r="DW591" t="s">
        <v>246</v>
      </c>
      <c r="DX591" t="s">
        <v>953</v>
      </c>
      <c r="DY591" t="s">
        <v>2981</v>
      </c>
      <c r="DZ591" t="s">
        <v>2927</v>
      </c>
    </row>
    <row r="592" spans="1:158">
      <c r="A592" t="s">
        <v>1471</v>
      </c>
      <c r="B592" t="s">
        <v>508</v>
      </c>
      <c r="C592" t="s">
        <v>212</v>
      </c>
      <c r="D592" t="s">
        <v>1472</v>
      </c>
      <c r="E592" t="s">
        <v>13080</v>
      </c>
      <c r="F592" t="s">
        <v>13081</v>
      </c>
      <c r="G592">
        <v>9790740777</v>
      </c>
      <c r="H592" t="s">
        <v>164</v>
      </c>
      <c r="I592" t="s">
        <v>13082</v>
      </c>
      <c r="J592" t="s">
        <v>166</v>
      </c>
      <c r="K592" t="s">
        <v>13083</v>
      </c>
      <c r="L592" t="s">
        <v>13084</v>
      </c>
      <c r="M592" t="s">
        <v>13085</v>
      </c>
      <c r="N592" t="s">
        <v>170</v>
      </c>
      <c r="AI592" t="s">
        <v>13086</v>
      </c>
      <c r="AJ592" t="s">
        <v>13087</v>
      </c>
      <c r="AK592" t="s">
        <v>13088</v>
      </c>
      <c r="AL592">
        <v>57</v>
      </c>
      <c r="AN592">
        <v>1997</v>
      </c>
      <c r="AO592" t="s">
        <v>174</v>
      </c>
      <c r="AP592" t="s">
        <v>13086</v>
      </c>
      <c r="AQ592" t="s">
        <v>13089</v>
      </c>
      <c r="AR592" t="s">
        <v>477</v>
      </c>
      <c r="AS592">
        <v>56</v>
      </c>
      <c r="AU592">
        <v>2000</v>
      </c>
      <c r="AV592" t="s">
        <v>170</v>
      </c>
      <c r="BC592" t="s">
        <v>174</v>
      </c>
      <c r="BD592" t="s">
        <v>13090</v>
      </c>
      <c r="BE592" t="s">
        <v>13091</v>
      </c>
      <c r="BF592" t="s">
        <v>13092</v>
      </c>
      <c r="BG592">
        <v>65.6</v>
      </c>
      <c r="BH592">
        <v>6.56</v>
      </c>
      <c r="BI592">
        <v>2004</v>
      </c>
      <c r="BJ592">
        <v>2</v>
      </c>
      <c r="BL592">
        <v>9</v>
      </c>
      <c r="BN592" t="s">
        <v>174</v>
      </c>
      <c r="BO592" t="s">
        <v>13090</v>
      </c>
      <c r="BP592" t="s">
        <v>13091</v>
      </c>
      <c r="BQ592" t="s">
        <v>13093</v>
      </c>
      <c r="BR592">
        <v>86</v>
      </c>
      <c r="BS592">
        <v>8.6</v>
      </c>
      <c r="BT592">
        <v>2006</v>
      </c>
      <c r="BU592">
        <v>12</v>
      </c>
      <c r="BW592">
        <v>13</v>
      </c>
      <c r="BY592" t="s">
        <v>170</v>
      </c>
      <c r="BZ592" t="s">
        <v>13094</v>
      </c>
      <c r="CA592" t="s">
        <v>13094</v>
      </c>
      <c r="CB592" t="s">
        <v>13095</v>
      </c>
      <c r="CE592">
        <v>2021</v>
      </c>
      <c r="CF592" t="s">
        <v>174</v>
      </c>
      <c r="CG592" t="s">
        <v>13096</v>
      </c>
      <c r="CH592" t="s">
        <v>13094</v>
      </c>
      <c r="CI592" t="s">
        <v>193</v>
      </c>
      <c r="CJ592">
        <v>2021</v>
      </c>
      <c r="CL592" t="s">
        <v>174</v>
      </c>
      <c r="CN592" t="s">
        <v>174</v>
      </c>
      <c r="CO592" t="s">
        <v>13097</v>
      </c>
      <c r="CP592" t="s">
        <v>13098</v>
      </c>
      <c r="CQ592" t="s">
        <v>174</v>
      </c>
      <c r="CR592">
        <v>22</v>
      </c>
      <c r="CS592">
        <v>19</v>
      </c>
      <c r="CT592">
        <v>32</v>
      </c>
      <c r="CU592" t="s">
        <v>13099</v>
      </c>
      <c r="CV592" t="s">
        <v>170</v>
      </c>
      <c r="CZ592" t="s">
        <v>174</v>
      </c>
      <c r="DA592" t="s">
        <v>13100</v>
      </c>
      <c r="DB592" t="s">
        <v>13101</v>
      </c>
      <c r="DC592" t="s">
        <v>13102</v>
      </c>
      <c r="DD592" t="s">
        <v>174</v>
      </c>
      <c r="DE592" t="s">
        <v>13103</v>
      </c>
      <c r="DF592" t="s">
        <v>174</v>
      </c>
      <c r="DG592">
        <v>38</v>
      </c>
      <c r="DH592">
        <v>52</v>
      </c>
      <c r="DI592">
        <v>24</v>
      </c>
      <c r="DJ592" t="s">
        <v>3130</v>
      </c>
      <c r="DK592">
        <v>9</v>
      </c>
      <c r="DL592" t="s">
        <v>174</v>
      </c>
      <c r="DM592" t="s">
        <v>13104</v>
      </c>
      <c r="DN592" t="s">
        <v>174</v>
      </c>
      <c r="DO592" t="s">
        <v>13105</v>
      </c>
      <c r="DP592" t="s">
        <v>13106</v>
      </c>
      <c r="DQ592" t="str">
        <f>HYPERLINK("https://nconnect.nicmar.ac.in/storage/profile/69a057a92f0c1.png","Download")</f>
        <v>0</v>
      </c>
      <c r="DR592" t="str">
        <f>HYPERLINK("https://nconnect.nicmar.ac.in/pdf/723_resume_1772202748.pdf/Y2FyZWVy","View Resume")</f>
        <v>0</v>
      </c>
      <c r="DS592" t="s">
        <v>8410</v>
      </c>
      <c r="DT592" t="s">
        <v>13107</v>
      </c>
      <c r="DU592" t="s">
        <v>13108</v>
      </c>
      <c r="DV592" t="s">
        <v>13109</v>
      </c>
      <c r="DW592" t="s">
        <v>246</v>
      </c>
      <c r="DX592" t="s">
        <v>1099</v>
      </c>
      <c r="DY592" t="s">
        <v>209</v>
      </c>
      <c r="DZ592" t="s">
        <v>8410</v>
      </c>
    </row>
    <row r="593" spans="1:158">
      <c r="A593" t="s">
        <v>1348</v>
      </c>
      <c r="B593" t="s">
        <v>211</v>
      </c>
      <c r="C593" t="s">
        <v>267</v>
      </c>
      <c r="D593" t="s">
        <v>1349</v>
      </c>
      <c r="E593" t="s">
        <v>13110</v>
      </c>
      <c r="F593" t="s">
        <v>13111</v>
      </c>
      <c r="G593">
        <v>6202368583</v>
      </c>
      <c r="H593" t="s">
        <v>271</v>
      </c>
      <c r="I593" t="s">
        <v>13112</v>
      </c>
      <c r="J593" t="s">
        <v>217</v>
      </c>
      <c r="K593" t="s">
        <v>831</v>
      </c>
      <c r="L593" t="s">
        <v>13113</v>
      </c>
      <c r="M593" t="s">
        <v>13114</v>
      </c>
      <c r="N593" t="s">
        <v>170</v>
      </c>
      <c r="AI593" t="s">
        <v>13115</v>
      </c>
      <c r="AJ593" t="s">
        <v>13116</v>
      </c>
      <c r="AK593" t="s">
        <v>13117</v>
      </c>
      <c r="AL593">
        <v>85.5</v>
      </c>
      <c r="AM593">
        <v>9</v>
      </c>
      <c r="AN593">
        <v>2013</v>
      </c>
      <c r="AO593" t="s">
        <v>174</v>
      </c>
      <c r="AP593" t="s">
        <v>13115</v>
      </c>
      <c r="AQ593" t="s">
        <v>13116</v>
      </c>
      <c r="AR593" t="s">
        <v>13118</v>
      </c>
      <c r="AS593">
        <v>65</v>
      </c>
      <c r="AU593">
        <v>2015</v>
      </c>
      <c r="AV593" t="s">
        <v>174</v>
      </c>
      <c r="AW593" t="s">
        <v>13119</v>
      </c>
      <c r="AX593" t="s">
        <v>13120</v>
      </c>
      <c r="AY593" t="s">
        <v>13121</v>
      </c>
      <c r="AZ593">
        <v>84.2</v>
      </c>
      <c r="BA593">
        <v>8.92</v>
      </c>
      <c r="BB593">
        <v>2021</v>
      </c>
      <c r="BC593" t="s">
        <v>174</v>
      </c>
      <c r="BD593" t="s">
        <v>13120</v>
      </c>
      <c r="BE593" t="s">
        <v>13122</v>
      </c>
      <c r="BF593" t="s">
        <v>6200</v>
      </c>
      <c r="BG593">
        <v>74.8</v>
      </c>
      <c r="BH593">
        <v>7.98</v>
      </c>
      <c r="BI593">
        <v>2018</v>
      </c>
      <c r="BJ593">
        <v>19</v>
      </c>
      <c r="BK593" t="s">
        <v>13123</v>
      </c>
      <c r="BL593">
        <v>53</v>
      </c>
      <c r="BM593" t="s">
        <v>6200</v>
      </c>
      <c r="BN593" t="s">
        <v>174</v>
      </c>
      <c r="BO593" t="s">
        <v>13120</v>
      </c>
      <c r="BP593" t="s">
        <v>13122</v>
      </c>
      <c r="BQ593" t="s">
        <v>6200</v>
      </c>
      <c r="BR593">
        <v>78.7</v>
      </c>
      <c r="BS593">
        <v>8.36</v>
      </c>
      <c r="BT593">
        <v>2020</v>
      </c>
      <c r="BU593">
        <v>31</v>
      </c>
      <c r="BV593" t="s">
        <v>13123</v>
      </c>
      <c r="BW593">
        <v>53</v>
      </c>
      <c r="BX593" t="s">
        <v>6200</v>
      </c>
      <c r="BY593" t="s">
        <v>174</v>
      </c>
      <c r="BZ593" t="s">
        <v>13124</v>
      </c>
      <c r="CA593" t="s">
        <v>13125</v>
      </c>
      <c r="CB593" t="s">
        <v>13126</v>
      </c>
      <c r="CC593">
        <v>84</v>
      </c>
      <c r="CD593">
        <v>3.36</v>
      </c>
      <c r="CE593">
        <v>2023</v>
      </c>
      <c r="CF593" t="s">
        <v>174</v>
      </c>
      <c r="CG593" t="s">
        <v>6200</v>
      </c>
      <c r="CH593" t="s">
        <v>13127</v>
      </c>
      <c r="CI593" t="s">
        <v>373</v>
      </c>
      <c r="CK593" t="s">
        <v>174</v>
      </c>
      <c r="CL593" t="s">
        <v>174</v>
      </c>
      <c r="CM593" t="s">
        <v>13128</v>
      </c>
      <c r="CN593" t="s">
        <v>174</v>
      </c>
      <c r="CO593" t="s">
        <v>13129</v>
      </c>
      <c r="CP593" t="s">
        <v>612</v>
      </c>
      <c r="DP593" t="s">
        <v>13130</v>
      </c>
      <c r="DQ593" t="str">
        <f>HYPERLINK("https://nconnect.nicmar.ac.in/storage/profile/699d3e5cb2c76.png","Download")</f>
        <v>0</v>
      </c>
      <c r="DR593" t="str">
        <f>HYPERLINK("https://nconnect.nicmar.ac.in/pdf/604_resume_1772205387.pdf/Y2FyZWVy","View Resume")</f>
        <v>0</v>
      </c>
      <c r="DS593" t="s">
        <v>4013</v>
      </c>
      <c r="DT593" t="s">
        <v>13131</v>
      </c>
      <c r="DU593" t="s">
        <v>13132</v>
      </c>
      <c r="DV593" t="s">
        <v>538</v>
      </c>
      <c r="DW593" t="s">
        <v>207</v>
      </c>
      <c r="DX593" t="s">
        <v>1983</v>
      </c>
      <c r="DY593" t="s">
        <v>951</v>
      </c>
      <c r="DZ593" t="s">
        <v>1689</v>
      </c>
      <c r="EA593" t="s">
        <v>13133</v>
      </c>
      <c r="EB593" t="s">
        <v>13134</v>
      </c>
      <c r="EC593" t="s">
        <v>13135</v>
      </c>
      <c r="ED593" t="s">
        <v>246</v>
      </c>
      <c r="EE593" t="s">
        <v>996</v>
      </c>
      <c r="EF593" t="s">
        <v>209</v>
      </c>
      <c r="EG593" t="s">
        <v>2054</v>
      </c>
    </row>
    <row r="594" spans="1:158">
      <c r="A594" t="s">
        <v>5428</v>
      </c>
      <c r="B594" t="s">
        <v>5429</v>
      </c>
      <c r="C594" t="s">
        <v>472</v>
      </c>
      <c r="D594" t="s">
        <v>473</v>
      </c>
      <c r="E594" t="s">
        <v>13136</v>
      </c>
      <c r="F594" t="s">
        <v>13137</v>
      </c>
      <c r="G594">
        <v>9350166126</v>
      </c>
      <c r="H594" t="s">
        <v>164</v>
      </c>
      <c r="I594" t="s">
        <v>13138</v>
      </c>
      <c r="J594" t="s">
        <v>166</v>
      </c>
      <c r="K594" t="s">
        <v>361</v>
      </c>
      <c r="L594" t="s">
        <v>13139</v>
      </c>
      <c r="M594" t="s">
        <v>13140</v>
      </c>
      <c r="N594" t="s">
        <v>170</v>
      </c>
      <c r="AI594" t="s">
        <v>13141</v>
      </c>
      <c r="AJ594" t="s">
        <v>13142</v>
      </c>
      <c r="AK594" t="s">
        <v>13143</v>
      </c>
      <c r="AL594">
        <v>54.57</v>
      </c>
      <c r="AM594">
        <v>5.45</v>
      </c>
      <c r="AN594">
        <v>1975</v>
      </c>
      <c r="AO594" t="s">
        <v>170</v>
      </c>
      <c r="AV594" t="s">
        <v>174</v>
      </c>
      <c r="AW594" t="s">
        <v>13144</v>
      </c>
      <c r="AX594" t="s">
        <v>13145</v>
      </c>
      <c r="AY594" t="s">
        <v>13146</v>
      </c>
      <c r="AZ594">
        <v>64.64</v>
      </c>
      <c r="BA594">
        <v>0.01</v>
      </c>
      <c r="BB594">
        <v>1980</v>
      </c>
      <c r="BC594" t="s">
        <v>174</v>
      </c>
      <c r="BD594" t="s">
        <v>13147</v>
      </c>
      <c r="BE594" t="s">
        <v>13148</v>
      </c>
      <c r="BF594" t="s">
        <v>3371</v>
      </c>
      <c r="BG594">
        <v>52.0</v>
      </c>
      <c r="BH594">
        <v>5.2</v>
      </c>
      <c r="BI594">
        <v>1985</v>
      </c>
      <c r="BJ594">
        <v>19</v>
      </c>
      <c r="BK594" t="s">
        <v>13149</v>
      </c>
      <c r="BL594">
        <v>9</v>
      </c>
      <c r="BN594" t="s">
        <v>174</v>
      </c>
      <c r="BO594" t="s">
        <v>13150</v>
      </c>
      <c r="BP594" t="s">
        <v>13151</v>
      </c>
      <c r="BQ594" t="s">
        <v>213</v>
      </c>
      <c r="BR594">
        <v>71.79</v>
      </c>
      <c r="BT594">
        <v>2015</v>
      </c>
      <c r="BU594">
        <v>14</v>
      </c>
      <c r="BW594">
        <v>9</v>
      </c>
      <c r="BY594" t="s">
        <v>174</v>
      </c>
      <c r="BZ594" t="s">
        <v>13152</v>
      </c>
      <c r="CA594" t="s">
        <v>13153</v>
      </c>
      <c r="CB594" t="s">
        <v>13154</v>
      </c>
      <c r="CC594">
        <v>47.0</v>
      </c>
      <c r="CD594">
        <v>4.7</v>
      </c>
      <c r="CE594">
        <v>1998</v>
      </c>
      <c r="CF594" t="s">
        <v>170</v>
      </c>
      <c r="CL594" t="s">
        <v>174</v>
      </c>
      <c r="CM594" t="s">
        <v>13155</v>
      </c>
      <c r="CN594" t="s">
        <v>174</v>
      </c>
      <c r="CO594" t="s">
        <v>13156</v>
      </c>
      <c r="CP594" t="s">
        <v>13157</v>
      </c>
      <c r="CQ594" t="s">
        <v>174</v>
      </c>
      <c r="CR594" t="s">
        <v>13158</v>
      </c>
      <c r="CS594" t="s">
        <v>13159</v>
      </c>
      <c r="CT594">
        <v>1</v>
      </c>
      <c r="CU594" t="s">
        <v>13160</v>
      </c>
      <c r="CV594" t="s">
        <v>170</v>
      </c>
      <c r="CZ594" t="s">
        <v>170</v>
      </c>
      <c r="DB594" t="s">
        <v>13161</v>
      </c>
      <c r="DC594" t="s">
        <v>13162</v>
      </c>
      <c r="DD594" t="s">
        <v>174</v>
      </c>
      <c r="DE594" t="s">
        <v>13163</v>
      </c>
      <c r="DF594" t="s">
        <v>174</v>
      </c>
      <c r="DG594" t="s">
        <v>13164</v>
      </c>
      <c r="DH594" t="s">
        <v>13165</v>
      </c>
      <c r="DI594" t="s">
        <v>13166</v>
      </c>
      <c r="DJ594" t="s">
        <v>13167</v>
      </c>
      <c r="DK594">
        <v>8</v>
      </c>
      <c r="DL594" t="s">
        <v>174</v>
      </c>
      <c r="DM594" t="s">
        <v>13168</v>
      </c>
      <c r="DN594" t="s">
        <v>170</v>
      </c>
      <c r="DP594" t="s">
        <v>13169</v>
      </c>
      <c r="DQ594" t="s">
        <v>202</v>
      </c>
      <c r="DR594" t="str">
        <f>HYPERLINK("https://nconnect.nicmar.ac.in/pdf/758_resume_1772209438.pdf/Y2FyZWVy","View Resume")</f>
        <v>0</v>
      </c>
      <c r="DS594" t="s">
        <v>575</v>
      </c>
      <c r="DT594" t="s">
        <v>13170</v>
      </c>
      <c r="DU594" t="s">
        <v>13171</v>
      </c>
      <c r="DV594" t="s">
        <v>13172</v>
      </c>
      <c r="DW594" t="s">
        <v>246</v>
      </c>
      <c r="DX594" t="s">
        <v>825</v>
      </c>
      <c r="DY594" t="s">
        <v>3389</v>
      </c>
      <c r="DZ594" t="s">
        <v>575</v>
      </c>
    </row>
    <row r="595" spans="1:158">
      <c r="A595" t="s">
        <v>295</v>
      </c>
      <c r="B595" t="s">
        <v>211</v>
      </c>
      <c r="C595" t="s">
        <v>267</v>
      </c>
      <c r="D595" t="s">
        <v>296</v>
      </c>
      <c r="E595" t="s">
        <v>11441</v>
      </c>
      <c r="F595" t="s">
        <v>11442</v>
      </c>
      <c r="G595">
        <v>9829069754</v>
      </c>
      <c r="H595" t="s">
        <v>164</v>
      </c>
      <c r="I595" t="s">
        <v>11443</v>
      </c>
      <c r="J595" t="s">
        <v>166</v>
      </c>
      <c r="K595" t="s">
        <v>361</v>
      </c>
      <c r="L595" t="s">
        <v>11444</v>
      </c>
      <c r="M595" t="s">
        <v>11445</v>
      </c>
      <c r="N595" t="s">
        <v>170</v>
      </c>
      <c r="AI595" t="s">
        <v>11446</v>
      </c>
      <c r="AJ595" t="s">
        <v>5478</v>
      </c>
      <c r="AK595" t="s">
        <v>11447</v>
      </c>
      <c r="AL595">
        <v>60.6</v>
      </c>
      <c r="AN595">
        <v>1979</v>
      </c>
      <c r="AO595" t="s">
        <v>174</v>
      </c>
      <c r="AP595" t="s">
        <v>11448</v>
      </c>
      <c r="AQ595" t="s">
        <v>5478</v>
      </c>
      <c r="AR595" t="s">
        <v>11449</v>
      </c>
      <c r="AS595">
        <v>49.4</v>
      </c>
      <c r="AU595">
        <v>1981</v>
      </c>
      <c r="AV595" t="s">
        <v>174</v>
      </c>
      <c r="AW595" t="s">
        <v>11450</v>
      </c>
      <c r="AX595" t="s">
        <v>11451</v>
      </c>
      <c r="AY595" t="s">
        <v>11452</v>
      </c>
      <c r="AZ595">
        <v>62.6</v>
      </c>
      <c r="BB595">
        <v>1995</v>
      </c>
      <c r="BC595" t="s">
        <v>174</v>
      </c>
      <c r="BD595" t="s">
        <v>11453</v>
      </c>
      <c r="BE595" t="s">
        <v>11454</v>
      </c>
      <c r="BF595" t="s">
        <v>11455</v>
      </c>
      <c r="BG595">
        <v>48.3</v>
      </c>
      <c r="BI595">
        <v>1986</v>
      </c>
      <c r="BJ595">
        <v>19</v>
      </c>
      <c r="BK595" t="s">
        <v>1007</v>
      </c>
      <c r="BL595">
        <v>53</v>
      </c>
      <c r="BM595" t="s">
        <v>11456</v>
      </c>
      <c r="BN595" t="s">
        <v>174</v>
      </c>
      <c r="BO595" t="s">
        <v>11457</v>
      </c>
      <c r="BP595" t="s">
        <v>11458</v>
      </c>
      <c r="BQ595" t="s">
        <v>11459</v>
      </c>
      <c r="BR595">
        <v>63.6</v>
      </c>
      <c r="BT595">
        <v>1999</v>
      </c>
      <c r="BU595">
        <v>31</v>
      </c>
      <c r="BV595" t="s">
        <v>11460</v>
      </c>
      <c r="BW595">
        <v>53</v>
      </c>
      <c r="BX595" t="s">
        <v>11461</v>
      </c>
      <c r="BY595" t="s">
        <v>174</v>
      </c>
      <c r="BZ595" t="s">
        <v>11462</v>
      </c>
      <c r="CA595" t="s">
        <v>11454</v>
      </c>
      <c r="CB595" t="s">
        <v>11463</v>
      </c>
      <c r="CC595">
        <v>54.05</v>
      </c>
      <c r="CE595">
        <v>1989</v>
      </c>
      <c r="CF595" t="s">
        <v>174</v>
      </c>
      <c r="CG595" t="s">
        <v>713</v>
      </c>
      <c r="CH595" t="s">
        <v>11464</v>
      </c>
      <c r="CI595" t="s">
        <v>193</v>
      </c>
      <c r="CJ595">
        <v>2019</v>
      </c>
      <c r="CL595" t="s">
        <v>174</v>
      </c>
      <c r="CM595" t="s">
        <v>11465</v>
      </c>
      <c r="CN595" t="s">
        <v>174</v>
      </c>
      <c r="CO595" t="s">
        <v>11466</v>
      </c>
      <c r="CP595" t="s">
        <v>11467</v>
      </c>
      <c r="CQ595" t="s">
        <v>174</v>
      </c>
      <c r="CR595" t="s">
        <v>3130</v>
      </c>
      <c r="CS595" t="s">
        <v>3130</v>
      </c>
      <c r="CT595">
        <v>5</v>
      </c>
      <c r="CU595" t="s">
        <v>11468</v>
      </c>
      <c r="CV595" t="s">
        <v>170</v>
      </c>
      <c r="CZ595" t="s">
        <v>170</v>
      </c>
      <c r="DB595" t="s">
        <v>11469</v>
      </c>
      <c r="DC595" t="s">
        <v>11470</v>
      </c>
      <c r="DD595" t="s">
        <v>174</v>
      </c>
      <c r="DE595" t="s">
        <v>11471</v>
      </c>
      <c r="DF595" t="s">
        <v>174</v>
      </c>
      <c r="DG595" t="s">
        <v>11472</v>
      </c>
      <c r="DH595" t="s">
        <v>3130</v>
      </c>
      <c r="DI595" t="s">
        <v>3130</v>
      </c>
      <c r="DJ595" t="s">
        <v>3130</v>
      </c>
      <c r="DK595">
        <v>9</v>
      </c>
      <c r="DL595" t="s">
        <v>174</v>
      </c>
      <c r="DM595" t="s">
        <v>11473</v>
      </c>
      <c r="DN595" t="s">
        <v>174</v>
      </c>
      <c r="DO595" t="s">
        <v>11474</v>
      </c>
      <c r="DP595" t="s">
        <v>13173</v>
      </c>
      <c r="DQ595" t="str">
        <f>HYPERLINK("https://nconnect.nicmar.ac.in/storage/profile/69a094226407e.png","Download")</f>
        <v>0</v>
      </c>
      <c r="DR595" t="str">
        <f>HYPERLINK("https://nconnect.nicmar.ac.in/pdf/403_resume_1772214903.pdf/Y2FyZWVy","View Resume")</f>
        <v>0</v>
      </c>
      <c r="DS595" t="s">
        <v>11476</v>
      </c>
      <c r="DT595" t="s">
        <v>11477</v>
      </c>
      <c r="DU595" t="s">
        <v>11478</v>
      </c>
      <c r="DV595" t="s">
        <v>1214</v>
      </c>
      <c r="DW595" t="s">
        <v>207</v>
      </c>
      <c r="DX595" t="s">
        <v>465</v>
      </c>
      <c r="DY595" t="s">
        <v>209</v>
      </c>
      <c r="DZ595" t="s">
        <v>949</v>
      </c>
      <c r="EA595" t="s">
        <v>11479</v>
      </c>
      <c r="EB595" t="s">
        <v>11480</v>
      </c>
      <c r="EC595" t="s">
        <v>1214</v>
      </c>
      <c r="ED595" t="s">
        <v>207</v>
      </c>
      <c r="EE595" t="s">
        <v>758</v>
      </c>
      <c r="EF595" t="s">
        <v>1199</v>
      </c>
      <c r="EG595" t="s">
        <v>355</v>
      </c>
      <c r="EH595" t="s">
        <v>11481</v>
      </c>
      <c r="EI595" t="s">
        <v>11471</v>
      </c>
      <c r="EJ595" t="s">
        <v>1214</v>
      </c>
      <c r="EK595" t="s">
        <v>246</v>
      </c>
      <c r="EL595" t="s">
        <v>2854</v>
      </c>
      <c r="EM595" t="s">
        <v>984</v>
      </c>
      <c r="EN595" t="s">
        <v>248</v>
      </c>
      <c r="EO595" t="s">
        <v>9336</v>
      </c>
      <c r="EP595" t="s">
        <v>11482</v>
      </c>
      <c r="EQ595" t="s">
        <v>1214</v>
      </c>
      <c r="ER595" t="s">
        <v>246</v>
      </c>
      <c r="ES595" t="s">
        <v>645</v>
      </c>
      <c r="ET595" t="s">
        <v>907</v>
      </c>
      <c r="EU595" t="s">
        <v>461</v>
      </c>
      <c r="EV595" t="s">
        <v>11483</v>
      </c>
      <c r="EW595" t="s">
        <v>11484</v>
      </c>
      <c r="EX595" t="s">
        <v>1214</v>
      </c>
      <c r="EY595" t="s">
        <v>207</v>
      </c>
      <c r="EZ595" t="s">
        <v>1987</v>
      </c>
      <c r="FA595" t="s">
        <v>1719</v>
      </c>
      <c r="FB595" t="s">
        <v>1388</v>
      </c>
    </row>
    <row r="596" spans="1:158">
      <c r="A596" t="s">
        <v>1284</v>
      </c>
      <c r="B596" t="s">
        <v>211</v>
      </c>
      <c r="C596" t="s">
        <v>267</v>
      </c>
      <c r="D596" t="s">
        <v>1285</v>
      </c>
      <c r="E596" t="s">
        <v>11441</v>
      </c>
      <c r="F596" t="s">
        <v>11442</v>
      </c>
      <c r="G596">
        <v>9829069754</v>
      </c>
      <c r="H596" t="s">
        <v>164</v>
      </c>
      <c r="I596" t="s">
        <v>11443</v>
      </c>
      <c r="J596" t="s">
        <v>166</v>
      </c>
      <c r="K596" t="s">
        <v>361</v>
      </c>
      <c r="L596" t="s">
        <v>11444</v>
      </c>
      <c r="M596" t="s">
        <v>11445</v>
      </c>
      <c r="N596" t="s">
        <v>170</v>
      </c>
      <c r="AI596" t="s">
        <v>11446</v>
      </c>
      <c r="AJ596" t="s">
        <v>5478</v>
      </c>
      <c r="AK596" t="s">
        <v>11447</v>
      </c>
      <c r="AL596">
        <v>60.6</v>
      </c>
      <c r="AN596">
        <v>1979</v>
      </c>
      <c r="AO596" t="s">
        <v>174</v>
      </c>
      <c r="AP596" t="s">
        <v>11448</v>
      </c>
      <c r="AQ596" t="s">
        <v>5478</v>
      </c>
      <c r="AR596" t="s">
        <v>11449</v>
      </c>
      <c r="AS596">
        <v>49.4</v>
      </c>
      <c r="AU596">
        <v>1981</v>
      </c>
      <c r="AV596" t="s">
        <v>174</v>
      </c>
      <c r="AW596" t="s">
        <v>11450</v>
      </c>
      <c r="AX596" t="s">
        <v>11451</v>
      </c>
      <c r="AY596" t="s">
        <v>11452</v>
      </c>
      <c r="AZ596">
        <v>62.6</v>
      </c>
      <c r="BB596">
        <v>1995</v>
      </c>
      <c r="BC596" t="s">
        <v>174</v>
      </c>
      <c r="BD596" t="s">
        <v>11453</v>
      </c>
      <c r="BE596" t="s">
        <v>11454</v>
      </c>
      <c r="BF596" t="s">
        <v>11455</v>
      </c>
      <c r="BG596">
        <v>48.3</v>
      </c>
      <c r="BI596">
        <v>1986</v>
      </c>
      <c r="BJ596">
        <v>19</v>
      </c>
      <c r="BK596" t="s">
        <v>1007</v>
      </c>
      <c r="BL596">
        <v>53</v>
      </c>
      <c r="BM596" t="s">
        <v>11456</v>
      </c>
      <c r="BN596" t="s">
        <v>174</v>
      </c>
      <c r="BO596" t="s">
        <v>11457</v>
      </c>
      <c r="BP596" t="s">
        <v>11458</v>
      </c>
      <c r="BQ596" t="s">
        <v>11459</v>
      </c>
      <c r="BR596">
        <v>63.6</v>
      </c>
      <c r="BT596">
        <v>1999</v>
      </c>
      <c r="BU596">
        <v>31</v>
      </c>
      <c r="BV596" t="s">
        <v>11460</v>
      </c>
      <c r="BW596">
        <v>53</v>
      </c>
      <c r="BX596" t="s">
        <v>11461</v>
      </c>
      <c r="BY596" t="s">
        <v>174</v>
      </c>
      <c r="BZ596" t="s">
        <v>11462</v>
      </c>
      <c r="CA596" t="s">
        <v>11454</v>
      </c>
      <c r="CB596" t="s">
        <v>11463</v>
      </c>
      <c r="CC596">
        <v>54.05</v>
      </c>
      <c r="CE596">
        <v>1989</v>
      </c>
      <c r="CF596" t="s">
        <v>174</v>
      </c>
      <c r="CG596" t="s">
        <v>713</v>
      </c>
      <c r="CH596" t="s">
        <v>11464</v>
      </c>
      <c r="CI596" t="s">
        <v>193</v>
      </c>
      <c r="CJ596">
        <v>2019</v>
      </c>
      <c r="CL596" t="s">
        <v>174</v>
      </c>
      <c r="CM596" t="s">
        <v>11465</v>
      </c>
      <c r="CN596" t="s">
        <v>174</v>
      </c>
      <c r="CO596" t="s">
        <v>11466</v>
      </c>
      <c r="CP596" t="s">
        <v>11467</v>
      </c>
      <c r="CQ596" t="s">
        <v>174</v>
      </c>
      <c r="CR596" t="s">
        <v>3130</v>
      </c>
      <c r="CS596" t="s">
        <v>3130</v>
      </c>
      <c r="CT596">
        <v>5</v>
      </c>
      <c r="CU596" t="s">
        <v>11468</v>
      </c>
      <c r="CV596" t="s">
        <v>170</v>
      </c>
      <c r="CZ596" t="s">
        <v>170</v>
      </c>
      <c r="DB596" t="s">
        <v>11469</v>
      </c>
      <c r="DC596" t="s">
        <v>11470</v>
      </c>
      <c r="DD596" t="s">
        <v>174</v>
      </c>
      <c r="DE596" t="s">
        <v>11471</v>
      </c>
      <c r="DF596" t="s">
        <v>174</v>
      </c>
      <c r="DG596" t="s">
        <v>11472</v>
      </c>
      <c r="DH596" t="s">
        <v>3130</v>
      </c>
      <c r="DI596" t="s">
        <v>3130</v>
      </c>
      <c r="DJ596" t="s">
        <v>3130</v>
      </c>
      <c r="DK596">
        <v>9</v>
      </c>
      <c r="DL596" t="s">
        <v>174</v>
      </c>
      <c r="DM596" t="s">
        <v>11473</v>
      </c>
      <c r="DN596" t="s">
        <v>174</v>
      </c>
      <c r="DO596" t="s">
        <v>11474</v>
      </c>
      <c r="DP596" t="s">
        <v>13174</v>
      </c>
      <c r="DQ596" t="str">
        <f>HYPERLINK("https://nconnect.nicmar.ac.in/storage/profile/69a094226407e.png","Download")</f>
        <v>0</v>
      </c>
      <c r="DR596" t="str">
        <f>HYPERLINK("https://nconnect.nicmar.ac.in/pdf/403_resume_1772214903.pdf/Y2FyZWVy","View Resume")</f>
        <v>0</v>
      </c>
      <c r="DS596" t="s">
        <v>11476</v>
      </c>
      <c r="DT596" t="s">
        <v>11477</v>
      </c>
      <c r="DU596" t="s">
        <v>11478</v>
      </c>
      <c r="DV596" t="s">
        <v>1214</v>
      </c>
      <c r="DW596" t="s">
        <v>207</v>
      </c>
      <c r="DX596" t="s">
        <v>465</v>
      </c>
      <c r="DY596" t="s">
        <v>209</v>
      </c>
      <c r="DZ596" t="s">
        <v>949</v>
      </c>
      <c r="EA596" t="s">
        <v>11479</v>
      </c>
      <c r="EB596" t="s">
        <v>11480</v>
      </c>
      <c r="EC596" t="s">
        <v>1214</v>
      </c>
      <c r="ED596" t="s">
        <v>207</v>
      </c>
      <c r="EE596" t="s">
        <v>758</v>
      </c>
      <c r="EF596" t="s">
        <v>1199</v>
      </c>
      <c r="EG596" t="s">
        <v>355</v>
      </c>
      <c r="EH596" t="s">
        <v>11481</v>
      </c>
      <c r="EI596" t="s">
        <v>11471</v>
      </c>
      <c r="EJ596" t="s">
        <v>1214</v>
      </c>
      <c r="EK596" t="s">
        <v>246</v>
      </c>
      <c r="EL596" t="s">
        <v>2854</v>
      </c>
      <c r="EM596" t="s">
        <v>984</v>
      </c>
      <c r="EN596" t="s">
        <v>248</v>
      </c>
      <c r="EO596" t="s">
        <v>9336</v>
      </c>
      <c r="EP596" t="s">
        <v>11482</v>
      </c>
      <c r="EQ596" t="s">
        <v>1214</v>
      </c>
      <c r="ER596" t="s">
        <v>246</v>
      </c>
      <c r="ES596" t="s">
        <v>645</v>
      </c>
      <c r="ET596" t="s">
        <v>907</v>
      </c>
      <c r="EU596" t="s">
        <v>461</v>
      </c>
      <c r="EV596" t="s">
        <v>11483</v>
      </c>
      <c r="EW596" t="s">
        <v>11484</v>
      </c>
      <c r="EX596" t="s">
        <v>1214</v>
      </c>
      <c r="EY596" t="s">
        <v>207</v>
      </c>
      <c r="EZ596" t="s">
        <v>1987</v>
      </c>
      <c r="FA596" t="s">
        <v>1719</v>
      </c>
      <c r="FB596" t="s">
        <v>1388</v>
      </c>
    </row>
    <row r="597" spans="1:158">
      <c r="A597" t="s">
        <v>1245</v>
      </c>
      <c r="B597" t="s">
        <v>159</v>
      </c>
      <c r="C597" t="s">
        <v>1138</v>
      </c>
      <c r="D597" t="s">
        <v>1246</v>
      </c>
      <c r="E597" t="s">
        <v>11441</v>
      </c>
      <c r="F597" t="s">
        <v>11442</v>
      </c>
      <c r="G597">
        <v>9829069754</v>
      </c>
      <c r="H597" t="s">
        <v>164</v>
      </c>
      <c r="I597" t="s">
        <v>11443</v>
      </c>
      <c r="J597" t="s">
        <v>166</v>
      </c>
      <c r="K597" t="s">
        <v>361</v>
      </c>
      <c r="L597" t="s">
        <v>11444</v>
      </c>
      <c r="M597" t="s">
        <v>11445</v>
      </c>
      <c r="N597" t="s">
        <v>170</v>
      </c>
      <c r="AI597" t="s">
        <v>11446</v>
      </c>
      <c r="AJ597" t="s">
        <v>5478</v>
      </c>
      <c r="AK597" t="s">
        <v>11447</v>
      </c>
      <c r="AL597">
        <v>60.6</v>
      </c>
      <c r="AN597">
        <v>1979</v>
      </c>
      <c r="AO597" t="s">
        <v>174</v>
      </c>
      <c r="AP597" t="s">
        <v>11448</v>
      </c>
      <c r="AQ597" t="s">
        <v>5478</v>
      </c>
      <c r="AR597" t="s">
        <v>11449</v>
      </c>
      <c r="AS597">
        <v>49.4</v>
      </c>
      <c r="AU597">
        <v>1981</v>
      </c>
      <c r="AV597" t="s">
        <v>174</v>
      </c>
      <c r="AW597" t="s">
        <v>11450</v>
      </c>
      <c r="AX597" t="s">
        <v>11451</v>
      </c>
      <c r="AY597" t="s">
        <v>11452</v>
      </c>
      <c r="AZ597">
        <v>62.6</v>
      </c>
      <c r="BB597">
        <v>1995</v>
      </c>
      <c r="BC597" t="s">
        <v>174</v>
      </c>
      <c r="BD597" t="s">
        <v>11453</v>
      </c>
      <c r="BE597" t="s">
        <v>11454</v>
      </c>
      <c r="BF597" t="s">
        <v>11455</v>
      </c>
      <c r="BG597">
        <v>48.3</v>
      </c>
      <c r="BI597">
        <v>1986</v>
      </c>
      <c r="BJ597">
        <v>19</v>
      </c>
      <c r="BK597" t="s">
        <v>1007</v>
      </c>
      <c r="BL597">
        <v>53</v>
      </c>
      <c r="BM597" t="s">
        <v>11456</v>
      </c>
      <c r="BN597" t="s">
        <v>174</v>
      </c>
      <c r="BO597" t="s">
        <v>11457</v>
      </c>
      <c r="BP597" t="s">
        <v>11458</v>
      </c>
      <c r="BQ597" t="s">
        <v>11459</v>
      </c>
      <c r="BR597">
        <v>63.6</v>
      </c>
      <c r="BT597">
        <v>1999</v>
      </c>
      <c r="BU597">
        <v>31</v>
      </c>
      <c r="BV597" t="s">
        <v>11460</v>
      </c>
      <c r="BW597">
        <v>53</v>
      </c>
      <c r="BX597" t="s">
        <v>11461</v>
      </c>
      <c r="BY597" t="s">
        <v>174</v>
      </c>
      <c r="BZ597" t="s">
        <v>11462</v>
      </c>
      <c r="CA597" t="s">
        <v>11454</v>
      </c>
      <c r="CB597" t="s">
        <v>11463</v>
      </c>
      <c r="CC597">
        <v>54.05</v>
      </c>
      <c r="CE597">
        <v>1989</v>
      </c>
      <c r="CF597" t="s">
        <v>174</v>
      </c>
      <c r="CG597" t="s">
        <v>713</v>
      </c>
      <c r="CH597" t="s">
        <v>11464</v>
      </c>
      <c r="CI597" t="s">
        <v>193</v>
      </c>
      <c r="CJ597">
        <v>2019</v>
      </c>
      <c r="CL597" t="s">
        <v>174</v>
      </c>
      <c r="CM597" t="s">
        <v>11465</v>
      </c>
      <c r="CN597" t="s">
        <v>174</v>
      </c>
      <c r="CO597" t="s">
        <v>11466</v>
      </c>
      <c r="CP597" t="s">
        <v>11467</v>
      </c>
      <c r="CQ597" t="s">
        <v>174</v>
      </c>
      <c r="CR597" t="s">
        <v>3130</v>
      </c>
      <c r="CS597" t="s">
        <v>3130</v>
      </c>
      <c r="CT597">
        <v>5</v>
      </c>
      <c r="CU597" t="s">
        <v>11468</v>
      </c>
      <c r="CV597" t="s">
        <v>170</v>
      </c>
      <c r="CZ597" t="s">
        <v>170</v>
      </c>
      <c r="DB597" t="s">
        <v>11469</v>
      </c>
      <c r="DC597" t="s">
        <v>11470</v>
      </c>
      <c r="DD597" t="s">
        <v>174</v>
      </c>
      <c r="DE597" t="s">
        <v>11471</v>
      </c>
      <c r="DF597" t="s">
        <v>174</v>
      </c>
      <c r="DG597" t="s">
        <v>11472</v>
      </c>
      <c r="DH597" t="s">
        <v>3130</v>
      </c>
      <c r="DI597" t="s">
        <v>3130</v>
      </c>
      <c r="DJ597" t="s">
        <v>3130</v>
      </c>
      <c r="DK597">
        <v>9</v>
      </c>
      <c r="DL597" t="s">
        <v>174</v>
      </c>
      <c r="DM597" t="s">
        <v>11473</v>
      </c>
      <c r="DN597" t="s">
        <v>174</v>
      </c>
      <c r="DO597" t="s">
        <v>11474</v>
      </c>
      <c r="DP597" t="s">
        <v>13175</v>
      </c>
      <c r="DQ597" t="str">
        <f>HYPERLINK("https://nconnect.nicmar.ac.in/storage/profile/69a094226407e.png","Download")</f>
        <v>0</v>
      </c>
      <c r="DR597" t="str">
        <f>HYPERLINK("https://nconnect.nicmar.ac.in/pdf/403_resume_1772214903.pdf/Y2FyZWVy","View Resume")</f>
        <v>0</v>
      </c>
      <c r="DS597" t="s">
        <v>11476</v>
      </c>
      <c r="DT597" t="s">
        <v>11477</v>
      </c>
      <c r="DU597" t="s">
        <v>11478</v>
      </c>
      <c r="DV597" t="s">
        <v>1214</v>
      </c>
      <c r="DW597" t="s">
        <v>207</v>
      </c>
      <c r="DX597" t="s">
        <v>465</v>
      </c>
      <c r="DY597" t="s">
        <v>209</v>
      </c>
      <c r="DZ597" t="s">
        <v>949</v>
      </c>
      <c r="EA597" t="s">
        <v>11479</v>
      </c>
      <c r="EB597" t="s">
        <v>11480</v>
      </c>
      <c r="EC597" t="s">
        <v>1214</v>
      </c>
      <c r="ED597" t="s">
        <v>207</v>
      </c>
      <c r="EE597" t="s">
        <v>758</v>
      </c>
      <c r="EF597" t="s">
        <v>1199</v>
      </c>
      <c r="EG597" t="s">
        <v>355</v>
      </c>
      <c r="EH597" t="s">
        <v>11481</v>
      </c>
      <c r="EI597" t="s">
        <v>11471</v>
      </c>
      <c r="EJ597" t="s">
        <v>1214</v>
      </c>
      <c r="EK597" t="s">
        <v>246</v>
      </c>
      <c r="EL597" t="s">
        <v>2854</v>
      </c>
      <c r="EM597" t="s">
        <v>984</v>
      </c>
      <c r="EN597" t="s">
        <v>248</v>
      </c>
      <c r="EO597" t="s">
        <v>9336</v>
      </c>
      <c r="EP597" t="s">
        <v>11482</v>
      </c>
      <c r="EQ597" t="s">
        <v>1214</v>
      </c>
      <c r="ER597" t="s">
        <v>246</v>
      </c>
      <c r="ES597" t="s">
        <v>645</v>
      </c>
      <c r="ET597" t="s">
        <v>907</v>
      </c>
      <c r="EU597" t="s">
        <v>461</v>
      </c>
      <c r="EV597" t="s">
        <v>11483</v>
      </c>
      <c r="EW597" t="s">
        <v>11484</v>
      </c>
      <c r="EX597" t="s">
        <v>1214</v>
      </c>
      <c r="EY597" t="s">
        <v>207</v>
      </c>
      <c r="EZ597" t="s">
        <v>1987</v>
      </c>
      <c r="FA597" t="s">
        <v>1719</v>
      </c>
      <c r="FB597" t="s">
        <v>1388</v>
      </c>
    </row>
    <row r="598" spans="1:158">
      <c r="A598" t="s">
        <v>356</v>
      </c>
      <c r="B598" t="s">
        <v>211</v>
      </c>
      <c r="C598" t="s">
        <v>267</v>
      </c>
      <c r="D598" t="s">
        <v>357</v>
      </c>
      <c r="E598" t="s">
        <v>13176</v>
      </c>
      <c r="F598" t="s">
        <v>13177</v>
      </c>
      <c r="G598">
        <v>6201593824</v>
      </c>
      <c r="H598" t="s">
        <v>164</v>
      </c>
      <c r="I598" t="s">
        <v>13178</v>
      </c>
      <c r="J598" t="s">
        <v>217</v>
      </c>
      <c r="K598" t="s">
        <v>361</v>
      </c>
      <c r="L598" t="s">
        <v>13179</v>
      </c>
      <c r="M598" t="s">
        <v>13180</v>
      </c>
      <c r="N598" t="s">
        <v>170</v>
      </c>
      <c r="AI598" t="s">
        <v>13181</v>
      </c>
      <c r="AJ598" t="s">
        <v>1930</v>
      </c>
      <c r="AK598" t="s">
        <v>13182</v>
      </c>
      <c r="AL598">
        <v>80</v>
      </c>
      <c r="AM598">
        <v>8.2</v>
      </c>
      <c r="AN598">
        <v>2015</v>
      </c>
      <c r="AO598" t="s">
        <v>174</v>
      </c>
      <c r="AP598" t="s">
        <v>13183</v>
      </c>
      <c r="AQ598" t="s">
        <v>1930</v>
      </c>
      <c r="AR598" t="s">
        <v>13184</v>
      </c>
      <c r="AS598">
        <v>60</v>
      </c>
      <c r="AT598">
        <v>6.0</v>
      </c>
      <c r="AU598">
        <v>2017</v>
      </c>
      <c r="AV598" t="s">
        <v>170</v>
      </c>
      <c r="BC598" t="s">
        <v>174</v>
      </c>
      <c r="BD598" t="s">
        <v>13185</v>
      </c>
      <c r="BE598" t="s">
        <v>13186</v>
      </c>
      <c r="BF598" t="s">
        <v>13187</v>
      </c>
      <c r="BG598">
        <v>80</v>
      </c>
      <c r="BH598">
        <v>7.99</v>
      </c>
      <c r="BI598">
        <v>2022</v>
      </c>
      <c r="BJ598">
        <v>19</v>
      </c>
      <c r="BK598" t="s">
        <v>13187</v>
      </c>
      <c r="BL598">
        <v>11</v>
      </c>
      <c r="BN598" t="s">
        <v>174</v>
      </c>
      <c r="BO598" t="s">
        <v>13188</v>
      </c>
      <c r="BP598" t="s">
        <v>13189</v>
      </c>
      <c r="BQ598" t="s">
        <v>13190</v>
      </c>
      <c r="BR598">
        <v>75</v>
      </c>
      <c r="BS598">
        <v>7.5</v>
      </c>
      <c r="BT598">
        <v>2026</v>
      </c>
      <c r="BU598">
        <v>31</v>
      </c>
      <c r="BV598" t="s">
        <v>13191</v>
      </c>
      <c r="BW598">
        <v>53</v>
      </c>
      <c r="BX598" t="s">
        <v>1941</v>
      </c>
      <c r="BY598" t="s">
        <v>170</v>
      </c>
      <c r="CF598" t="s">
        <v>170</v>
      </c>
      <c r="CL598" t="s">
        <v>170</v>
      </c>
      <c r="CN598" t="s">
        <v>170</v>
      </c>
      <c r="CP598" t="s">
        <v>13192</v>
      </c>
      <c r="CQ598" t="s">
        <v>170</v>
      </c>
      <c r="CU598" t="s">
        <v>2365</v>
      </c>
      <c r="CV598" t="s">
        <v>170</v>
      </c>
      <c r="CZ598" t="s">
        <v>170</v>
      </c>
      <c r="DC598" t="s">
        <v>13193</v>
      </c>
      <c r="DD598" t="s">
        <v>174</v>
      </c>
      <c r="DE598" t="s">
        <v>13194</v>
      </c>
      <c r="DF598" t="s">
        <v>170</v>
      </c>
      <c r="DL598" t="s">
        <v>170</v>
      </c>
      <c r="DN598" t="s">
        <v>170</v>
      </c>
      <c r="DP598" t="s">
        <v>13195</v>
      </c>
      <c r="DQ598" t="str">
        <f>HYPERLINK("https://nconnect.nicmar.ac.in/storage/profile/69a25b6047c99.png","Download")</f>
        <v>0</v>
      </c>
      <c r="DR598" t="str">
        <f>HYPERLINK("https://nconnect.nicmar.ac.in/pdf/765_resume_1772249021.pdf/Y2FyZWVy","View Resume")</f>
        <v>0</v>
      </c>
      <c r="DS598" t="s">
        <v>945</v>
      </c>
      <c r="DT598" t="s">
        <v>4409</v>
      </c>
      <c r="DU598" t="s">
        <v>13196</v>
      </c>
      <c r="DV598" t="s">
        <v>13197</v>
      </c>
      <c r="DW598" t="s">
        <v>207</v>
      </c>
      <c r="DX598" t="s">
        <v>904</v>
      </c>
      <c r="DY598" t="s">
        <v>2374</v>
      </c>
      <c r="DZ598" t="s">
        <v>945</v>
      </c>
    </row>
    <row r="599" spans="1:158">
      <c r="A599" t="s">
        <v>295</v>
      </c>
      <c r="B599" t="s">
        <v>211</v>
      </c>
      <c r="C599" t="s">
        <v>267</v>
      </c>
      <c r="D599" t="s">
        <v>296</v>
      </c>
      <c r="E599" t="s">
        <v>13176</v>
      </c>
      <c r="F599" t="s">
        <v>13177</v>
      </c>
      <c r="G599">
        <v>6201593824</v>
      </c>
      <c r="H599" t="s">
        <v>164</v>
      </c>
      <c r="I599" t="s">
        <v>13178</v>
      </c>
      <c r="J599" t="s">
        <v>217</v>
      </c>
      <c r="K599" t="s">
        <v>361</v>
      </c>
      <c r="L599" t="s">
        <v>13179</v>
      </c>
      <c r="M599" t="s">
        <v>13180</v>
      </c>
      <c r="N599" t="s">
        <v>170</v>
      </c>
      <c r="AI599" t="s">
        <v>13181</v>
      </c>
      <c r="AJ599" t="s">
        <v>1930</v>
      </c>
      <c r="AK599" t="s">
        <v>13182</v>
      </c>
      <c r="AL599">
        <v>80</v>
      </c>
      <c r="AM599">
        <v>8.2</v>
      </c>
      <c r="AN599">
        <v>2015</v>
      </c>
      <c r="AO599" t="s">
        <v>174</v>
      </c>
      <c r="AP599" t="s">
        <v>13183</v>
      </c>
      <c r="AQ599" t="s">
        <v>1930</v>
      </c>
      <c r="AR599" t="s">
        <v>13184</v>
      </c>
      <c r="AS599">
        <v>60</v>
      </c>
      <c r="AT599">
        <v>6.0</v>
      </c>
      <c r="AU599">
        <v>2017</v>
      </c>
      <c r="AV599" t="s">
        <v>170</v>
      </c>
      <c r="BC599" t="s">
        <v>174</v>
      </c>
      <c r="BD599" t="s">
        <v>13185</v>
      </c>
      <c r="BE599" t="s">
        <v>13186</v>
      </c>
      <c r="BF599" t="s">
        <v>13187</v>
      </c>
      <c r="BG599">
        <v>80</v>
      </c>
      <c r="BH599">
        <v>7.99</v>
      </c>
      <c r="BI599">
        <v>2022</v>
      </c>
      <c r="BJ599">
        <v>19</v>
      </c>
      <c r="BK599" t="s">
        <v>13187</v>
      </c>
      <c r="BL599">
        <v>11</v>
      </c>
      <c r="BN599" t="s">
        <v>174</v>
      </c>
      <c r="BO599" t="s">
        <v>13188</v>
      </c>
      <c r="BP599" t="s">
        <v>13189</v>
      </c>
      <c r="BQ599" t="s">
        <v>13190</v>
      </c>
      <c r="BR599">
        <v>75</v>
      </c>
      <c r="BS599">
        <v>7.5</v>
      </c>
      <c r="BT599">
        <v>2026</v>
      </c>
      <c r="BU599">
        <v>31</v>
      </c>
      <c r="BV599" t="s">
        <v>13191</v>
      </c>
      <c r="BW599">
        <v>53</v>
      </c>
      <c r="BX599" t="s">
        <v>1941</v>
      </c>
      <c r="BY599" t="s">
        <v>170</v>
      </c>
      <c r="CF599" t="s">
        <v>170</v>
      </c>
      <c r="CL599" t="s">
        <v>170</v>
      </c>
      <c r="CN599" t="s">
        <v>170</v>
      </c>
      <c r="CP599" t="s">
        <v>13192</v>
      </c>
      <c r="CQ599" t="s">
        <v>170</v>
      </c>
      <c r="CU599" t="s">
        <v>2365</v>
      </c>
      <c r="CV599" t="s">
        <v>170</v>
      </c>
      <c r="CZ599" t="s">
        <v>170</v>
      </c>
      <c r="DC599" t="s">
        <v>13193</v>
      </c>
      <c r="DD599" t="s">
        <v>174</v>
      </c>
      <c r="DE599" t="s">
        <v>13194</v>
      </c>
      <c r="DF599" t="s">
        <v>170</v>
      </c>
      <c r="DL599" t="s">
        <v>170</v>
      </c>
      <c r="DN599" t="s">
        <v>170</v>
      </c>
      <c r="DP599" t="s">
        <v>13198</v>
      </c>
      <c r="DQ599" t="str">
        <f>HYPERLINK("https://nconnect.nicmar.ac.in/storage/profile/69a25b6047c99.png","Download")</f>
        <v>0</v>
      </c>
      <c r="DR599" t="str">
        <f>HYPERLINK("https://nconnect.nicmar.ac.in/pdf/765_resume_1772249021.pdf/Y2FyZWVy","View Resume")</f>
        <v>0</v>
      </c>
      <c r="DS599" t="s">
        <v>945</v>
      </c>
      <c r="DT599" t="s">
        <v>4409</v>
      </c>
      <c r="DU599" t="s">
        <v>13196</v>
      </c>
      <c r="DV599" t="s">
        <v>13197</v>
      </c>
      <c r="DW599" t="s">
        <v>207</v>
      </c>
      <c r="DX599" t="s">
        <v>904</v>
      </c>
      <c r="DY599" t="s">
        <v>2374</v>
      </c>
      <c r="DZ599" t="s">
        <v>945</v>
      </c>
    </row>
    <row r="600" spans="1:158">
      <c r="A600" t="s">
        <v>356</v>
      </c>
      <c r="B600" t="s">
        <v>211</v>
      </c>
      <c r="C600" t="s">
        <v>267</v>
      </c>
      <c r="D600" t="s">
        <v>357</v>
      </c>
      <c r="E600" t="s">
        <v>13199</v>
      </c>
      <c r="F600" t="s">
        <v>13200</v>
      </c>
      <c r="G600">
        <v>6204307096</v>
      </c>
      <c r="H600" t="s">
        <v>164</v>
      </c>
      <c r="I600" t="s">
        <v>13201</v>
      </c>
      <c r="J600" t="s">
        <v>217</v>
      </c>
      <c r="K600" t="s">
        <v>13202</v>
      </c>
      <c r="L600" t="s">
        <v>13203</v>
      </c>
      <c r="M600" t="s">
        <v>13204</v>
      </c>
      <c r="N600" t="s">
        <v>170</v>
      </c>
      <c r="AI600" t="s">
        <v>13205</v>
      </c>
      <c r="AJ600" t="s">
        <v>13206</v>
      </c>
      <c r="AK600" t="s">
        <v>13207</v>
      </c>
      <c r="AL600">
        <v>73.4</v>
      </c>
      <c r="AM600">
        <v>7.73</v>
      </c>
      <c r="AN600">
        <v>2018</v>
      </c>
      <c r="AO600" t="s">
        <v>174</v>
      </c>
      <c r="AP600" t="s">
        <v>13205</v>
      </c>
      <c r="AQ600" t="s">
        <v>13206</v>
      </c>
      <c r="AR600" t="s">
        <v>4789</v>
      </c>
      <c r="AS600">
        <v>89.4</v>
      </c>
      <c r="AT600">
        <v>9.41</v>
      </c>
      <c r="AU600">
        <v>2020</v>
      </c>
      <c r="AV600" t="s">
        <v>170</v>
      </c>
      <c r="BC600" t="s">
        <v>174</v>
      </c>
      <c r="BD600" t="s">
        <v>13208</v>
      </c>
      <c r="BE600" t="s">
        <v>13209</v>
      </c>
      <c r="BF600" t="s">
        <v>13210</v>
      </c>
      <c r="BG600">
        <v>73.69</v>
      </c>
      <c r="BH600">
        <v>8.83</v>
      </c>
      <c r="BI600">
        <v>2023</v>
      </c>
      <c r="BJ600">
        <v>9</v>
      </c>
      <c r="BL600">
        <v>53</v>
      </c>
      <c r="BM600" t="s">
        <v>13210</v>
      </c>
      <c r="BN600" t="s">
        <v>174</v>
      </c>
      <c r="BO600" t="s">
        <v>13211</v>
      </c>
      <c r="BP600" t="s">
        <v>2873</v>
      </c>
      <c r="BQ600" t="s">
        <v>13212</v>
      </c>
      <c r="BR600">
        <v>75.3</v>
      </c>
      <c r="BS600">
        <v>8.03</v>
      </c>
      <c r="BT600">
        <v>2026</v>
      </c>
      <c r="BU600">
        <v>31</v>
      </c>
      <c r="BV600" t="s">
        <v>13213</v>
      </c>
      <c r="BW600">
        <v>53</v>
      </c>
      <c r="BX600" t="s">
        <v>13212</v>
      </c>
      <c r="BY600" t="s">
        <v>170</v>
      </c>
      <c r="CF600" t="s">
        <v>170</v>
      </c>
      <c r="CL600" t="s">
        <v>170</v>
      </c>
      <c r="CN600" t="s">
        <v>170</v>
      </c>
      <c r="CP600" t="s">
        <v>2078</v>
      </c>
      <c r="CQ600" t="s">
        <v>170</v>
      </c>
      <c r="CV600" t="s">
        <v>170</v>
      </c>
      <c r="CZ600" t="s">
        <v>170</v>
      </c>
      <c r="DC600" t="s">
        <v>13214</v>
      </c>
      <c r="DD600" t="s">
        <v>174</v>
      </c>
      <c r="DE600" t="s">
        <v>13215</v>
      </c>
      <c r="DF600" t="s">
        <v>170</v>
      </c>
      <c r="DL600" t="s">
        <v>170</v>
      </c>
      <c r="DN600" t="s">
        <v>170</v>
      </c>
      <c r="DP600" t="s">
        <v>13216</v>
      </c>
      <c r="DQ600" t="str">
        <f>HYPERLINK("https://nconnect.nicmar.ac.in/storage/profile/69a26b1fd416d.png","Download")</f>
        <v>0</v>
      </c>
      <c r="DR600" t="str">
        <f>HYPERLINK("https://nconnect.nicmar.ac.in/pdf/767_resume_1772252963.pdf/Y2FyZWVy","View Resume")</f>
        <v>0</v>
      </c>
      <c r="DS600" t="s">
        <v>380</v>
      </c>
      <c r="DT600" t="s">
        <v>2106</v>
      </c>
      <c r="DU600" t="s">
        <v>2106</v>
      </c>
      <c r="DV600" t="s">
        <v>2106</v>
      </c>
      <c r="DW600" t="s">
        <v>246</v>
      </c>
      <c r="DX600" t="s">
        <v>3625</v>
      </c>
      <c r="DY600" t="s">
        <v>1199</v>
      </c>
      <c r="DZ600" t="s">
        <v>380</v>
      </c>
    </row>
    <row r="601" spans="1:158">
      <c r="A601" t="s">
        <v>210</v>
      </c>
      <c r="B601" t="s">
        <v>211</v>
      </c>
      <c r="C601" t="s">
        <v>212</v>
      </c>
      <c r="D601" t="s">
        <v>213</v>
      </c>
      <c r="E601" t="s">
        <v>13217</v>
      </c>
      <c r="F601" t="s">
        <v>13218</v>
      </c>
      <c r="G601">
        <v>9496174195</v>
      </c>
      <c r="H601" t="s">
        <v>271</v>
      </c>
      <c r="I601" t="s">
        <v>13219</v>
      </c>
      <c r="J601" t="s">
        <v>166</v>
      </c>
      <c r="K601" t="s">
        <v>13220</v>
      </c>
      <c r="L601" t="s">
        <v>13221</v>
      </c>
      <c r="M601" t="s">
        <v>13222</v>
      </c>
      <c r="N601" t="s">
        <v>170</v>
      </c>
      <c r="AI601" t="s">
        <v>13223</v>
      </c>
      <c r="AJ601" t="s">
        <v>13224</v>
      </c>
      <c r="AK601" t="s">
        <v>1515</v>
      </c>
      <c r="AL601">
        <v>96.4</v>
      </c>
      <c r="AN601">
        <v>2006</v>
      </c>
      <c r="AO601" t="s">
        <v>174</v>
      </c>
      <c r="AP601" t="s">
        <v>13223</v>
      </c>
      <c r="AQ601" t="s">
        <v>13224</v>
      </c>
      <c r="AR601" t="s">
        <v>1559</v>
      </c>
      <c r="AS601">
        <v>94.8</v>
      </c>
      <c r="AU601">
        <v>2008</v>
      </c>
      <c r="AV601" t="s">
        <v>170</v>
      </c>
      <c r="BC601" t="s">
        <v>174</v>
      </c>
      <c r="BD601" t="s">
        <v>5674</v>
      </c>
      <c r="BE601" t="s">
        <v>13225</v>
      </c>
      <c r="BF601" t="s">
        <v>486</v>
      </c>
      <c r="BG601">
        <v>92.74</v>
      </c>
      <c r="BH601">
        <v>9.82</v>
      </c>
      <c r="BI601">
        <v>2012</v>
      </c>
      <c r="BJ601">
        <v>1</v>
      </c>
      <c r="BL601">
        <v>9</v>
      </c>
      <c r="BN601" t="s">
        <v>174</v>
      </c>
      <c r="BO601" t="s">
        <v>13226</v>
      </c>
      <c r="BP601" t="s">
        <v>13227</v>
      </c>
      <c r="BQ601" t="s">
        <v>213</v>
      </c>
      <c r="BR601">
        <v>97.3</v>
      </c>
      <c r="BS601">
        <v>9.73</v>
      </c>
      <c r="BT601">
        <v>2014</v>
      </c>
      <c r="BU601">
        <v>14</v>
      </c>
      <c r="BW601">
        <v>47</v>
      </c>
      <c r="BY601" t="s">
        <v>170</v>
      </c>
      <c r="CF601" t="s">
        <v>174</v>
      </c>
      <c r="CG601" t="s">
        <v>13228</v>
      </c>
      <c r="CH601" t="s">
        <v>11310</v>
      </c>
      <c r="CI601" t="s">
        <v>193</v>
      </c>
      <c r="CJ601">
        <v>2023</v>
      </c>
      <c r="CL601" t="s">
        <v>174</v>
      </c>
      <c r="CM601" t="s">
        <v>13229</v>
      </c>
      <c r="CN601" t="s">
        <v>174</v>
      </c>
      <c r="CO601" t="s">
        <v>13230</v>
      </c>
      <c r="CP601" t="s">
        <v>13231</v>
      </c>
      <c r="CQ601" t="s">
        <v>174</v>
      </c>
      <c r="CR601">
        <v>4</v>
      </c>
      <c r="CS601">
        <v>0</v>
      </c>
      <c r="CT601">
        <v>0</v>
      </c>
      <c r="CU601" t="s">
        <v>13232</v>
      </c>
      <c r="CV601" t="s">
        <v>170</v>
      </c>
      <c r="CZ601" t="s">
        <v>170</v>
      </c>
      <c r="DB601" t="s">
        <v>6535</v>
      </c>
      <c r="DC601" t="s">
        <v>13233</v>
      </c>
      <c r="DD601" t="s">
        <v>174</v>
      </c>
      <c r="DE601" t="s">
        <v>13234</v>
      </c>
      <c r="DF601" t="s">
        <v>170</v>
      </c>
      <c r="DG601" t="s">
        <v>13235</v>
      </c>
      <c r="DH601" t="s">
        <v>6535</v>
      </c>
      <c r="DI601" t="s">
        <v>6535</v>
      </c>
      <c r="DJ601" t="s">
        <v>6535</v>
      </c>
      <c r="DL601" t="s">
        <v>174</v>
      </c>
      <c r="DM601" t="s">
        <v>13230</v>
      </c>
      <c r="DN601" t="s">
        <v>170</v>
      </c>
      <c r="DP601" t="s">
        <v>13236</v>
      </c>
      <c r="DQ601" t="s">
        <v>202</v>
      </c>
      <c r="DR601" t="str">
        <f>HYPERLINK("https://nconnect.nicmar.ac.in/pdf/766_resume_1772253888.pdf/Y2FyZWVy","View Resume")</f>
        <v>0</v>
      </c>
      <c r="DS601" t="s">
        <v>985</v>
      </c>
      <c r="DT601" t="s">
        <v>13237</v>
      </c>
      <c r="DU601" t="s">
        <v>211</v>
      </c>
      <c r="DV601" t="s">
        <v>1812</v>
      </c>
      <c r="DW601" t="s">
        <v>246</v>
      </c>
      <c r="DX601" t="s">
        <v>995</v>
      </c>
      <c r="DY601" t="s">
        <v>209</v>
      </c>
      <c r="DZ601" t="s">
        <v>1027</v>
      </c>
      <c r="EA601" t="s">
        <v>13238</v>
      </c>
      <c r="EB601" t="s">
        <v>13239</v>
      </c>
      <c r="EC601" t="s">
        <v>8570</v>
      </c>
      <c r="ED601" t="s">
        <v>246</v>
      </c>
      <c r="EE601" t="s">
        <v>424</v>
      </c>
      <c r="EF601" t="s">
        <v>995</v>
      </c>
      <c r="EG601" t="s">
        <v>466</v>
      </c>
      <c r="EH601" t="s">
        <v>13240</v>
      </c>
      <c r="EI601" t="s">
        <v>211</v>
      </c>
      <c r="EJ601" t="s">
        <v>6799</v>
      </c>
      <c r="EK601" t="s">
        <v>246</v>
      </c>
      <c r="EL601" t="s">
        <v>8099</v>
      </c>
      <c r="EM601" t="s">
        <v>1722</v>
      </c>
      <c r="EN601" t="s">
        <v>908</v>
      </c>
      <c r="EO601" t="s">
        <v>6798</v>
      </c>
      <c r="EP601" t="s">
        <v>211</v>
      </c>
      <c r="EQ601" t="s">
        <v>6799</v>
      </c>
      <c r="ER601" t="s">
        <v>246</v>
      </c>
      <c r="ES601" t="s">
        <v>2026</v>
      </c>
      <c r="ET601" t="s">
        <v>2022</v>
      </c>
      <c r="EU601" t="s">
        <v>470</v>
      </c>
      <c r="EV601" t="s">
        <v>13241</v>
      </c>
      <c r="EW601" t="s">
        <v>13242</v>
      </c>
      <c r="EX601" t="s">
        <v>1812</v>
      </c>
      <c r="EY601" t="s">
        <v>207</v>
      </c>
      <c r="EZ601" t="s">
        <v>580</v>
      </c>
      <c r="FA601" t="s">
        <v>2523</v>
      </c>
      <c r="FB601" t="s">
        <v>2927</v>
      </c>
    </row>
    <row r="602" spans="1:158">
      <c r="A602" t="s">
        <v>295</v>
      </c>
      <c r="B602" t="s">
        <v>211</v>
      </c>
      <c r="C602" t="s">
        <v>267</v>
      </c>
      <c r="D602" t="s">
        <v>296</v>
      </c>
      <c r="E602" t="s">
        <v>13243</v>
      </c>
      <c r="F602" t="s">
        <v>13244</v>
      </c>
      <c r="G602">
        <v>9796426836</v>
      </c>
      <c r="H602" t="s">
        <v>164</v>
      </c>
      <c r="I602" t="s">
        <v>13245</v>
      </c>
      <c r="J602" t="s">
        <v>166</v>
      </c>
      <c r="K602" t="s">
        <v>4279</v>
      </c>
      <c r="L602" t="s">
        <v>13246</v>
      </c>
      <c r="M602" t="s">
        <v>13247</v>
      </c>
      <c r="N602" t="s">
        <v>170</v>
      </c>
      <c r="AI602" t="s">
        <v>13248</v>
      </c>
      <c r="AJ602" t="s">
        <v>13249</v>
      </c>
      <c r="AK602" t="s">
        <v>13250</v>
      </c>
      <c r="AL602">
        <v>85</v>
      </c>
      <c r="AN602">
        <v>2009</v>
      </c>
      <c r="AO602" t="s">
        <v>174</v>
      </c>
      <c r="AP602" t="s">
        <v>13248</v>
      </c>
      <c r="AQ602" t="s">
        <v>13249</v>
      </c>
      <c r="AR602" t="s">
        <v>13251</v>
      </c>
      <c r="AS602">
        <v>76</v>
      </c>
      <c r="AU602">
        <v>2011</v>
      </c>
      <c r="AV602" t="s">
        <v>170</v>
      </c>
      <c r="BC602" t="s">
        <v>174</v>
      </c>
      <c r="BD602" t="s">
        <v>13252</v>
      </c>
      <c r="BE602" t="s">
        <v>13253</v>
      </c>
      <c r="BF602" t="s">
        <v>3766</v>
      </c>
      <c r="BG602">
        <v>67.93</v>
      </c>
      <c r="BI602">
        <v>2017</v>
      </c>
      <c r="BJ602">
        <v>19</v>
      </c>
      <c r="BK602" t="s">
        <v>13254</v>
      </c>
      <c r="BL602">
        <v>24</v>
      </c>
      <c r="BN602" t="s">
        <v>174</v>
      </c>
      <c r="BO602" t="s">
        <v>13255</v>
      </c>
      <c r="BP602" t="s">
        <v>13256</v>
      </c>
      <c r="BQ602" t="s">
        <v>529</v>
      </c>
      <c r="BR602">
        <v>86.7</v>
      </c>
      <c r="BS602">
        <v>8.67</v>
      </c>
      <c r="BT602">
        <v>2019</v>
      </c>
      <c r="BU602">
        <v>31</v>
      </c>
      <c r="BV602" t="s">
        <v>13257</v>
      </c>
      <c r="BW602">
        <v>33</v>
      </c>
      <c r="BY602" t="s">
        <v>170</v>
      </c>
      <c r="CF602" t="s">
        <v>174</v>
      </c>
      <c r="CG602" t="s">
        <v>1185</v>
      </c>
      <c r="CH602" t="s">
        <v>13258</v>
      </c>
      <c r="CI602" t="s">
        <v>193</v>
      </c>
      <c r="CJ602">
        <v>2023</v>
      </c>
      <c r="CL602" t="s">
        <v>170</v>
      </c>
      <c r="CN602" t="s">
        <v>174</v>
      </c>
      <c r="CO602" t="s">
        <v>13259</v>
      </c>
      <c r="CP602" t="s">
        <v>13260</v>
      </c>
      <c r="CQ602" t="s">
        <v>174</v>
      </c>
      <c r="CR602">
        <v>8</v>
      </c>
      <c r="CS602">
        <v>1</v>
      </c>
      <c r="CT602">
        <v>2</v>
      </c>
      <c r="CU602" t="s">
        <v>13261</v>
      </c>
      <c r="CV602" t="s">
        <v>170</v>
      </c>
      <c r="CZ602" t="s">
        <v>174</v>
      </c>
      <c r="DA602" t="s">
        <v>13262</v>
      </c>
      <c r="DB602" t="s">
        <v>13263</v>
      </c>
      <c r="DC602" t="s">
        <v>2647</v>
      </c>
      <c r="DD602" t="s">
        <v>174</v>
      </c>
      <c r="DE602" t="s">
        <v>13264</v>
      </c>
      <c r="DF602" t="s">
        <v>170</v>
      </c>
      <c r="DG602" t="s">
        <v>13265</v>
      </c>
      <c r="DL602" t="s">
        <v>174</v>
      </c>
      <c r="DM602" t="s">
        <v>13259</v>
      </c>
      <c r="DN602" t="s">
        <v>170</v>
      </c>
      <c r="DP602" t="s">
        <v>13266</v>
      </c>
      <c r="DQ602" t="s">
        <v>202</v>
      </c>
      <c r="DR602" t="str">
        <f>HYPERLINK("https://nconnect.nicmar.ac.in/pdf/773_resume_1772257340.pdf/Y2FyZWVy","View Resume")</f>
        <v>0</v>
      </c>
      <c r="DS602" t="s">
        <v>4013</v>
      </c>
      <c r="DT602" t="s">
        <v>7791</v>
      </c>
      <c r="DU602" t="s">
        <v>1685</v>
      </c>
      <c r="DV602" t="s">
        <v>418</v>
      </c>
      <c r="DW602" t="s">
        <v>246</v>
      </c>
      <c r="DX602" t="s">
        <v>1813</v>
      </c>
      <c r="DY602" t="s">
        <v>209</v>
      </c>
      <c r="DZ602" t="s">
        <v>4013</v>
      </c>
    </row>
    <row r="603" spans="1:158">
      <c r="A603" t="s">
        <v>266</v>
      </c>
      <c r="B603" t="s">
        <v>211</v>
      </c>
      <c r="C603" t="s">
        <v>267</v>
      </c>
      <c r="D603" t="s">
        <v>268</v>
      </c>
      <c r="E603" t="s">
        <v>13267</v>
      </c>
      <c r="F603" t="s">
        <v>13268</v>
      </c>
      <c r="G603">
        <v>7507520849</v>
      </c>
      <c r="H603" t="s">
        <v>271</v>
      </c>
      <c r="I603" t="s">
        <v>13269</v>
      </c>
      <c r="J603" t="s">
        <v>166</v>
      </c>
      <c r="K603" t="s">
        <v>13270</v>
      </c>
      <c r="L603" t="s">
        <v>13271</v>
      </c>
      <c r="M603" t="s">
        <v>13272</v>
      </c>
      <c r="N603" t="s">
        <v>170</v>
      </c>
      <c r="AI603" t="s">
        <v>13273</v>
      </c>
      <c r="AJ603" t="s">
        <v>13274</v>
      </c>
      <c r="AK603" t="s">
        <v>13275</v>
      </c>
      <c r="AL603">
        <v>76</v>
      </c>
      <c r="AN603">
        <v>1996</v>
      </c>
      <c r="AO603" t="s">
        <v>174</v>
      </c>
      <c r="AP603" t="s">
        <v>13276</v>
      </c>
      <c r="AQ603" t="s">
        <v>13274</v>
      </c>
      <c r="AR603" t="s">
        <v>628</v>
      </c>
      <c r="AS603">
        <v>78</v>
      </c>
      <c r="AU603">
        <v>1998</v>
      </c>
      <c r="AV603" t="s">
        <v>170</v>
      </c>
      <c r="BC603" t="s">
        <v>170</v>
      </c>
      <c r="BD603" t="s">
        <v>13277</v>
      </c>
      <c r="BE603" t="s">
        <v>13278</v>
      </c>
      <c r="BF603" t="s">
        <v>13279</v>
      </c>
      <c r="BG603">
        <v>63</v>
      </c>
      <c r="BI603">
        <v>2002</v>
      </c>
      <c r="BJ603">
        <v>19</v>
      </c>
      <c r="BK603" t="s">
        <v>12926</v>
      </c>
      <c r="BL603">
        <v>24</v>
      </c>
      <c r="BN603" t="s">
        <v>174</v>
      </c>
      <c r="BO603" t="s">
        <v>13277</v>
      </c>
      <c r="BP603" t="s">
        <v>13280</v>
      </c>
      <c r="BQ603" t="s">
        <v>13281</v>
      </c>
      <c r="BR603">
        <v>61</v>
      </c>
      <c r="BT603">
        <v>2005</v>
      </c>
      <c r="BU603">
        <v>31</v>
      </c>
      <c r="BV603" t="s">
        <v>13282</v>
      </c>
      <c r="BW603">
        <v>53</v>
      </c>
      <c r="BX603" t="s">
        <v>13282</v>
      </c>
      <c r="BY603" t="s">
        <v>170</v>
      </c>
      <c r="CF603" t="s">
        <v>174</v>
      </c>
      <c r="CG603" t="s">
        <v>1337</v>
      </c>
      <c r="CH603" t="s">
        <v>13283</v>
      </c>
      <c r="CI603" t="s">
        <v>193</v>
      </c>
      <c r="CJ603">
        <v>2020</v>
      </c>
      <c r="CL603" t="s">
        <v>170</v>
      </c>
      <c r="CN603" t="s">
        <v>170</v>
      </c>
      <c r="CP603" t="s">
        <v>409</v>
      </c>
      <c r="CQ603" t="s">
        <v>174</v>
      </c>
      <c r="CR603">
        <v>0</v>
      </c>
      <c r="CS603" t="s">
        <v>13284</v>
      </c>
      <c r="CT603">
        <v>20</v>
      </c>
      <c r="CU603" t="s">
        <v>13285</v>
      </c>
      <c r="CV603" t="s">
        <v>170</v>
      </c>
      <c r="CZ603" t="s">
        <v>174</v>
      </c>
      <c r="DA603" t="s">
        <v>13286</v>
      </c>
      <c r="DB603" t="s">
        <v>3130</v>
      </c>
      <c r="DC603" t="s">
        <v>13287</v>
      </c>
      <c r="DD603" t="s">
        <v>174</v>
      </c>
      <c r="DE603" t="s">
        <v>13288</v>
      </c>
      <c r="DF603" t="s">
        <v>170</v>
      </c>
      <c r="DL603" t="s">
        <v>170</v>
      </c>
      <c r="DN603" t="s">
        <v>170</v>
      </c>
      <c r="DP603" t="s">
        <v>13289</v>
      </c>
      <c r="DQ603" t="str">
        <f>HYPERLINK("https://nconnect.nicmar.ac.in/storage/profile/69a27598655f8.png","Download")</f>
        <v>0</v>
      </c>
      <c r="DR603" t="str">
        <f>HYPERLINK("https://nconnect.nicmar.ac.in/pdf/772_resume_1772257380.pdf/Y2FyZWVy","View Resume")</f>
        <v>0</v>
      </c>
      <c r="DS603" t="s">
        <v>1027</v>
      </c>
      <c r="DT603" t="s">
        <v>3987</v>
      </c>
      <c r="DU603" t="s">
        <v>211</v>
      </c>
      <c r="DV603" t="s">
        <v>13290</v>
      </c>
      <c r="DW603" t="s">
        <v>246</v>
      </c>
      <c r="DX603" t="s">
        <v>995</v>
      </c>
      <c r="DY603" t="s">
        <v>209</v>
      </c>
      <c r="DZ603" t="s">
        <v>1027</v>
      </c>
    </row>
    <row r="604" spans="1:158">
      <c r="A604" t="s">
        <v>507</v>
      </c>
      <c r="B604" t="s">
        <v>508</v>
      </c>
      <c r="C604" t="s">
        <v>267</v>
      </c>
      <c r="D604" t="s">
        <v>509</v>
      </c>
      <c r="E604" t="s">
        <v>13291</v>
      </c>
      <c r="F604" t="s">
        <v>13292</v>
      </c>
      <c r="G604">
        <v>9823445597</v>
      </c>
      <c r="H604" t="s">
        <v>164</v>
      </c>
      <c r="I604" t="s">
        <v>13293</v>
      </c>
      <c r="J604" t="s">
        <v>166</v>
      </c>
      <c r="K604" t="s">
        <v>13294</v>
      </c>
      <c r="L604" t="s">
        <v>13295</v>
      </c>
      <c r="M604" t="s">
        <v>13296</v>
      </c>
      <c r="N604" t="s">
        <v>170</v>
      </c>
      <c r="AI604" t="s">
        <v>13297</v>
      </c>
      <c r="AJ604" t="s">
        <v>2384</v>
      </c>
      <c r="AK604" t="s">
        <v>13298</v>
      </c>
      <c r="AL604">
        <v>84</v>
      </c>
      <c r="AN604">
        <v>1983</v>
      </c>
      <c r="AO604" t="s">
        <v>170</v>
      </c>
      <c r="AV604" t="s">
        <v>174</v>
      </c>
      <c r="AW604" t="s">
        <v>13299</v>
      </c>
      <c r="AX604" t="s">
        <v>13300</v>
      </c>
      <c r="AY604" t="s">
        <v>13301</v>
      </c>
      <c r="AZ604">
        <v>76</v>
      </c>
      <c r="BB604">
        <v>1986</v>
      </c>
      <c r="BC604" t="s">
        <v>170</v>
      </c>
      <c r="BJ604">
        <v>19</v>
      </c>
      <c r="BK604" t="s">
        <v>13302</v>
      </c>
      <c r="BL604">
        <v>34</v>
      </c>
      <c r="BN604" t="s">
        <v>174</v>
      </c>
      <c r="BO604" t="s">
        <v>185</v>
      </c>
      <c r="BP604" t="s">
        <v>185</v>
      </c>
      <c r="BQ604" t="s">
        <v>1335</v>
      </c>
      <c r="BR604">
        <v>65</v>
      </c>
      <c r="BT604">
        <v>2018</v>
      </c>
      <c r="BU604">
        <v>31</v>
      </c>
      <c r="BV604" t="s">
        <v>13303</v>
      </c>
      <c r="BW604">
        <v>53</v>
      </c>
      <c r="BX604" t="s">
        <v>1335</v>
      </c>
      <c r="BY604" t="s">
        <v>174</v>
      </c>
      <c r="BZ604" t="s">
        <v>13304</v>
      </c>
      <c r="CA604" t="s">
        <v>13304</v>
      </c>
      <c r="CB604" t="s">
        <v>13305</v>
      </c>
      <c r="CC604">
        <v>56</v>
      </c>
      <c r="CE604">
        <v>2010</v>
      </c>
      <c r="CF604" t="s">
        <v>174</v>
      </c>
      <c r="CG604" t="s">
        <v>13306</v>
      </c>
      <c r="CH604" t="s">
        <v>3255</v>
      </c>
      <c r="CI604" t="s">
        <v>193</v>
      </c>
      <c r="CJ604">
        <v>2015</v>
      </c>
      <c r="CL604" t="s">
        <v>170</v>
      </c>
      <c r="CN604" t="s">
        <v>174</v>
      </c>
      <c r="CO604" t="s">
        <v>13307</v>
      </c>
      <c r="CP604" t="s">
        <v>722</v>
      </c>
      <c r="CQ604" t="s">
        <v>170</v>
      </c>
      <c r="CV604" t="s">
        <v>170</v>
      </c>
      <c r="CZ604" t="s">
        <v>170</v>
      </c>
      <c r="DB604" t="s">
        <v>13308</v>
      </c>
      <c r="DC604" t="s">
        <v>13309</v>
      </c>
      <c r="DD604" t="s">
        <v>174</v>
      </c>
      <c r="DE604" t="s">
        <v>13310</v>
      </c>
      <c r="DF604" t="s">
        <v>170</v>
      </c>
      <c r="DL604" t="s">
        <v>170</v>
      </c>
      <c r="DN604" t="s">
        <v>170</v>
      </c>
      <c r="DO604" t="s">
        <v>13311</v>
      </c>
      <c r="DP604" t="s">
        <v>13289</v>
      </c>
      <c r="DQ604" t="s">
        <v>202</v>
      </c>
      <c r="DR604" t="str">
        <f>HYPERLINK("https://nconnect.nicmar.ac.in/pdf/771_resume_1772257337.pdf/Y2FyZWVy","View Resume")</f>
        <v>0</v>
      </c>
      <c r="DS604" t="s">
        <v>906</v>
      </c>
      <c r="DT604" t="s">
        <v>13312</v>
      </c>
      <c r="DU604" t="s">
        <v>211</v>
      </c>
      <c r="DV604" t="s">
        <v>10272</v>
      </c>
      <c r="DW604" t="s">
        <v>246</v>
      </c>
      <c r="DX604" t="s">
        <v>2529</v>
      </c>
      <c r="DY604" t="s">
        <v>209</v>
      </c>
      <c r="DZ604" t="s">
        <v>906</v>
      </c>
    </row>
    <row r="605" spans="1:158">
      <c r="A605" t="s">
        <v>5428</v>
      </c>
      <c r="B605" t="s">
        <v>5429</v>
      </c>
      <c r="C605" t="s">
        <v>472</v>
      </c>
      <c r="D605" t="s">
        <v>473</v>
      </c>
      <c r="E605" t="s">
        <v>13313</v>
      </c>
      <c r="F605" t="s">
        <v>13314</v>
      </c>
      <c r="G605">
        <v>8639410152</v>
      </c>
      <c r="H605" t="s">
        <v>164</v>
      </c>
      <c r="I605" t="s">
        <v>13315</v>
      </c>
      <c r="J605" t="s">
        <v>217</v>
      </c>
      <c r="K605" t="s">
        <v>13316</v>
      </c>
      <c r="L605" t="s">
        <v>13317</v>
      </c>
      <c r="M605" t="s">
        <v>7050</v>
      </c>
      <c r="N605" t="s">
        <v>170</v>
      </c>
      <c r="AI605" t="s">
        <v>13318</v>
      </c>
      <c r="AJ605" t="s">
        <v>13319</v>
      </c>
      <c r="AK605" t="s">
        <v>13320</v>
      </c>
      <c r="AL605">
        <v>63</v>
      </c>
      <c r="AM605">
        <v>6.3</v>
      </c>
      <c r="AN605">
        <v>2013</v>
      </c>
      <c r="AO605" t="s">
        <v>174</v>
      </c>
      <c r="AP605" t="s">
        <v>13321</v>
      </c>
      <c r="AQ605" t="s">
        <v>13322</v>
      </c>
      <c r="AR605" t="s">
        <v>13323</v>
      </c>
      <c r="AS605">
        <v>74</v>
      </c>
      <c r="AU605">
        <v>2015</v>
      </c>
      <c r="AV605" t="s">
        <v>170</v>
      </c>
      <c r="BC605" t="s">
        <v>174</v>
      </c>
      <c r="BD605" t="s">
        <v>13324</v>
      </c>
      <c r="BE605" t="s">
        <v>13325</v>
      </c>
      <c r="BF605" t="s">
        <v>229</v>
      </c>
      <c r="BG605">
        <v>57.4</v>
      </c>
      <c r="BI605">
        <v>2021</v>
      </c>
      <c r="BJ605">
        <v>1</v>
      </c>
      <c r="BL605">
        <v>9</v>
      </c>
      <c r="BN605" t="s">
        <v>174</v>
      </c>
      <c r="BO605" t="s">
        <v>13326</v>
      </c>
      <c r="BP605" t="s">
        <v>13327</v>
      </c>
      <c r="BQ605" t="s">
        <v>13328</v>
      </c>
      <c r="BR605">
        <v>78</v>
      </c>
      <c r="BT605">
        <v>2024</v>
      </c>
      <c r="BU605">
        <v>12</v>
      </c>
      <c r="BW605">
        <v>15</v>
      </c>
      <c r="BY605" t="s">
        <v>170</v>
      </c>
      <c r="CF605" t="s">
        <v>170</v>
      </c>
      <c r="CJ605">
        <v>2021</v>
      </c>
      <c r="CL605" t="s">
        <v>170</v>
      </c>
      <c r="CN605" t="s">
        <v>170</v>
      </c>
      <c r="CP605" t="s">
        <v>13329</v>
      </c>
      <c r="CQ605" t="s">
        <v>170</v>
      </c>
      <c r="CV605" t="s">
        <v>170</v>
      </c>
      <c r="CZ605" t="s">
        <v>170</v>
      </c>
      <c r="DC605" t="s">
        <v>1773</v>
      </c>
      <c r="DD605" t="s">
        <v>170</v>
      </c>
      <c r="DE605" t="s">
        <v>13330</v>
      </c>
      <c r="DF605" t="s">
        <v>174</v>
      </c>
      <c r="DG605" t="s">
        <v>13331</v>
      </c>
      <c r="DH605" t="s">
        <v>13332</v>
      </c>
      <c r="DI605" t="s">
        <v>13333</v>
      </c>
      <c r="DJ605" t="s">
        <v>3130</v>
      </c>
      <c r="DK605">
        <v>7</v>
      </c>
      <c r="DL605" t="s">
        <v>174</v>
      </c>
      <c r="DM605" t="s">
        <v>13334</v>
      </c>
      <c r="DN605" t="s">
        <v>170</v>
      </c>
      <c r="DP605" t="s">
        <v>13335</v>
      </c>
      <c r="DQ605" t="str">
        <f>HYPERLINK("https://nconnect.nicmar.ac.in/storage/profile/69a27b22e3cf2.png","Download")</f>
        <v>0</v>
      </c>
      <c r="DR605" t="str">
        <f>HYPERLINK("https://nconnect.nicmar.ac.in/pdf/508_resume_1772257996.pdf/Y2FyZWVy","View Resume")</f>
        <v>0</v>
      </c>
      <c r="DS605" t="s">
        <v>908</v>
      </c>
      <c r="DT605" t="s">
        <v>13336</v>
      </c>
      <c r="DU605" t="s">
        <v>255</v>
      </c>
      <c r="DV605" t="s">
        <v>7050</v>
      </c>
      <c r="DW605" t="s">
        <v>246</v>
      </c>
      <c r="DX605" t="s">
        <v>981</v>
      </c>
      <c r="DY605" t="s">
        <v>209</v>
      </c>
      <c r="DZ605" t="s">
        <v>908</v>
      </c>
    </row>
    <row r="606" spans="1:158">
      <c r="A606" t="s">
        <v>587</v>
      </c>
      <c r="B606" t="s">
        <v>159</v>
      </c>
      <c r="C606" t="s">
        <v>267</v>
      </c>
      <c r="D606" t="s">
        <v>357</v>
      </c>
      <c r="E606" t="s">
        <v>13337</v>
      </c>
      <c r="F606" t="s">
        <v>13338</v>
      </c>
      <c r="G606">
        <v>9000525439</v>
      </c>
      <c r="H606" t="s">
        <v>164</v>
      </c>
      <c r="I606" t="s">
        <v>13339</v>
      </c>
      <c r="J606" t="s">
        <v>166</v>
      </c>
      <c r="K606" t="s">
        <v>13340</v>
      </c>
      <c r="L606" t="s">
        <v>13341</v>
      </c>
      <c r="M606" t="s">
        <v>13342</v>
      </c>
      <c r="N606" t="s">
        <v>170</v>
      </c>
      <c r="AI606" t="s">
        <v>13343</v>
      </c>
      <c r="AJ606" t="s">
        <v>13344</v>
      </c>
      <c r="AK606" t="s">
        <v>13345</v>
      </c>
      <c r="AL606">
        <v>66.94</v>
      </c>
      <c r="AN606">
        <v>1992</v>
      </c>
      <c r="AO606" t="s">
        <v>170</v>
      </c>
      <c r="AV606" t="s">
        <v>170</v>
      </c>
      <c r="BC606" t="s">
        <v>170</v>
      </c>
      <c r="BN606" t="s">
        <v>174</v>
      </c>
      <c r="BO606" t="s">
        <v>13346</v>
      </c>
      <c r="BP606" t="s">
        <v>13347</v>
      </c>
      <c r="BQ606" t="s">
        <v>8665</v>
      </c>
      <c r="BR606">
        <v>61.37</v>
      </c>
      <c r="BT606">
        <v>2009</v>
      </c>
      <c r="BU606">
        <v>31</v>
      </c>
      <c r="BV606" t="s">
        <v>13348</v>
      </c>
      <c r="BW606">
        <v>24</v>
      </c>
      <c r="BY606" t="s">
        <v>170</v>
      </c>
      <c r="CF606" t="s">
        <v>170</v>
      </c>
      <c r="CJ606">
        <v>2026</v>
      </c>
      <c r="CL606" t="s">
        <v>174</v>
      </c>
      <c r="CM606" t="s">
        <v>13349</v>
      </c>
      <c r="CN606" t="s">
        <v>174</v>
      </c>
      <c r="CO606" t="s">
        <v>13350</v>
      </c>
      <c r="CP606" t="s">
        <v>13351</v>
      </c>
      <c r="CQ606" t="s">
        <v>170</v>
      </c>
      <c r="CV606" t="s">
        <v>170</v>
      </c>
      <c r="CZ606" t="s">
        <v>170</v>
      </c>
      <c r="DB606" t="s">
        <v>2106</v>
      </c>
      <c r="DC606" t="s">
        <v>853</v>
      </c>
      <c r="DD606" t="s">
        <v>174</v>
      </c>
      <c r="DE606" t="s">
        <v>13352</v>
      </c>
      <c r="DF606" t="s">
        <v>170</v>
      </c>
      <c r="DL606" t="s">
        <v>174</v>
      </c>
      <c r="DM606" t="s">
        <v>13353</v>
      </c>
      <c r="DN606" t="s">
        <v>174</v>
      </c>
      <c r="DO606" t="s">
        <v>13354</v>
      </c>
      <c r="DP606" t="s">
        <v>13355</v>
      </c>
      <c r="DQ606" t="s">
        <v>202</v>
      </c>
      <c r="DR606" t="str">
        <f>HYPERLINK("https://nconnect.nicmar.ac.in/pdf/382_resume_1772258797.pdf/Y2FyZWVy","View Resume")</f>
        <v>0</v>
      </c>
      <c r="DS606" t="s">
        <v>2430</v>
      </c>
      <c r="DT606" t="s">
        <v>13356</v>
      </c>
      <c r="DU606" t="s">
        <v>13357</v>
      </c>
      <c r="DV606" t="s">
        <v>1630</v>
      </c>
      <c r="DW606" t="s">
        <v>207</v>
      </c>
      <c r="DX606" t="s">
        <v>5418</v>
      </c>
      <c r="DY606" t="s">
        <v>3389</v>
      </c>
      <c r="DZ606" t="s">
        <v>2430</v>
      </c>
    </row>
    <row r="607" spans="1:158">
      <c r="A607" t="s">
        <v>266</v>
      </c>
      <c r="B607" t="s">
        <v>211</v>
      </c>
      <c r="C607" t="s">
        <v>267</v>
      </c>
      <c r="D607" t="s">
        <v>268</v>
      </c>
      <c r="E607" t="s">
        <v>13358</v>
      </c>
      <c r="F607" t="s">
        <v>13359</v>
      </c>
      <c r="G607">
        <v>8483836345</v>
      </c>
      <c r="H607" t="s">
        <v>271</v>
      </c>
      <c r="I607" t="s">
        <v>13360</v>
      </c>
      <c r="J607" t="s">
        <v>217</v>
      </c>
      <c r="K607" t="s">
        <v>361</v>
      </c>
      <c r="L607" t="s">
        <v>13361</v>
      </c>
      <c r="M607" t="s">
        <v>13362</v>
      </c>
      <c r="N607" t="s">
        <v>170</v>
      </c>
      <c r="AI607" t="s">
        <v>13363</v>
      </c>
      <c r="AJ607" t="s">
        <v>13364</v>
      </c>
      <c r="AK607" t="s">
        <v>13365</v>
      </c>
      <c r="AL607">
        <v>86.73</v>
      </c>
      <c r="AN607">
        <v>2011</v>
      </c>
      <c r="AO607" t="s">
        <v>174</v>
      </c>
      <c r="AP607" t="s">
        <v>13366</v>
      </c>
      <c r="AQ607" t="s">
        <v>13364</v>
      </c>
      <c r="AR607" t="s">
        <v>10952</v>
      </c>
      <c r="AS607">
        <v>61.33</v>
      </c>
      <c r="AU607">
        <v>2013</v>
      </c>
      <c r="AV607" t="s">
        <v>174</v>
      </c>
      <c r="AW607" t="s">
        <v>13367</v>
      </c>
      <c r="AX607" t="s">
        <v>13368</v>
      </c>
      <c r="AY607" t="s">
        <v>13369</v>
      </c>
      <c r="AZ607">
        <v>87</v>
      </c>
      <c r="BB607">
        <v>2014</v>
      </c>
      <c r="BC607" t="s">
        <v>174</v>
      </c>
      <c r="BD607" t="s">
        <v>13370</v>
      </c>
      <c r="BE607" t="s">
        <v>13371</v>
      </c>
      <c r="BF607" t="s">
        <v>13372</v>
      </c>
      <c r="BG607">
        <v>79.7</v>
      </c>
      <c r="BH607">
        <v>7.97</v>
      </c>
      <c r="BI607">
        <v>2017</v>
      </c>
      <c r="BJ607">
        <v>19</v>
      </c>
      <c r="BK607" t="s">
        <v>13373</v>
      </c>
      <c r="BL607">
        <v>53</v>
      </c>
      <c r="BM607" t="s">
        <v>443</v>
      </c>
      <c r="BN607" t="s">
        <v>174</v>
      </c>
      <c r="BO607" t="s">
        <v>13374</v>
      </c>
      <c r="BP607" t="s">
        <v>13375</v>
      </c>
      <c r="BQ607" t="s">
        <v>13376</v>
      </c>
      <c r="BR607">
        <v>71.56</v>
      </c>
      <c r="BS607">
        <v>8.69</v>
      </c>
      <c r="BT607">
        <v>2019</v>
      </c>
      <c r="BU607">
        <v>31</v>
      </c>
      <c r="BV607" t="s">
        <v>13377</v>
      </c>
      <c r="BW607">
        <v>53</v>
      </c>
      <c r="BX607" t="s">
        <v>13378</v>
      </c>
      <c r="BY607" t="s">
        <v>170</v>
      </c>
      <c r="CF607" t="s">
        <v>174</v>
      </c>
      <c r="CG607" t="s">
        <v>13379</v>
      </c>
      <c r="CH607" t="s">
        <v>13370</v>
      </c>
      <c r="CI607" t="s">
        <v>373</v>
      </c>
      <c r="CK607" t="s">
        <v>170</v>
      </c>
      <c r="CL607" t="s">
        <v>174</v>
      </c>
      <c r="CM607" t="s">
        <v>13380</v>
      </c>
      <c r="CN607" t="s">
        <v>174</v>
      </c>
      <c r="CO607" t="s">
        <v>13381</v>
      </c>
      <c r="CP607" t="s">
        <v>13382</v>
      </c>
      <c r="CQ607" t="s">
        <v>170</v>
      </c>
      <c r="CV607" t="s">
        <v>170</v>
      </c>
      <c r="CZ607" t="s">
        <v>170</v>
      </c>
      <c r="DB607" t="s">
        <v>13383</v>
      </c>
      <c r="DC607" t="s">
        <v>13384</v>
      </c>
      <c r="DD607" t="s">
        <v>174</v>
      </c>
      <c r="DE607" t="s">
        <v>13385</v>
      </c>
      <c r="DF607" t="s">
        <v>174</v>
      </c>
      <c r="DG607" t="s">
        <v>13386</v>
      </c>
      <c r="DH607" t="s">
        <v>174</v>
      </c>
      <c r="DI607" t="s">
        <v>170</v>
      </c>
      <c r="DJ607" t="s">
        <v>10727</v>
      </c>
      <c r="DK607">
        <v>8</v>
      </c>
      <c r="DL607" t="s">
        <v>174</v>
      </c>
      <c r="DM607" t="s">
        <v>13387</v>
      </c>
      <c r="DN607" t="s">
        <v>170</v>
      </c>
      <c r="DP607" t="s">
        <v>13388</v>
      </c>
      <c r="DQ607" t="str">
        <f>HYPERLINK("https://nconnect.nicmar.ac.in/storage/profile/69a28d227e2bb.png","Download")</f>
        <v>0</v>
      </c>
      <c r="DR607" t="str">
        <f>HYPERLINK("https://nconnect.nicmar.ac.in/pdf/744_resume_1772259793.pdf/Y2FyZWVy","View Resume")</f>
        <v>0</v>
      </c>
      <c r="DS607" t="s">
        <v>13389</v>
      </c>
      <c r="DT607" t="s">
        <v>13390</v>
      </c>
      <c r="DU607" t="s">
        <v>1283</v>
      </c>
      <c r="DV607" t="s">
        <v>10207</v>
      </c>
      <c r="DW607" t="s">
        <v>246</v>
      </c>
      <c r="DX607" t="s">
        <v>384</v>
      </c>
      <c r="DY607" t="s">
        <v>209</v>
      </c>
      <c r="DZ607" t="s">
        <v>13389</v>
      </c>
    </row>
    <row r="608" spans="1:158">
      <c r="A608" t="s">
        <v>295</v>
      </c>
      <c r="B608" t="s">
        <v>211</v>
      </c>
      <c r="C608" t="s">
        <v>267</v>
      </c>
      <c r="D608" t="s">
        <v>296</v>
      </c>
      <c r="E608" t="s">
        <v>13358</v>
      </c>
      <c r="F608" t="s">
        <v>13359</v>
      </c>
      <c r="G608">
        <v>8483836345</v>
      </c>
      <c r="H608" t="s">
        <v>271</v>
      </c>
      <c r="I608" t="s">
        <v>13360</v>
      </c>
      <c r="J608" t="s">
        <v>217</v>
      </c>
      <c r="K608" t="s">
        <v>361</v>
      </c>
      <c r="L608" t="s">
        <v>13361</v>
      </c>
      <c r="M608" t="s">
        <v>13362</v>
      </c>
      <c r="N608" t="s">
        <v>170</v>
      </c>
      <c r="AI608" t="s">
        <v>13363</v>
      </c>
      <c r="AJ608" t="s">
        <v>13364</v>
      </c>
      <c r="AK608" t="s">
        <v>13365</v>
      </c>
      <c r="AL608">
        <v>86.73</v>
      </c>
      <c r="AN608">
        <v>2011</v>
      </c>
      <c r="AO608" t="s">
        <v>174</v>
      </c>
      <c r="AP608" t="s">
        <v>13366</v>
      </c>
      <c r="AQ608" t="s">
        <v>13364</v>
      </c>
      <c r="AR608" t="s">
        <v>10952</v>
      </c>
      <c r="AS608">
        <v>61.33</v>
      </c>
      <c r="AU608">
        <v>2013</v>
      </c>
      <c r="AV608" t="s">
        <v>174</v>
      </c>
      <c r="AW608" t="s">
        <v>13367</v>
      </c>
      <c r="AX608" t="s">
        <v>13368</v>
      </c>
      <c r="AY608" t="s">
        <v>13369</v>
      </c>
      <c r="AZ608">
        <v>87</v>
      </c>
      <c r="BB608">
        <v>2014</v>
      </c>
      <c r="BC608" t="s">
        <v>174</v>
      </c>
      <c r="BD608" t="s">
        <v>13370</v>
      </c>
      <c r="BE608" t="s">
        <v>13371</v>
      </c>
      <c r="BF608" t="s">
        <v>13372</v>
      </c>
      <c r="BG608">
        <v>79.7</v>
      </c>
      <c r="BH608">
        <v>7.97</v>
      </c>
      <c r="BI608">
        <v>2017</v>
      </c>
      <c r="BJ608">
        <v>19</v>
      </c>
      <c r="BK608" t="s">
        <v>13373</v>
      </c>
      <c r="BL608">
        <v>53</v>
      </c>
      <c r="BM608" t="s">
        <v>443</v>
      </c>
      <c r="BN608" t="s">
        <v>174</v>
      </c>
      <c r="BO608" t="s">
        <v>13374</v>
      </c>
      <c r="BP608" t="s">
        <v>13375</v>
      </c>
      <c r="BQ608" t="s">
        <v>13376</v>
      </c>
      <c r="BR608">
        <v>71.56</v>
      </c>
      <c r="BS608">
        <v>8.69</v>
      </c>
      <c r="BT608">
        <v>2019</v>
      </c>
      <c r="BU608">
        <v>31</v>
      </c>
      <c r="BV608" t="s">
        <v>13377</v>
      </c>
      <c r="BW608">
        <v>53</v>
      </c>
      <c r="BX608" t="s">
        <v>13378</v>
      </c>
      <c r="BY608" t="s">
        <v>170</v>
      </c>
      <c r="CF608" t="s">
        <v>174</v>
      </c>
      <c r="CG608" t="s">
        <v>13379</v>
      </c>
      <c r="CH608" t="s">
        <v>13370</v>
      </c>
      <c r="CI608" t="s">
        <v>373</v>
      </c>
      <c r="CK608" t="s">
        <v>170</v>
      </c>
      <c r="CL608" t="s">
        <v>174</v>
      </c>
      <c r="CM608" t="s">
        <v>13380</v>
      </c>
      <c r="CN608" t="s">
        <v>174</v>
      </c>
      <c r="CO608" t="s">
        <v>13381</v>
      </c>
      <c r="CP608" t="s">
        <v>13382</v>
      </c>
      <c r="CQ608" t="s">
        <v>170</v>
      </c>
      <c r="CV608" t="s">
        <v>170</v>
      </c>
      <c r="CZ608" t="s">
        <v>170</v>
      </c>
      <c r="DB608" t="s">
        <v>13383</v>
      </c>
      <c r="DC608" t="s">
        <v>13384</v>
      </c>
      <c r="DD608" t="s">
        <v>174</v>
      </c>
      <c r="DE608" t="s">
        <v>13385</v>
      </c>
      <c r="DF608" t="s">
        <v>174</v>
      </c>
      <c r="DG608" t="s">
        <v>13386</v>
      </c>
      <c r="DH608" t="s">
        <v>174</v>
      </c>
      <c r="DI608" t="s">
        <v>170</v>
      </c>
      <c r="DJ608" t="s">
        <v>10727</v>
      </c>
      <c r="DK608">
        <v>8</v>
      </c>
      <c r="DL608" t="s">
        <v>174</v>
      </c>
      <c r="DM608" t="s">
        <v>13387</v>
      </c>
      <c r="DN608" t="s">
        <v>170</v>
      </c>
      <c r="DP608" t="s">
        <v>13391</v>
      </c>
      <c r="DQ608" t="str">
        <f>HYPERLINK("https://nconnect.nicmar.ac.in/storage/profile/69a28d227e2bb.png","Download")</f>
        <v>0</v>
      </c>
      <c r="DR608" t="str">
        <f>HYPERLINK("https://nconnect.nicmar.ac.in/pdf/744_resume_1772259793.pdf/Y2FyZWVy","View Resume")</f>
        <v>0</v>
      </c>
      <c r="DS608" t="s">
        <v>13389</v>
      </c>
      <c r="DT608" t="s">
        <v>13390</v>
      </c>
      <c r="DU608" t="s">
        <v>1283</v>
      </c>
      <c r="DV608" t="s">
        <v>10207</v>
      </c>
      <c r="DW608" t="s">
        <v>246</v>
      </c>
      <c r="DX608" t="s">
        <v>384</v>
      </c>
      <c r="DY608" t="s">
        <v>209</v>
      </c>
      <c r="DZ608" t="s">
        <v>13389</v>
      </c>
    </row>
    <row r="609" spans="1:158">
      <c r="A609" t="s">
        <v>507</v>
      </c>
      <c r="B609" t="s">
        <v>508</v>
      </c>
      <c r="C609" t="s">
        <v>267</v>
      </c>
      <c r="D609" t="s">
        <v>509</v>
      </c>
      <c r="E609" t="s">
        <v>13392</v>
      </c>
      <c r="F609" t="s">
        <v>13393</v>
      </c>
      <c r="G609">
        <v>8378992837</v>
      </c>
      <c r="H609" t="s">
        <v>164</v>
      </c>
      <c r="I609" t="s">
        <v>13394</v>
      </c>
      <c r="J609" t="s">
        <v>166</v>
      </c>
      <c r="K609" t="s">
        <v>1000</v>
      </c>
      <c r="L609" t="s">
        <v>13395</v>
      </c>
      <c r="M609" t="s">
        <v>13396</v>
      </c>
      <c r="N609" t="s">
        <v>170</v>
      </c>
      <c r="AI609" t="s">
        <v>13397</v>
      </c>
      <c r="AJ609" t="s">
        <v>13398</v>
      </c>
      <c r="AK609" t="s">
        <v>439</v>
      </c>
      <c r="AL609">
        <v>58.85</v>
      </c>
      <c r="AN609">
        <v>1993</v>
      </c>
      <c r="AO609" t="s">
        <v>174</v>
      </c>
      <c r="AP609" t="s">
        <v>13399</v>
      </c>
      <c r="AQ609" t="s">
        <v>4473</v>
      </c>
      <c r="AR609" t="s">
        <v>13400</v>
      </c>
      <c r="AS609">
        <v>63</v>
      </c>
      <c r="AU609">
        <v>1995</v>
      </c>
      <c r="AV609" t="s">
        <v>170</v>
      </c>
      <c r="BC609" t="s">
        <v>174</v>
      </c>
      <c r="BD609" t="s">
        <v>10014</v>
      </c>
      <c r="BE609" t="s">
        <v>13398</v>
      </c>
      <c r="BF609" t="s">
        <v>13401</v>
      </c>
      <c r="BG609">
        <v>63.7</v>
      </c>
      <c r="BI609">
        <v>1998</v>
      </c>
      <c r="BJ609">
        <v>19</v>
      </c>
      <c r="BK609" t="s">
        <v>5316</v>
      </c>
      <c r="BL609">
        <v>53</v>
      </c>
      <c r="BM609" t="s">
        <v>3726</v>
      </c>
      <c r="BN609" t="s">
        <v>174</v>
      </c>
      <c r="BO609" t="s">
        <v>10014</v>
      </c>
      <c r="BP609" t="s">
        <v>13398</v>
      </c>
      <c r="BQ609" t="s">
        <v>13402</v>
      </c>
      <c r="BR609">
        <v>62.3</v>
      </c>
      <c r="BT609">
        <v>2000</v>
      </c>
      <c r="BU609">
        <v>31</v>
      </c>
      <c r="BV609" t="s">
        <v>13403</v>
      </c>
      <c r="BW609">
        <v>53</v>
      </c>
      <c r="BX609" t="s">
        <v>13404</v>
      </c>
      <c r="BY609" t="s">
        <v>174</v>
      </c>
      <c r="BZ609" t="s">
        <v>13405</v>
      </c>
      <c r="CA609" t="s">
        <v>13406</v>
      </c>
      <c r="CB609" t="s">
        <v>13407</v>
      </c>
      <c r="CC609">
        <v>65</v>
      </c>
      <c r="CE609">
        <v>2013</v>
      </c>
      <c r="CF609" t="s">
        <v>174</v>
      </c>
      <c r="CG609" t="s">
        <v>2742</v>
      </c>
      <c r="CH609" t="s">
        <v>4116</v>
      </c>
      <c r="CI609" t="s">
        <v>193</v>
      </c>
      <c r="CJ609">
        <v>2007</v>
      </c>
      <c r="CL609" t="s">
        <v>174</v>
      </c>
      <c r="CM609" t="s">
        <v>13408</v>
      </c>
      <c r="CN609" t="s">
        <v>174</v>
      </c>
      <c r="CO609" t="s">
        <v>13409</v>
      </c>
      <c r="CP609" t="s">
        <v>13410</v>
      </c>
      <c r="CQ609" t="s">
        <v>174</v>
      </c>
      <c r="CR609">
        <v>1</v>
      </c>
      <c r="CS609">
        <v>1</v>
      </c>
      <c r="CT609">
        <v>8</v>
      </c>
      <c r="CU609" t="s">
        <v>13411</v>
      </c>
      <c r="CV609" t="s">
        <v>174</v>
      </c>
      <c r="CW609" t="s">
        <v>13412</v>
      </c>
      <c r="CX609" t="s">
        <v>193</v>
      </c>
      <c r="CY609">
        <v>2024</v>
      </c>
      <c r="CZ609" t="s">
        <v>170</v>
      </c>
      <c r="DB609" t="s">
        <v>13413</v>
      </c>
      <c r="DC609" t="s">
        <v>412</v>
      </c>
      <c r="DD609" t="s">
        <v>174</v>
      </c>
      <c r="DE609" t="s">
        <v>13414</v>
      </c>
      <c r="DF609" t="s">
        <v>170</v>
      </c>
      <c r="DL609" t="s">
        <v>174</v>
      </c>
      <c r="DM609" t="s">
        <v>13415</v>
      </c>
      <c r="DN609" t="s">
        <v>170</v>
      </c>
      <c r="DP609" t="s">
        <v>13416</v>
      </c>
      <c r="DQ609" t="str">
        <f>HYPERLINK("https://nconnect.nicmar.ac.in/storage/profile/69a272264980b.png","Download")</f>
        <v>0</v>
      </c>
      <c r="DR609" t="str">
        <f>HYPERLINK("https://nconnect.nicmar.ac.in/pdf/774_resume_1772263684.pdf/Y2FyZWVy","View Resume")</f>
        <v>0</v>
      </c>
      <c r="DS609" t="s">
        <v>13417</v>
      </c>
      <c r="DT609" t="s">
        <v>13418</v>
      </c>
      <c r="DU609" t="s">
        <v>211</v>
      </c>
      <c r="DV609" t="s">
        <v>13419</v>
      </c>
      <c r="DW609" t="s">
        <v>246</v>
      </c>
      <c r="DX609" t="s">
        <v>4189</v>
      </c>
      <c r="DY609" t="s">
        <v>1199</v>
      </c>
      <c r="DZ609" t="s">
        <v>4436</v>
      </c>
      <c r="EA609" t="s">
        <v>2246</v>
      </c>
      <c r="EB609" t="s">
        <v>508</v>
      </c>
      <c r="EC609" t="s">
        <v>819</v>
      </c>
      <c r="ED609" t="s">
        <v>246</v>
      </c>
      <c r="EE609" t="s">
        <v>685</v>
      </c>
      <c r="EF609" t="s">
        <v>2198</v>
      </c>
      <c r="EG609" t="s">
        <v>502</v>
      </c>
      <c r="EH609" t="s">
        <v>2246</v>
      </c>
      <c r="EI609" t="s">
        <v>508</v>
      </c>
      <c r="EJ609" t="s">
        <v>819</v>
      </c>
      <c r="EK609" t="s">
        <v>246</v>
      </c>
      <c r="EL609" t="s">
        <v>4682</v>
      </c>
      <c r="EM609" t="s">
        <v>580</v>
      </c>
      <c r="EN609" t="s">
        <v>908</v>
      </c>
      <c r="EO609" t="s">
        <v>13420</v>
      </c>
      <c r="EP609" t="s">
        <v>211</v>
      </c>
      <c r="EQ609" t="s">
        <v>819</v>
      </c>
      <c r="ER609" t="s">
        <v>246</v>
      </c>
      <c r="ES609" t="s">
        <v>3904</v>
      </c>
      <c r="ET609" t="s">
        <v>685</v>
      </c>
      <c r="EU609" t="s">
        <v>945</v>
      </c>
      <c r="EV609" t="s">
        <v>13421</v>
      </c>
      <c r="EW609" t="s">
        <v>1208</v>
      </c>
      <c r="EX609" t="s">
        <v>819</v>
      </c>
      <c r="EY609" t="s">
        <v>207</v>
      </c>
      <c r="EZ609" t="s">
        <v>5760</v>
      </c>
      <c r="FA609" t="s">
        <v>3904</v>
      </c>
      <c r="FB609" t="s">
        <v>4210</v>
      </c>
    </row>
    <row r="610" spans="1:158">
      <c r="A610" t="s">
        <v>210</v>
      </c>
      <c r="B610" t="s">
        <v>211</v>
      </c>
      <c r="C610" t="s">
        <v>212</v>
      </c>
      <c r="D610" t="s">
        <v>213</v>
      </c>
      <c r="E610" t="s">
        <v>13422</v>
      </c>
      <c r="F610" t="s">
        <v>13423</v>
      </c>
      <c r="G610">
        <v>9562290262</v>
      </c>
      <c r="H610" t="s">
        <v>271</v>
      </c>
      <c r="I610" t="s">
        <v>13424</v>
      </c>
      <c r="J610" t="s">
        <v>166</v>
      </c>
      <c r="K610" t="s">
        <v>13425</v>
      </c>
      <c r="L610" t="s">
        <v>13426</v>
      </c>
      <c r="M610" t="s">
        <v>13427</v>
      </c>
      <c r="N610" t="s">
        <v>170</v>
      </c>
      <c r="AI610" t="s">
        <v>13428</v>
      </c>
      <c r="AJ610" t="s">
        <v>13429</v>
      </c>
      <c r="AK610" t="s">
        <v>13430</v>
      </c>
      <c r="AL610">
        <v>90</v>
      </c>
      <c r="AN610">
        <v>2010</v>
      </c>
      <c r="AO610" t="s">
        <v>174</v>
      </c>
      <c r="AP610" t="s">
        <v>13431</v>
      </c>
      <c r="AQ610" t="s">
        <v>13432</v>
      </c>
      <c r="AR610" t="s">
        <v>13433</v>
      </c>
      <c r="AS610">
        <v>96.5</v>
      </c>
      <c r="AU610">
        <v>2012</v>
      </c>
      <c r="AV610" t="s">
        <v>170</v>
      </c>
      <c r="BC610" t="s">
        <v>174</v>
      </c>
      <c r="BD610" t="s">
        <v>5674</v>
      </c>
      <c r="BE610" t="s">
        <v>13434</v>
      </c>
      <c r="BF610" t="s">
        <v>486</v>
      </c>
      <c r="BG610">
        <v>85</v>
      </c>
      <c r="BH610">
        <v>8.8</v>
      </c>
      <c r="BI610">
        <v>2017</v>
      </c>
      <c r="BJ610">
        <v>1</v>
      </c>
      <c r="BL610">
        <v>9</v>
      </c>
      <c r="BN610" t="s">
        <v>174</v>
      </c>
      <c r="BO610" t="s">
        <v>13435</v>
      </c>
      <c r="BP610" t="s">
        <v>13434</v>
      </c>
      <c r="BQ610" t="s">
        <v>13436</v>
      </c>
      <c r="BR610">
        <v>91.4</v>
      </c>
      <c r="BS610">
        <v>9.14</v>
      </c>
      <c r="BT610">
        <v>2019</v>
      </c>
      <c r="BU610">
        <v>31</v>
      </c>
      <c r="BV610" t="s">
        <v>13437</v>
      </c>
      <c r="BW610">
        <v>53</v>
      </c>
      <c r="BX610" t="s">
        <v>13438</v>
      </c>
      <c r="BY610" t="s">
        <v>170</v>
      </c>
      <c r="CF610" t="s">
        <v>174</v>
      </c>
      <c r="CG610" t="s">
        <v>213</v>
      </c>
      <c r="CH610" t="s">
        <v>13439</v>
      </c>
      <c r="CI610" t="s">
        <v>373</v>
      </c>
      <c r="CK610" t="s">
        <v>174</v>
      </c>
      <c r="CL610" t="s">
        <v>174</v>
      </c>
      <c r="CM610" t="s">
        <v>13440</v>
      </c>
      <c r="CN610" t="s">
        <v>174</v>
      </c>
      <c r="CO610" t="s">
        <v>13441</v>
      </c>
      <c r="CP610" t="s">
        <v>13442</v>
      </c>
      <c r="CQ610" t="s">
        <v>170</v>
      </c>
      <c r="CV610" t="s">
        <v>170</v>
      </c>
      <c r="CZ610" t="s">
        <v>170</v>
      </c>
      <c r="DB610" t="s">
        <v>13443</v>
      </c>
      <c r="DC610" t="s">
        <v>853</v>
      </c>
      <c r="DD610" t="s">
        <v>170</v>
      </c>
      <c r="DF610" t="s">
        <v>174</v>
      </c>
      <c r="DG610" t="s">
        <v>13444</v>
      </c>
      <c r="DH610" t="s">
        <v>2106</v>
      </c>
      <c r="DI610" t="s">
        <v>13445</v>
      </c>
      <c r="DJ610" t="s">
        <v>13446</v>
      </c>
      <c r="DK610">
        <v>0</v>
      </c>
      <c r="DL610" t="s">
        <v>174</v>
      </c>
      <c r="DM610" t="s">
        <v>13447</v>
      </c>
      <c r="DN610" t="s">
        <v>170</v>
      </c>
      <c r="DP610" t="s">
        <v>13448</v>
      </c>
      <c r="DQ610" t="s">
        <v>202</v>
      </c>
      <c r="DR610" t="str">
        <f>HYPERLINK("https://nconnect.nicmar.ac.in/pdf/779_resume_1772261393.pdf/Y2FyZWVy","View Resume")</f>
        <v>0</v>
      </c>
      <c r="DS610" t="s">
        <v>292</v>
      </c>
    </row>
    <row r="611" spans="1:158">
      <c r="A611" t="s">
        <v>1471</v>
      </c>
      <c r="B611" t="s">
        <v>508</v>
      </c>
      <c r="C611" t="s">
        <v>212</v>
      </c>
      <c r="D611" t="s">
        <v>1472</v>
      </c>
      <c r="E611" t="s">
        <v>13449</v>
      </c>
      <c r="F611" t="s">
        <v>13450</v>
      </c>
      <c r="G611">
        <v>8008550644</v>
      </c>
      <c r="H611" t="s">
        <v>271</v>
      </c>
      <c r="I611" t="s">
        <v>13451</v>
      </c>
      <c r="J611" t="s">
        <v>166</v>
      </c>
      <c r="K611" t="s">
        <v>13452</v>
      </c>
      <c r="L611" t="s">
        <v>13453</v>
      </c>
      <c r="M611" t="s">
        <v>13454</v>
      </c>
      <c r="N611" t="s">
        <v>174</v>
      </c>
      <c r="O611" t="s">
        <v>13455</v>
      </c>
      <c r="P611" t="s">
        <v>13456</v>
      </c>
      <c r="AI611" t="s">
        <v>13457</v>
      </c>
      <c r="AJ611" t="s">
        <v>13458</v>
      </c>
      <c r="AK611" t="s">
        <v>13459</v>
      </c>
      <c r="AL611">
        <v>74</v>
      </c>
      <c r="AN611">
        <v>1994</v>
      </c>
      <c r="AO611" t="s">
        <v>174</v>
      </c>
      <c r="AP611" t="s">
        <v>13457</v>
      </c>
      <c r="AQ611" t="s">
        <v>13460</v>
      </c>
      <c r="AR611" t="s">
        <v>1559</v>
      </c>
      <c r="AS611">
        <v>84.6</v>
      </c>
      <c r="AU611">
        <v>1996</v>
      </c>
      <c r="AV611" t="s">
        <v>170</v>
      </c>
      <c r="BC611" t="s">
        <v>174</v>
      </c>
      <c r="BD611" t="s">
        <v>13461</v>
      </c>
      <c r="BE611" t="s">
        <v>13462</v>
      </c>
      <c r="BF611" t="s">
        <v>13463</v>
      </c>
      <c r="BG611">
        <v>74.6</v>
      </c>
      <c r="BI611">
        <v>2000</v>
      </c>
      <c r="BJ611">
        <v>1</v>
      </c>
      <c r="BL611">
        <v>9</v>
      </c>
      <c r="BN611" t="s">
        <v>174</v>
      </c>
      <c r="BO611" t="s">
        <v>13461</v>
      </c>
      <c r="BP611" t="s">
        <v>13462</v>
      </c>
      <c r="BQ611" t="s">
        <v>13464</v>
      </c>
      <c r="BR611">
        <v>85</v>
      </c>
      <c r="BS611">
        <v>8.5</v>
      </c>
      <c r="BT611">
        <v>2002</v>
      </c>
      <c r="BU611">
        <v>12</v>
      </c>
      <c r="BW611">
        <v>14</v>
      </c>
      <c r="BY611" t="s">
        <v>170</v>
      </c>
      <c r="CF611" t="s">
        <v>174</v>
      </c>
      <c r="CG611" t="s">
        <v>13465</v>
      </c>
      <c r="CH611" t="s">
        <v>13466</v>
      </c>
      <c r="CI611" t="s">
        <v>193</v>
      </c>
      <c r="CJ611">
        <v>2020</v>
      </c>
      <c r="CL611" t="s">
        <v>170</v>
      </c>
      <c r="CN611" t="s">
        <v>170</v>
      </c>
      <c r="CP611" t="s">
        <v>13467</v>
      </c>
      <c r="CQ611" t="s">
        <v>170</v>
      </c>
      <c r="CV611" t="s">
        <v>170</v>
      </c>
      <c r="CZ611" t="s">
        <v>170</v>
      </c>
      <c r="DC611" t="s">
        <v>5371</v>
      </c>
      <c r="DD611" t="s">
        <v>174</v>
      </c>
      <c r="DE611" t="s">
        <v>1622</v>
      </c>
      <c r="DF611" t="s">
        <v>174</v>
      </c>
      <c r="DG611" t="s">
        <v>13468</v>
      </c>
      <c r="DH611" t="s">
        <v>13464</v>
      </c>
      <c r="DI611" t="s">
        <v>13469</v>
      </c>
      <c r="DJ611" t="s">
        <v>13470</v>
      </c>
      <c r="DK611">
        <v>10</v>
      </c>
      <c r="DL611" t="s">
        <v>170</v>
      </c>
      <c r="DN611" t="s">
        <v>174</v>
      </c>
      <c r="DO611" t="s">
        <v>13471</v>
      </c>
      <c r="DP611" t="s">
        <v>13448</v>
      </c>
      <c r="DQ611" t="str">
        <f>HYPERLINK("https://nconnect.nicmar.ac.in/storage/profile/69a2840dbf879.png","Download")</f>
        <v>0</v>
      </c>
      <c r="DR611" t="str">
        <f>HYPERLINK("https://nconnect.nicmar.ac.in/pdf/778_resume_1772261444.pdf/Y2FyZWVy","View Resume")</f>
        <v>0</v>
      </c>
      <c r="DS611" t="s">
        <v>13472</v>
      </c>
      <c r="DT611" t="s">
        <v>13473</v>
      </c>
      <c r="DU611" t="s">
        <v>13474</v>
      </c>
      <c r="DV611" t="s">
        <v>1630</v>
      </c>
      <c r="DW611" t="s">
        <v>207</v>
      </c>
      <c r="DX611" t="s">
        <v>2434</v>
      </c>
      <c r="DY611" t="s">
        <v>209</v>
      </c>
      <c r="DZ611" t="s">
        <v>906</v>
      </c>
      <c r="EA611" t="s">
        <v>13475</v>
      </c>
      <c r="EB611" t="s">
        <v>13476</v>
      </c>
      <c r="EC611" t="s">
        <v>1630</v>
      </c>
      <c r="ED611" t="s">
        <v>246</v>
      </c>
      <c r="EE611" t="s">
        <v>4830</v>
      </c>
      <c r="EF611" t="s">
        <v>465</v>
      </c>
      <c r="EG611" t="s">
        <v>7999</v>
      </c>
      <c r="EH611" t="s">
        <v>13477</v>
      </c>
      <c r="EI611" t="s">
        <v>255</v>
      </c>
      <c r="EJ611" t="s">
        <v>1630</v>
      </c>
      <c r="EK611" t="s">
        <v>246</v>
      </c>
      <c r="EL611" t="s">
        <v>6953</v>
      </c>
      <c r="EM611" t="s">
        <v>4830</v>
      </c>
      <c r="EN611" t="s">
        <v>4263</v>
      </c>
      <c r="EO611" t="s">
        <v>13478</v>
      </c>
      <c r="EP611" t="s">
        <v>4603</v>
      </c>
      <c r="EQ611" t="s">
        <v>1630</v>
      </c>
      <c r="ER611" t="s">
        <v>246</v>
      </c>
      <c r="ES611" t="s">
        <v>5509</v>
      </c>
      <c r="ET611" t="s">
        <v>579</v>
      </c>
      <c r="EU611" t="s">
        <v>355</v>
      </c>
      <c r="EV611" t="s">
        <v>13479</v>
      </c>
      <c r="EW611" t="s">
        <v>13480</v>
      </c>
      <c r="EX611" t="s">
        <v>1630</v>
      </c>
      <c r="EY611" t="s">
        <v>246</v>
      </c>
      <c r="EZ611" t="s">
        <v>13481</v>
      </c>
      <c r="FA611" t="s">
        <v>5509</v>
      </c>
      <c r="FB611" t="s">
        <v>1216</v>
      </c>
    </row>
    <row r="612" spans="1:158">
      <c r="A612" t="s">
        <v>471</v>
      </c>
      <c r="B612" t="s">
        <v>211</v>
      </c>
      <c r="C612" t="s">
        <v>472</v>
      </c>
      <c r="D612" t="s">
        <v>473</v>
      </c>
      <c r="E612" t="s">
        <v>13482</v>
      </c>
      <c r="F612" t="s">
        <v>13483</v>
      </c>
      <c r="G612">
        <v>6266145895</v>
      </c>
      <c r="H612" t="s">
        <v>164</v>
      </c>
      <c r="I612" t="s">
        <v>13484</v>
      </c>
      <c r="J612" t="s">
        <v>166</v>
      </c>
      <c r="K612" t="s">
        <v>218</v>
      </c>
      <c r="L612" t="s">
        <v>13485</v>
      </c>
      <c r="M612" t="s">
        <v>13486</v>
      </c>
      <c r="N612" t="s">
        <v>170</v>
      </c>
      <c r="AI612" t="s">
        <v>13487</v>
      </c>
      <c r="AJ612" t="s">
        <v>13488</v>
      </c>
      <c r="AK612" t="s">
        <v>13489</v>
      </c>
      <c r="AL612">
        <v>76.6</v>
      </c>
      <c r="AN612">
        <v>2010</v>
      </c>
      <c r="AO612" t="s">
        <v>174</v>
      </c>
      <c r="AP612" t="s">
        <v>13490</v>
      </c>
      <c r="AQ612" t="s">
        <v>13491</v>
      </c>
      <c r="AR612" t="s">
        <v>13492</v>
      </c>
      <c r="AS612">
        <v>88.6</v>
      </c>
      <c r="AU612">
        <v>2012</v>
      </c>
      <c r="AV612" t="s">
        <v>170</v>
      </c>
      <c r="BC612" t="s">
        <v>174</v>
      </c>
      <c r="BD612" t="s">
        <v>13493</v>
      </c>
      <c r="BE612" t="s">
        <v>13494</v>
      </c>
      <c r="BF612" t="s">
        <v>13495</v>
      </c>
      <c r="BG612">
        <v>73.4</v>
      </c>
      <c r="BI612">
        <v>2016</v>
      </c>
      <c r="BJ612">
        <v>1</v>
      </c>
      <c r="BL612">
        <v>9</v>
      </c>
      <c r="BN612" t="s">
        <v>174</v>
      </c>
      <c r="BO612" t="s">
        <v>13496</v>
      </c>
      <c r="BP612" t="s">
        <v>13497</v>
      </c>
      <c r="BQ612" t="s">
        <v>13498</v>
      </c>
      <c r="BR612">
        <v>8.06</v>
      </c>
      <c r="BS612">
        <v>8.06</v>
      </c>
      <c r="BT612">
        <v>2020</v>
      </c>
      <c r="BU612">
        <v>25</v>
      </c>
      <c r="BW612">
        <v>1</v>
      </c>
      <c r="BY612" t="s">
        <v>170</v>
      </c>
      <c r="CF612" t="s">
        <v>174</v>
      </c>
      <c r="CG612" t="s">
        <v>13499</v>
      </c>
      <c r="CH612" t="s">
        <v>6565</v>
      </c>
      <c r="CI612" t="s">
        <v>373</v>
      </c>
      <c r="CK612" t="s">
        <v>174</v>
      </c>
      <c r="CL612" t="s">
        <v>174</v>
      </c>
      <c r="CM612" t="s">
        <v>13500</v>
      </c>
      <c r="CN612" t="s">
        <v>174</v>
      </c>
      <c r="CO612" t="s">
        <v>13501</v>
      </c>
      <c r="CP612" t="s">
        <v>13502</v>
      </c>
      <c r="CQ612" t="s">
        <v>174</v>
      </c>
      <c r="CR612">
        <v>2</v>
      </c>
      <c r="CS612">
        <v>1</v>
      </c>
      <c r="CT612">
        <v>2</v>
      </c>
      <c r="CU612" t="s">
        <v>13503</v>
      </c>
      <c r="CV612" t="s">
        <v>170</v>
      </c>
      <c r="CZ612" t="s">
        <v>170</v>
      </c>
      <c r="DB612" t="s">
        <v>13504</v>
      </c>
      <c r="DC612" t="s">
        <v>13505</v>
      </c>
      <c r="DD612" t="s">
        <v>170</v>
      </c>
      <c r="DF612" t="s">
        <v>174</v>
      </c>
      <c r="DG612" t="s">
        <v>13506</v>
      </c>
      <c r="DH612" t="s">
        <v>13507</v>
      </c>
      <c r="DI612" t="s">
        <v>13508</v>
      </c>
      <c r="DJ612" t="s">
        <v>13509</v>
      </c>
      <c r="DK612">
        <v>10</v>
      </c>
      <c r="DL612" t="s">
        <v>174</v>
      </c>
      <c r="DM612" t="s">
        <v>13510</v>
      </c>
      <c r="DN612" t="s">
        <v>174</v>
      </c>
      <c r="DO612" t="s">
        <v>13511</v>
      </c>
      <c r="DP612" t="s">
        <v>13512</v>
      </c>
      <c r="DQ612" t="s">
        <v>202</v>
      </c>
      <c r="DR612" t="str">
        <f>HYPERLINK("https://nconnect.nicmar.ac.in/pdf/376_resume_1772262280.pdf/Y2FyZWVy","View Resume")</f>
        <v>0</v>
      </c>
      <c r="DS612" t="s">
        <v>945</v>
      </c>
      <c r="DT612" t="s">
        <v>13513</v>
      </c>
      <c r="DU612" t="s">
        <v>9204</v>
      </c>
      <c r="DV612" t="s">
        <v>13514</v>
      </c>
      <c r="DW612" t="s">
        <v>207</v>
      </c>
      <c r="DX612" t="s">
        <v>1987</v>
      </c>
      <c r="DY612" t="s">
        <v>645</v>
      </c>
      <c r="DZ612" t="s">
        <v>945</v>
      </c>
    </row>
    <row r="613" spans="1:158">
      <c r="A613" t="s">
        <v>585</v>
      </c>
      <c r="B613" t="s">
        <v>211</v>
      </c>
      <c r="C613" t="s">
        <v>472</v>
      </c>
      <c r="D613" t="s">
        <v>586</v>
      </c>
      <c r="E613" t="s">
        <v>13482</v>
      </c>
      <c r="F613" t="s">
        <v>13483</v>
      </c>
      <c r="G613">
        <v>6266145895</v>
      </c>
      <c r="H613" t="s">
        <v>164</v>
      </c>
      <c r="I613" t="s">
        <v>13484</v>
      </c>
      <c r="J613" t="s">
        <v>166</v>
      </c>
      <c r="K613" t="s">
        <v>218</v>
      </c>
      <c r="L613" t="s">
        <v>13485</v>
      </c>
      <c r="M613" t="s">
        <v>13486</v>
      </c>
      <c r="N613" t="s">
        <v>170</v>
      </c>
      <c r="AI613" t="s">
        <v>13487</v>
      </c>
      <c r="AJ613" t="s">
        <v>13488</v>
      </c>
      <c r="AK613" t="s">
        <v>13489</v>
      </c>
      <c r="AL613">
        <v>76.6</v>
      </c>
      <c r="AN613">
        <v>2010</v>
      </c>
      <c r="AO613" t="s">
        <v>174</v>
      </c>
      <c r="AP613" t="s">
        <v>13490</v>
      </c>
      <c r="AQ613" t="s">
        <v>13491</v>
      </c>
      <c r="AR613" t="s">
        <v>13492</v>
      </c>
      <c r="AS613">
        <v>88.6</v>
      </c>
      <c r="AU613">
        <v>2012</v>
      </c>
      <c r="AV613" t="s">
        <v>170</v>
      </c>
      <c r="BC613" t="s">
        <v>174</v>
      </c>
      <c r="BD613" t="s">
        <v>13493</v>
      </c>
      <c r="BE613" t="s">
        <v>13494</v>
      </c>
      <c r="BF613" t="s">
        <v>13495</v>
      </c>
      <c r="BG613">
        <v>73.4</v>
      </c>
      <c r="BI613">
        <v>2016</v>
      </c>
      <c r="BJ613">
        <v>1</v>
      </c>
      <c r="BL613">
        <v>9</v>
      </c>
      <c r="BN613" t="s">
        <v>174</v>
      </c>
      <c r="BO613" t="s">
        <v>13496</v>
      </c>
      <c r="BP613" t="s">
        <v>13497</v>
      </c>
      <c r="BQ613" t="s">
        <v>13498</v>
      </c>
      <c r="BR613">
        <v>8.06</v>
      </c>
      <c r="BS613">
        <v>8.06</v>
      </c>
      <c r="BT613">
        <v>2020</v>
      </c>
      <c r="BU613">
        <v>25</v>
      </c>
      <c r="BW613">
        <v>1</v>
      </c>
      <c r="BY613" t="s">
        <v>170</v>
      </c>
      <c r="CF613" t="s">
        <v>174</v>
      </c>
      <c r="CG613" t="s">
        <v>13499</v>
      </c>
      <c r="CH613" t="s">
        <v>6565</v>
      </c>
      <c r="CI613" t="s">
        <v>373</v>
      </c>
      <c r="CK613" t="s">
        <v>174</v>
      </c>
      <c r="CL613" t="s">
        <v>174</v>
      </c>
      <c r="CM613" t="s">
        <v>13500</v>
      </c>
      <c r="CN613" t="s">
        <v>174</v>
      </c>
      <c r="CO613" t="s">
        <v>13501</v>
      </c>
      <c r="CP613" t="s">
        <v>13502</v>
      </c>
      <c r="CQ613" t="s">
        <v>174</v>
      </c>
      <c r="CR613">
        <v>2</v>
      </c>
      <c r="CS613">
        <v>1</v>
      </c>
      <c r="CT613">
        <v>2</v>
      </c>
      <c r="CU613" t="s">
        <v>13503</v>
      </c>
      <c r="CV613" t="s">
        <v>170</v>
      </c>
      <c r="CZ613" t="s">
        <v>170</v>
      </c>
      <c r="DB613" t="s">
        <v>13504</v>
      </c>
      <c r="DC613" t="s">
        <v>13505</v>
      </c>
      <c r="DD613" t="s">
        <v>170</v>
      </c>
      <c r="DF613" t="s">
        <v>174</v>
      </c>
      <c r="DG613" t="s">
        <v>13506</v>
      </c>
      <c r="DH613" t="s">
        <v>13507</v>
      </c>
      <c r="DI613" t="s">
        <v>13508</v>
      </c>
      <c r="DJ613" t="s">
        <v>13509</v>
      </c>
      <c r="DK613">
        <v>10</v>
      </c>
      <c r="DL613" t="s">
        <v>174</v>
      </c>
      <c r="DM613" t="s">
        <v>13510</v>
      </c>
      <c r="DN613" t="s">
        <v>174</v>
      </c>
      <c r="DO613" t="s">
        <v>13511</v>
      </c>
      <c r="DP613" t="s">
        <v>13512</v>
      </c>
      <c r="DQ613" t="s">
        <v>202</v>
      </c>
      <c r="DR613" t="str">
        <f>HYPERLINK("https://nconnect.nicmar.ac.in/pdf/376_resume_1772262280.pdf/Y2FyZWVy","View Resume")</f>
        <v>0</v>
      </c>
      <c r="DS613" t="s">
        <v>945</v>
      </c>
      <c r="DT613" t="s">
        <v>13513</v>
      </c>
      <c r="DU613" t="s">
        <v>9204</v>
      </c>
      <c r="DV613" t="s">
        <v>13514</v>
      </c>
      <c r="DW613" t="s">
        <v>207</v>
      </c>
      <c r="DX613" t="s">
        <v>1987</v>
      </c>
      <c r="DY613" t="s">
        <v>645</v>
      </c>
      <c r="DZ613" t="s">
        <v>945</v>
      </c>
    </row>
    <row r="614" spans="1:158">
      <c r="A614" t="s">
        <v>3909</v>
      </c>
      <c r="B614" t="s">
        <v>211</v>
      </c>
      <c r="C614" t="s">
        <v>472</v>
      </c>
      <c r="D614" t="s">
        <v>3910</v>
      </c>
      <c r="E614" t="s">
        <v>13482</v>
      </c>
      <c r="F614" t="s">
        <v>13483</v>
      </c>
      <c r="G614">
        <v>6266145895</v>
      </c>
      <c r="H614" t="s">
        <v>164</v>
      </c>
      <c r="I614" t="s">
        <v>13484</v>
      </c>
      <c r="J614" t="s">
        <v>166</v>
      </c>
      <c r="K614" t="s">
        <v>218</v>
      </c>
      <c r="L614" t="s">
        <v>13485</v>
      </c>
      <c r="M614" t="s">
        <v>13486</v>
      </c>
      <c r="N614" t="s">
        <v>170</v>
      </c>
      <c r="AI614" t="s">
        <v>13487</v>
      </c>
      <c r="AJ614" t="s">
        <v>13488</v>
      </c>
      <c r="AK614" t="s">
        <v>13489</v>
      </c>
      <c r="AL614">
        <v>76.6</v>
      </c>
      <c r="AN614">
        <v>2010</v>
      </c>
      <c r="AO614" t="s">
        <v>174</v>
      </c>
      <c r="AP614" t="s">
        <v>13490</v>
      </c>
      <c r="AQ614" t="s">
        <v>13491</v>
      </c>
      <c r="AR614" t="s">
        <v>13492</v>
      </c>
      <c r="AS614">
        <v>88.6</v>
      </c>
      <c r="AU614">
        <v>2012</v>
      </c>
      <c r="AV614" t="s">
        <v>170</v>
      </c>
      <c r="BC614" t="s">
        <v>174</v>
      </c>
      <c r="BD614" t="s">
        <v>13493</v>
      </c>
      <c r="BE614" t="s">
        <v>13494</v>
      </c>
      <c r="BF614" t="s">
        <v>13495</v>
      </c>
      <c r="BG614">
        <v>73.4</v>
      </c>
      <c r="BI614">
        <v>2016</v>
      </c>
      <c r="BJ614">
        <v>1</v>
      </c>
      <c r="BL614">
        <v>9</v>
      </c>
      <c r="BN614" t="s">
        <v>174</v>
      </c>
      <c r="BO614" t="s">
        <v>13496</v>
      </c>
      <c r="BP614" t="s">
        <v>13497</v>
      </c>
      <c r="BQ614" t="s">
        <v>13498</v>
      </c>
      <c r="BR614">
        <v>8.06</v>
      </c>
      <c r="BS614">
        <v>8.06</v>
      </c>
      <c r="BT614">
        <v>2020</v>
      </c>
      <c r="BU614">
        <v>25</v>
      </c>
      <c r="BW614">
        <v>1</v>
      </c>
      <c r="BY614" t="s">
        <v>170</v>
      </c>
      <c r="CF614" t="s">
        <v>174</v>
      </c>
      <c r="CG614" t="s">
        <v>13499</v>
      </c>
      <c r="CH614" t="s">
        <v>6565</v>
      </c>
      <c r="CI614" t="s">
        <v>373</v>
      </c>
      <c r="CK614" t="s">
        <v>174</v>
      </c>
      <c r="CL614" t="s">
        <v>174</v>
      </c>
      <c r="CM614" t="s">
        <v>13500</v>
      </c>
      <c r="CN614" t="s">
        <v>174</v>
      </c>
      <c r="CO614" t="s">
        <v>13501</v>
      </c>
      <c r="CP614" t="s">
        <v>13502</v>
      </c>
      <c r="CQ614" t="s">
        <v>174</v>
      </c>
      <c r="CR614">
        <v>2</v>
      </c>
      <c r="CS614">
        <v>1</v>
      </c>
      <c r="CT614">
        <v>2</v>
      </c>
      <c r="CU614" t="s">
        <v>13503</v>
      </c>
      <c r="CV614" t="s">
        <v>170</v>
      </c>
      <c r="CZ614" t="s">
        <v>170</v>
      </c>
      <c r="DB614" t="s">
        <v>13504</v>
      </c>
      <c r="DC614" t="s">
        <v>13505</v>
      </c>
      <c r="DD614" t="s">
        <v>170</v>
      </c>
      <c r="DF614" t="s">
        <v>174</v>
      </c>
      <c r="DG614" t="s">
        <v>13506</v>
      </c>
      <c r="DH614" t="s">
        <v>13507</v>
      </c>
      <c r="DI614" t="s">
        <v>13508</v>
      </c>
      <c r="DJ614" t="s">
        <v>13509</v>
      </c>
      <c r="DK614">
        <v>10</v>
      </c>
      <c r="DL614" t="s">
        <v>174</v>
      </c>
      <c r="DM614" t="s">
        <v>13510</v>
      </c>
      <c r="DN614" t="s">
        <v>174</v>
      </c>
      <c r="DO614" t="s">
        <v>13511</v>
      </c>
      <c r="DP614" t="s">
        <v>13515</v>
      </c>
      <c r="DQ614" t="s">
        <v>202</v>
      </c>
      <c r="DR614" t="str">
        <f>HYPERLINK("https://nconnect.nicmar.ac.in/pdf/376_resume_1772262280.pdf/Y2FyZWVy","View Resume")</f>
        <v>0</v>
      </c>
      <c r="DS614" t="s">
        <v>945</v>
      </c>
      <c r="DT614" t="s">
        <v>13513</v>
      </c>
      <c r="DU614" t="s">
        <v>9204</v>
      </c>
      <c r="DV614" t="s">
        <v>13514</v>
      </c>
      <c r="DW614" t="s">
        <v>207</v>
      </c>
      <c r="DX614" t="s">
        <v>1987</v>
      </c>
      <c r="DY614" t="s">
        <v>645</v>
      </c>
      <c r="DZ614" t="s">
        <v>945</v>
      </c>
    </row>
    <row r="615" spans="1:158">
      <c r="A615" t="s">
        <v>507</v>
      </c>
      <c r="B615" t="s">
        <v>508</v>
      </c>
      <c r="C615" t="s">
        <v>267</v>
      </c>
      <c r="D615" t="s">
        <v>509</v>
      </c>
      <c r="E615" t="s">
        <v>13516</v>
      </c>
      <c r="F615" t="s">
        <v>13517</v>
      </c>
      <c r="G615">
        <v>8077951445</v>
      </c>
      <c r="H615" t="s">
        <v>164</v>
      </c>
      <c r="I615" t="s">
        <v>13518</v>
      </c>
      <c r="J615" t="s">
        <v>166</v>
      </c>
      <c r="K615" t="s">
        <v>763</v>
      </c>
      <c r="L615" t="s">
        <v>13519</v>
      </c>
      <c r="M615" t="s">
        <v>13520</v>
      </c>
      <c r="N615" t="s">
        <v>170</v>
      </c>
      <c r="AI615" t="s">
        <v>13521</v>
      </c>
      <c r="AJ615" t="s">
        <v>352</v>
      </c>
      <c r="AK615" t="s">
        <v>13522</v>
      </c>
      <c r="AL615">
        <v>58</v>
      </c>
      <c r="AN615">
        <v>1996</v>
      </c>
      <c r="AO615" t="s">
        <v>174</v>
      </c>
      <c r="AP615" t="s">
        <v>13523</v>
      </c>
      <c r="AQ615" t="s">
        <v>13524</v>
      </c>
      <c r="AR615" t="s">
        <v>13525</v>
      </c>
      <c r="AS615">
        <v>60</v>
      </c>
      <c r="AU615">
        <v>1998</v>
      </c>
      <c r="AV615" t="s">
        <v>170</v>
      </c>
      <c r="BC615" t="s">
        <v>174</v>
      </c>
      <c r="BD615" t="s">
        <v>311</v>
      </c>
      <c r="BE615" t="s">
        <v>13526</v>
      </c>
      <c r="BF615" t="s">
        <v>1258</v>
      </c>
      <c r="BG615">
        <v>60</v>
      </c>
      <c r="BI615">
        <v>2003</v>
      </c>
      <c r="BJ615">
        <v>19</v>
      </c>
      <c r="BK615" t="s">
        <v>13527</v>
      </c>
      <c r="BL615">
        <v>27</v>
      </c>
      <c r="BN615" t="s">
        <v>174</v>
      </c>
      <c r="BO615" t="s">
        <v>13528</v>
      </c>
      <c r="BP615" t="s">
        <v>2250</v>
      </c>
      <c r="BQ615" t="s">
        <v>2074</v>
      </c>
      <c r="BR615">
        <v>75.2</v>
      </c>
      <c r="BT615">
        <v>2005</v>
      </c>
      <c r="BU615">
        <v>28</v>
      </c>
      <c r="BW615">
        <v>23</v>
      </c>
      <c r="BY615" t="s">
        <v>174</v>
      </c>
      <c r="BZ615" t="s">
        <v>13529</v>
      </c>
      <c r="CA615" t="s">
        <v>13530</v>
      </c>
      <c r="CB615" t="s">
        <v>13531</v>
      </c>
      <c r="CC615">
        <v>70</v>
      </c>
      <c r="CD615">
        <v>7</v>
      </c>
      <c r="CE615">
        <v>2000</v>
      </c>
      <c r="CF615" t="s">
        <v>174</v>
      </c>
      <c r="CG615" t="s">
        <v>528</v>
      </c>
      <c r="CH615" t="s">
        <v>2226</v>
      </c>
      <c r="CI615" t="s">
        <v>193</v>
      </c>
      <c r="CJ615">
        <v>2020</v>
      </c>
      <c r="CL615" t="s">
        <v>174</v>
      </c>
      <c r="CM615" t="s">
        <v>13532</v>
      </c>
      <c r="CN615" t="s">
        <v>174</v>
      </c>
      <c r="CO615" t="s">
        <v>13533</v>
      </c>
      <c r="CP615" t="s">
        <v>13534</v>
      </c>
      <c r="CQ615" t="s">
        <v>174</v>
      </c>
      <c r="CR615">
        <v>18</v>
      </c>
      <c r="CS615">
        <v>13</v>
      </c>
      <c r="CT615">
        <v>7</v>
      </c>
      <c r="CU615" t="s">
        <v>13535</v>
      </c>
      <c r="CV615" t="s">
        <v>174</v>
      </c>
      <c r="CW615" t="s">
        <v>13536</v>
      </c>
      <c r="CX615" t="s">
        <v>193</v>
      </c>
      <c r="CY615">
        <v>2021</v>
      </c>
      <c r="CZ615" t="s">
        <v>170</v>
      </c>
      <c r="DC615" t="s">
        <v>13537</v>
      </c>
      <c r="DD615" t="s">
        <v>174</v>
      </c>
      <c r="DE615" t="s">
        <v>13538</v>
      </c>
      <c r="DF615" t="s">
        <v>170</v>
      </c>
      <c r="DL615" t="s">
        <v>170</v>
      </c>
      <c r="DN615" t="s">
        <v>170</v>
      </c>
      <c r="DP615" t="s">
        <v>13539</v>
      </c>
      <c r="DQ615" t="str">
        <f>HYPERLINK("https://nconnect.nicmar.ac.in/storage/profile/69a28f0f9b7ce.png","Download")</f>
        <v>0</v>
      </c>
      <c r="DR615" t="str">
        <f>HYPERLINK("https://nconnect.nicmar.ac.in/pdf/728_resume_1772263847.pdf/Y2FyZWVy","View Resume")</f>
        <v>0</v>
      </c>
      <c r="DS615" t="s">
        <v>10266</v>
      </c>
      <c r="DT615" t="s">
        <v>13540</v>
      </c>
      <c r="DU615" t="s">
        <v>13541</v>
      </c>
      <c r="DV615" t="s">
        <v>13542</v>
      </c>
      <c r="DW615" t="s">
        <v>246</v>
      </c>
      <c r="DX615" t="s">
        <v>941</v>
      </c>
      <c r="DY615" t="s">
        <v>209</v>
      </c>
      <c r="DZ615" t="s">
        <v>949</v>
      </c>
      <c r="EA615" t="s">
        <v>13543</v>
      </c>
      <c r="EB615" t="s">
        <v>13544</v>
      </c>
      <c r="EC615" t="s">
        <v>1214</v>
      </c>
      <c r="ED615" t="s">
        <v>246</v>
      </c>
      <c r="EE615" t="s">
        <v>1719</v>
      </c>
      <c r="EF615" t="s">
        <v>941</v>
      </c>
      <c r="EG615" t="s">
        <v>4127</v>
      </c>
      <c r="EH615" t="s">
        <v>13545</v>
      </c>
      <c r="EI615" t="s">
        <v>508</v>
      </c>
      <c r="EJ615" t="s">
        <v>13546</v>
      </c>
      <c r="EK615" t="s">
        <v>246</v>
      </c>
      <c r="EL615" t="s">
        <v>4215</v>
      </c>
      <c r="EM615" t="s">
        <v>3107</v>
      </c>
      <c r="EN615" t="s">
        <v>248</v>
      </c>
      <c r="EO615" t="s">
        <v>13547</v>
      </c>
      <c r="EP615" t="s">
        <v>13548</v>
      </c>
      <c r="EQ615" t="s">
        <v>13549</v>
      </c>
      <c r="ER615" t="s">
        <v>246</v>
      </c>
      <c r="ES615" t="s">
        <v>384</v>
      </c>
      <c r="ET615" t="s">
        <v>4215</v>
      </c>
      <c r="EU615" t="s">
        <v>942</v>
      </c>
      <c r="EV615" t="s">
        <v>13550</v>
      </c>
      <c r="EW615" t="s">
        <v>13551</v>
      </c>
      <c r="EX615" t="s">
        <v>418</v>
      </c>
      <c r="EY615" t="s">
        <v>246</v>
      </c>
      <c r="EZ615" t="s">
        <v>1136</v>
      </c>
      <c r="FA615" t="s">
        <v>2319</v>
      </c>
      <c r="FB615" t="s">
        <v>253</v>
      </c>
    </row>
    <row r="616" spans="1:158">
      <c r="A616" t="s">
        <v>210</v>
      </c>
      <c r="B616" t="s">
        <v>211</v>
      </c>
      <c r="C616" t="s">
        <v>212</v>
      </c>
      <c r="D616" t="s">
        <v>213</v>
      </c>
      <c r="E616" t="s">
        <v>13552</v>
      </c>
      <c r="F616" t="s">
        <v>13553</v>
      </c>
      <c r="G616">
        <v>8978448140</v>
      </c>
      <c r="H616" t="s">
        <v>164</v>
      </c>
      <c r="I616" t="s">
        <v>13554</v>
      </c>
      <c r="J616" t="s">
        <v>217</v>
      </c>
      <c r="K616" t="s">
        <v>13555</v>
      </c>
      <c r="L616" t="s">
        <v>13556</v>
      </c>
      <c r="M616" t="s">
        <v>13557</v>
      </c>
      <c r="N616" t="s">
        <v>170</v>
      </c>
      <c r="AI616" t="s">
        <v>13558</v>
      </c>
      <c r="AJ616" t="s">
        <v>13559</v>
      </c>
      <c r="AK616" t="s">
        <v>1907</v>
      </c>
      <c r="AL616">
        <v>92</v>
      </c>
      <c r="AN616">
        <v>2011</v>
      </c>
      <c r="AO616" t="s">
        <v>170</v>
      </c>
      <c r="AV616" t="s">
        <v>174</v>
      </c>
      <c r="AW616" t="s">
        <v>1827</v>
      </c>
      <c r="AX616" t="s">
        <v>13560</v>
      </c>
      <c r="AY616" t="s">
        <v>486</v>
      </c>
      <c r="AZ616">
        <v>85.38</v>
      </c>
      <c r="BB616">
        <v>2014</v>
      </c>
      <c r="BC616" t="s">
        <v>174</v>
      </c>
      <c r="BD616" t="s">
        <v>13561</v>
      </c>
      <c r="BE616" t="s">
        <v>13562</v>
      </c>
      <c r="BF616" t="s">
        <v>486</v>
      </c>
      <c r="BG616">
        <v>74.26</v>
      </c>
      <c r="BI616">
        <v>2017</v>
      </c>
      <c r="BJ616">
        <v>1</v>
      </c>
      <c r="BL616">
        <v>9</v>
      </c>
      <c r="BN616" t="s">
        <v>174</v>
      </c>
      <c r="BO616" t="s">
        <v>13561</v>
      </c>
      <c r="BP616" t="s">
        <v>13563</v>
      </c>
      <c r="BQ616" t="s">
        <v>213</v>
      </c>
      <c r="BR616">
        <v>87</v>
      </c>
      <c r="BS616">
        <v>9.2</v>
      </c>
      <c r="BT616">
        <v>2021</v>
      </c>
      <c r="BU616">
        <v>14</v>
      </c>
      <c r="BW616">
        <v>47</v>
      </c>
      <c r="BY616" t="s">
        <v>170</v>
      </c>
      <c r="CF616" t="s">
        <v>174</v>
      </c>
      <c r="CG616" t="s">
        <v>213</v>
      </c>
      <c r="CH616" t="s">
        <v>13564</v>
      </c>
      <c r="CI616" t="s">
        <v>193</v>
      </c>
      <c r="CJ616">
        <v>2025</v>
      </c>
      <c r="CL616" t="s">
        <v>174</v>
      </c>
      <c r="CM616" t="s">
        <v>13565</v>
      </c>
      <c r="CN616" t="s">
        <v>174</v>
      </c>
      <c r="CO616" t="s">
        <v>13566</v>
      </c>
      <c r="CP616" t="s">
        <v>13567</v>
      </c>
      <c r="CQ616" t="s">
        <v>174</v>
      </c>
      <c r="CR616" t="s">
        <v>13568</v>
      </c>
      <c r="CS616" t="s">
        <v>13569</v>
      </c>
      <c r="CT616">
        <v>4</v>
      </c>
      <c r="CU616" t="s">
        <v>13570</v>
      </c>
      <c r="CV616" t="s">
        <v>170</v>
      </c>
      <c r="CZ616" t="s">
        <v>170</v>
      </c>
      <c r="DB616" t="s">
        <v>13571</v>
      </c>
      <c r="DC616" t="s">
        <v>13572</v>
      </c>
      <c r="DD616" t="s">
        <v>174</v>
      </c>
      <c r="DE616" t="s">
        <v>13573</v>
      </c>
      <c r="DF616" t="s">
        <v>174</v>
      </c>
      <c r="DG616" t="s">
        <v>13574</v>
      </c>
      <c r="DH616" t="s">
        <v>13575</v>
      </c>
      <c r="DI616" t="s">
        <v>13576</v>
      </c>
      <c r="DJ616" t="s">
        <v>13577</v>
      </c>
      <c r="DK616">
        <v>8</v>
      </c>
      <c r="DL616" t="s">
        <v>174</v>
      </c>
      <c r="DM616" t="s">
        <v>13578</v>
      </c>
      <c r="DN616" t="s">
        <v>174</v>
      </c>
      <c r="DO616" t="s">
        <v>13579</v>
      </c>
      <c r="DP616" t="s">
        <v>13580</v>
      </c>
      <c r="DQ616" t="str">
        <f>HYPERLINK("https://nconnect.nicmar.ac.in/storage/profile/69a29c6d17751.png","Download")</f>
        <v>0</v>
      </c>
      <c r="DR616" t="str">
        <f>HYPERLINK("https://nconnect.nicmar.ac.in/pdf/783_resume_1772264331.pdf/Y2FyZWVy","View Resume")</f>
        <v>0</v>
      </c>
      <c r="DS616" t="s">
        <v>908</v>
      </c>
      <c r="DT616" t="s">
        <v>462</v>
      </c>
      <c r="DU616" t="s">
        <v>13581</v>
      </c>
      <c r="DV616" t="s">
        <v>13582</v>
      </c>
      <c r="DW616" t="s">
        <v>246</v>
      </c>
      <c r="DX616" t="s">
        <v>996</v>
      </c>
      <c r="DY616" t="s">
        <v>209</v>
      </c>
      <c r="DZ616" t="s">
        <v>908</v>
      </c>
    </row>
    <row r="617" spans="1:158">
      <c r="A617" t="s">
        <v>582</v>
      </c>
      <c r="B617" t="s">
        <v>211</v>
      </c>
      <c r="C617" t="s">
        <v>472</v>
      </c>
      <c r="D617" t="s">
        <v>583</v>
      </c>
      <c r="E617" t="s">
        <v>13516</v>
      </c>
      <c r="F617" t="s">
        <v>13583</v>
      </c>
      <c r="G617">
        <v>7742304800</v>
      </c>
      <c r="H617" t="s">
        <v>164</v>
      </c>
      <c r="I617" t="s">
        <v>13584</v>
      </c>
      <c r="J617" t="s">
        <v>166</v>
      </c>
      <c r="K617" t="s">
        <v>798</v>
      </c>
      <c r="L617" t="s">
        <v>13585</v>
      </c>
      <c r="M617" t="s">
        <v>13586</v>
      </c>
      <c r="N617" t="s">
        <v>170</v>
      </c>
      <c r="AI617" t="s">
        <v>13587</v>
      </c>
      <c r="AJ617" t="s">
        <v>13588</v>
      </c>
      <c r="AK617" t="s">
        <v>13589</v>
      </c>
      <c r="AL617">
        <v>72.2</v>
      </c>
      <c r="AN617">
        <v>2001</v>
      </c>
      <c r="AO617" t="s">
        <v>174</v>
      </c>
      <c r="AP617" t="s">
        <v>13590</v>
      </c>
      <c r="AQ617" t="s">
        <v>13591</v>
      </c>
      <c r="AR617" t="s">
        <v>919</v>
      </c>
      <c r="AS617">
        <v>60.4</v>
      </c>
      <c r="AU617">
        <v>2003</v>
      </c>
      <c r="AV617" t="s">
        <v>170</v>
      </c>
      <c r="BC617" t="s">
        <v>174</v>
      </c>
      <c r="BD617" t="s">
        <v>13592</v>
      </c>
      <c r="BE617" t="s">
        <v>13593</v>
      </c>
      <c r="BF617" t="s">
        <v>486</v>
      </c>
      <c r="BG617">
        <v>66.67</v>
      </c>
      <c r="BI617">
        <v>2008</v>
      </c>
      <c r="BJ617">
        <v>2</v>
      </c>
      <c r="BL617">
        <v>9</v>
      </c>
      <c r="BN617" t="s">
        <v>174</v>
      </c>
      <c r="BO617" t="s">
        <v>13594</v>
      </c>
      <c r="BP617" t="s">
        <v>13595</v>
      </c>
      <c r="BQ617" t="s">
        <v>13596</v>
      </c>
      <c r="BR617">
        <v>75.2</v>
      </c>
      <c r="BS617">
        <v>8.02</v>
      </c>
      <c r="BT617">
        <v>2014</v>
      </c>
      <c r="BU617">
        <v>15</v>
      </c>
      <c r="BW617">
        <v>21</v>
      </c>
      <c r="BY617" t="s">
        <v>170</v>
      </c>
      <c r="CF617" t="s">
        <v>174</v>
      </c>
      <c r="CG617" t="s">
        <v>13597</v>
      </c>
      <c r="CH617" t="s">
        <v>13594</v>
      </c>
      <c r="CI617" t="s">
        <v>193</v>
      </c>
      <c r="CJ617">
        <v>2022</v>
      </c>
      <c r="CL617" t="s">
        <v>170</v>
      </c>
      <c r="CN617" t="s">
        <v>170</v>
      </c>
      <c r="CP617" t="s">
        <v>13598</v>
      </c>
      <c r="CQ617" t="s">
        <v>170</v>
      </c>
      <c r="CV617" t="s">
        <v>170</v>
      </c>
      <c r="CZ617" t="s">
        <v>170</v>
      </c>
      <c r="DB617" t="s">
        <v>170</v>
      </c>
      <c r="DC617" t="s">
        <v>2879</v>
      </c>
      <c r="DD617" t="s">
        <v>174</v>
      </c>
      <c r="DE617" t="s">
        <v>13599</v>
      </c>
      <c r="DF617" t="s">
        <v>170</v>
      </c>
      <c r="DL617" t="s">
        <v>170</v>
      </c>
      <c r="DN617" t="s">
        <v>170</v>
      </c>
      <c r="DP617" t="s">
        <v>13600</v>
      </c>
      <c r="DQ617" t="s">
        <v>202</v>
      </c>
      <c r="DR617" t="str">
        <f>HYPERLINK("https://nconnect.nicmar.ac.in/pdf/782_resume_1772265499.pdf/Y2FyZWVy","View Resume")</f>
        <v>0</v>
      </c>
      <c r="DS617" t="s">
        <v>2598</v>
      </c>
      <c r="DT617" t="s">
        <v>13601</v>
      </c>
      <c r="DU617" t="s">
        <v>13602</v>
      </c>
      <c r="DV617" t="s">
        <v>422</v>
      </c>
      <c r="DW617" t="s">
        <v>207</v>
      </c>
      <c r="DX617" t="s">
        <v>821</v>
      </c>
      <c r="DY617" t="s">
        <v>209</v>
      </c>
      <c r="DZ617" t="s">
        <v>344</v>
      </c>
      <c r="EA617" t="s">
        <v>13603</v>
      </c>
      <c r="EB617" t="s">
        <v>1989</v>
      </c>
      <c r="EC617" t="s">
        <v>333</v>
      </c>
      <c r="ED617" t="s">
        <v>207</v>
      </c>
      <c r="EE617" t="s">
        <v>2374</v>
      </c>
      <c r="EF617" t="s">
        <v>821</v>
      </c>
      <c r="EG617" t="s">
        <v>2054</v>
      </c>
      <c r="EH617" t="s">
        <v>6781</v>
      </c>
      <c r="EI617" t="s">
        <v>13604</v>
      </c>
      <c r="EJ617" t="s">
        <v>333</v>
      </c>
      <c r="EK617" t="s">
        <v>246</v>
      </c>
      <c r="EL617" t="s">
        <v>505</v>
      </c>
      <c r="EM617" t="s">
        <v>2374</v>
      </c>
      <c r="EN617" t="s">
        <v>1388</v>
      </c>
      <c r="EO617" t="s">
        <v>13605</v>
      </c>
      <c r="EP617" t="s">
        <v>13606</v>
      </c>
      <c r="EQ617" t="s">
        <v>13607</v>
      </c>
      <c r="ER617" t="s">
        <v>207</v>
      </c>
      <c r="ES617" t="s">
        <v>343</v>
      </c>
      <c r="ET617" t="s">
        <v>6639</v>
      </c>
      <c r="EU617" t="s">
        <v>253</v>
      </c>
      <c r="EV617" t="s">
        <v>13608</v>
      </c>
      <c r="EW617" t="s">
        <v>13609</v>
      </c>
      <c r="EX617" t="s">
        <v>1214</v>
      </c>
      <c r="EY617" t="s">
        <v>207</v>
      </c>
      <c r="EZ617" t="s">
        <v>334</v>
      </c>
      <c r="FA617" t="s">
        <v>574</v>
      </c>
      <c r="FB617" t="s">
        <v>2695</v>
      </c>
    </row>
    <row r="618" spans="1:158">
      <c r="A618" t="s">
        <v>1284</v>
      </c>
      <c r="B618" t="s">
        <v>211</v>
      </c>
      <c r="C618" t="s">
        <v>267</v>
      </c>
      <c r="D618" t="s">
        <v>1285</v>
      </c>
      <c r="E618" t="s">
        <v>13610</v>
      </c>
      <c r="F618" t="s">
        <v>13611</v>
      </c>
      <c r="G618">
        <v>7014993250</v>
      </c>
      <c r="H618" t="s">
        <v>271</v>
      </c>
      <c r="I618" t="s">
        <v>13612</v>
      </c>
      <c r="J618" t="s">
        <v>166</v>
      </c>
      <c r="K618" t="s">
        <v>13613</v>
      </c>
      <c r="L618" t="s">
        <v>13614</v>
      </c>
      <c r="M618" t="s">
        <v>13615</v>
      </c>
      <c r="N618" t="s">
        <v>170</v>
      </c>
      <c r="AI618" t="s">
        <v>13616</v>
      </c>
      <c r="AJ618" t="s">
        <v>13617</v>
      </c>
      <c r="AK618" t="s">
        <v>13618</v>
      </c>
      <c r="AL618">
        <v>67.33</v>
      </c>
      <c r="AN618">
        <v>2003</v>
      </c>
      <c r="AO618" t="s">
        <v>174</v>
      </c>
      <c r="AP618" t="s">
        <v>13619</v>
      </c>
      <c r="AQ618" t="s">
        <v>13620</v>
      </c>
      <c r="AR618" t="s">
        <v>13621</v>
      </c>
      <c r="AS618">
        <v>69.69</v>
      </c>
      <c r="AU618">
        <v>2005</v>
      </c>
      <c r="AV618" t="s">
        <v>170</v>
      </c>
      <c r="BC618" t="s">
        <v>174</v>
      </c>
      <c r="BD618" t="s">
        <v>13622</v>
      </c>
      <c r="BE618" t="s">
        <v>13623</v>
      </c>
      <c r="BF618" t="s">
        <v>13624</v>
      </c>
      <c r="BG618">
        <v>69</v>
      </c>
      <c r="BI618">
        <v>2011</v>
      </c>
      <c r="BJ618">
        <v>19</v>
      </c>
      <c r="BK618" t="s">
        <v>13625</v>
      </c>
      <c r="BL618">
        <v>53</v>
      </c>
      <c r="BM618" t="s">
        <v>13626</v>
      </c>
      <c r="BN618" t="s">
        <v>174</v>
      </c>
      <c r="BO618" t="s">
        <v>13627</v>
      </c>
      <c r="BP618" t="s">
        <v>13628</v>
      </c>
      <c r="BQ618" t="s">
        <v>13629</v>
      </c>
      <c r="BR618">
        <v>64.7</v>
      </c>
      <c r="BT618">
        <v>2014</v>
      </c>
      <c r="BU618">
        <v>31</v>
      </c>
      <c r="BV618" t="s">
        <v>13630</v>
      </c>
      <c r="BW618">
        <v>53</v>
      </c>
      <c r="BX618" t="s">
        <v>13631</v>
      </c>
      <c r="BY618" t="s">
        <v>174</v>
      </c>
      <c r="BZ618" t="s">
        <v>13632</v>
      </c>
      <c r="CA618" t="s">
        <v>13633</v>
      </c>
      <c r="CB618" t="s">
        <v>13634</v>
      </c>
      <c r="CC618">
        <v>56</v>
      </c>
      <c r="CE618">
        <v>2012</v>
      </c>
      <c r="CF618" t="s">
        <v>174</v>
      </c>
      <c r="CG618" t="s">
        <v>13624</v>
      </c>
      <c r="CH618" t="s">
        <v>13635</v>
      </c>
      <c r="CI618" t="s">
        <v>193</v>
      </c>
      <c r="CJ618">
        <v>2025</v>
      </c>
      <c r="CL618" t="s">
        <v>170</v>
      </c>
      <c r="CN618" t="s">
        <v>174</v>
      </c>
      <c r="CO618" t="s">
        <v>13636</v>
      </c>
      <c r="CP618" t="s">
        <v>13637</v>
      </c>
      <c r="CQ618" t="s">
        <v>174</v>
      </c>
      <c r="CR618">
        <v>0</v>
      </c>
      <c r="CS618">
        <v>0</v>
      </c>
      <c r="CT618">
        <v>2</v>
      </c>
      <c r="CU618" t="s">
        <v>13638</v>
      </c>
      <c r="CV618" t="s">
        <v>170</v>
      </c>
      <c r="CZ618" t="s">
        <v>170</v>
      </c>
      <c r="DB618" t="s">
        <v>13639</v>
      </c>
      <c r="DC618" t="s">
        <v>13640</v>
      </c>
      <c r="DD618" t="s">
        <v>174</v>
      </c>
      <c r="DE618" t="s">
        <v>13641</v>
      </c>
      <c r="DF618" t="s">
        <v>174</v>
      </c>
      <c r="DG618">
        <v>4</v>
      </c>
      <c r="DH618">
        <v>2</v>
      </c>
      <c r="DI618" t="s">
        <v>13642</v>
      </c>
      <c r="DJ618" t="s">
        <v>13643</v>
      </c>
      <c r="DK618">
        <v>7</v>
      </c>
      <c r="DL618" t="s">
        <v>170</v>
      </c>
      <c r="DN618" t="s">
        <v>170</v>
      </c>
      <c r="DP618" t="s">
        <v>13644</v>
      </c>
      <c r="DQ618" t="s">
        <v>202</v>
      </c>
      <c r="DR618" t="str">
        <f>HYPERLINK("https://nconnect.nicmar.ac.in/pdf/662_resume_1772266697.pdf/Y2FyZWVy","View Resume")</f>
        <v>0</v>
      </c>
      <c r="DS618" t="s">
        <v>1464</v>
      </c>
      <c r="DT618" t="s">
        <v>13645</v>
      </c>
      <c r="DU618" t="s">
        <v>7135</v>
      </c>
      <c r="DV618" t="s">
        <v>6010</v>
      </c>
      <c r="DW618" t="s">
        <v>246</v>
      </c>
      <c r="DX618" t="s">
        <v>384</v>
      </c>
      <c r="DY618" t="s">
        <v>4828</v>
      </c>
      <c r="DZ618" t="s">
        <v>945</v>
      </c>
      <c r="EA618" t="s">
        <v>13646</v>
      </c>
      <c r="EB618" t="s">
        <v>7135</v>
      </c>
      <c r="EC618" t="s">
        <v>13647</v>
      </c>
      <c r="ED618" t="s">
        <v>246</v>
      </c>
      <c r="EE618" t="s">
        <v>953</v>
      </c>
      <c r="EF618" t="s">
        <v>2981</v>
      </c>
      <c r="EG618" t="s">
        <v>2927</v>
      </c>
      <c r="EH618" t="s">
        <v>13648</v>
      </c>
      <c r="EI618" t="s">
        <v>7135</v>
      </c>
      <c r="EJ618" t="s">
        <v>13649</v>
      </c>
      <c r="EK618" t="s">
        <v>246</v>
      </c>
      <c r="EL618" t="s">
        <v>580</v>
      </c>
      <c r="EM618" t="s">
        <v>953</v>
      </c>
      <c r="EN618" t="s">
        <v>2132</v>
      </c>
    </row>
    <row r="619" spans="1:158">
      <c r="A619" t="s">
        <v>293</v>
      </c>
      <c r="B619" t="s">
        <v>211</v>
      </c>
      <c r="C619" t="s">
        <v>212</v>
      </c>
      <c r="D619" t="s">
        <v>294</v>
      </c>
      <c r="E619" t="s">
        <v>13650</v>
      </c>
      <c r="F619" t="s">
        <v>13651</v>
      </c>
      <c r="G619">
        <v>9552311001</v>
      </c>
      <c r="H619" t="s">
        <v>164</v>
      </c>
      <c r="I619" t="s">
        <v>13652</v>
      </c>
      <c r="J619" t="s">
        <v>166</v>
      </c>
      <c r="K619" t="s">
        <v>545</v>
      </c>
      <c r="L619" t="s">
        <v>13653</v>
      </c>
      <c r="M619" t="s">
        <v>13654</v>
      </c>
      <c r="N619" t="s">
        <v>170</v>
      </c>
      <c r="AI619" t="s">
        <v>13655</v>
      </c>
      <c r="AJ619" t="s">
        <v>13656</v>
      </c>
      <c r="AK619" t="s">
        <v>13657</v>
      </c>
      <c r="AL619">
        <v>77.23</v>
      </c>
      <c r="AN619">
        <v>2009</v>
      </c>
      <c r="AO619" t="s">
        <v>174</v>
      </c>
      <c r="AP619" t="s">
        <v>13658</v>
      </c>
      <c r="AQ619" t="s">
        <v>13656</v>
      </c>
      <c r="AR619" t="s">
        <v>13659</v>
      </c>
      <c r="AS619">
        <v>66.17</v>
      </c>
      <c r="AU619">
        <v>2011</v>
      </c>
      <c r="AV619" t="s">
        <v>170</v>
      </c>
      <c r="BC619" t="s">
        <v>174</v>
      </c>
      <c r="BD619" t="s">
        <v>4953</v>
      </c>
      <c r="BE619" t="s">
        <v>13660</v>
      </c>
      <c r="BF619" t="s">
        <v>443</v>
      </c>
      <c r="BG619">
        <v>80.2</v>
      </c>
      <c r="BI619">
        <v>2014</v>
      </c>
      <c r="BJ619">
        <v>19</v>
      </c>
      <c r="BK619" t="s">
        <v>13661</v>
      </c>
      <c r="BL619">
        <v>53</v>
      </c>
      <c r="BM619" t="s">
        <v>443</v>
      </c>
      <c r="BN619" t="s">
        <v>174</v>
      </c>
      <c r="BO619" t="s">
        <v>4362</v>
      </c>
      <c r="BP619" t="s">
        <v>13662</v>
      </c>
      <c r="BQ619" t="s">
        <v>13663</v>
      </c>
      <c r="BR619">
        <v>60.15</v>
      </c>
      <c r="BT619">
        <v>2016</v>
      </c>
      <c r="BU619">
        <v>31</v>
      </c>
      <c r="BV619" t="s">
        <v>13664</v>
      </c>
      <c r="BW619">
        <v>53</v>
      </c>
      <c r="BX619" t="s">
        <v>443</v>
      </c>
      <c r="BY619" t="s">
        <v>170</v>
      </c>
      <c r="CF619" t="s">
        <v>174</v>
      </c>
      <c r="CG619" t="s">
        <v>13665</v>
      </c>
      <c r="CH619" t="s">
        <v>13666</v>
      </c>
      <c r="CI619" t="s">
        <v>193</v>
      </c>
      <c r="CJ619">
        <v>2026</v>
      </c>
      <c r="CL619" t="s">
        <v>170</v>
      </c>
      <c r="CN619" t="s">
        <v>174</v>
      </c>
      <c r="CO619" t="s">
        <v>13667</v>
      </c>
      <c r="CP619" t="s">
        <v>13668</v>
      </c>
      <c r="CQ619" t="s">
        <v>174</v>
      </c>
      <c r="CR619">
        <v>1</v>
      </c>
      <c r="CS619">
        <v>6</v>
      </c>
      <c r="CT619">
        <v>1</v>
      </c>
      <c r="CU619" t="s">
        <v>13669</v>
      </c>
      <c r="CV619" t="s">
        <v>174</v>
      </c>
      <c r="CW619" t="s">
        <v>13670</v>
      </c>
      <c r="CX619" t="s">
        <v>193</v>
      </c>
      <c r="CY619">
        <v>2026</v>
      </c>
      <c r="CZ619" t="s">
        <v>170</v>
      </c>
      <c r="DB619" t="s">
        <v>13671</v>
      </c>
      <c r="DC619" t="s">
        <v>13672</v>
      </c>
      <c r="DD619" t="s">
        <v>174</v>
      </c>
      <c r="DE619" t="s">
        <v>13673</v>
      </c>
      <c r="DF619" t="s">
        <v>170</v>
      </c>
      <c r="DL619" t="s">
        <v>170</v>
      </c>
      <c r="DN619" t="s">
        <v>170</v>
      </c>
      <c r="DP619" t="s">
        <v>13674</v>
      </c>
      <c r="DQ619" t="str">
        <f>HYPERLINK("https://nconnect.nicmar.ac.in/storage/profile/69a2ae2bc217e.png","Download")</f>
        <v>0</v>
      </c>
      <c r="DR619" t="str">
        <f>HYPERLINK("https://nconnect.nicmar.ac.in/pdf/769_resume_1772268998.pdf/Y2FyZWVy","View Resume")</f>
        <v>0</v>
      </c>
      <c r="DS619" t="s">
        <v>898</v>
      </c>
      <c r="DT619" t="s">
        <v>13675</v>
      </c>
      <c r="DU619" t="s">
        <v>211</v>
      </c>
      <c r="DV619" t="s">
        <v>13676</v>
      </c>
      <c r="DW619" t="s">
        <v>246</v>
      </c>
      <c r="DX619" t="s">
        <v>252</v>
      </c>
      <c r="DY619" t="s">
        <v>209</v>
      </c>
      <c r="DZ619" t="s">
        <v>1383</v>
      </c>
      <c r="EA619" t="s">
        <v>13677</v>
      </c>
      <c r="EB619" t="s">
        <v>211</v>
      </c>
      <c r="EC619" t="s">
        <v>13678</v>
      </c>
      <c r="ED619" t="s">
        <v>246</v>
      </c>
      <c r="EE619" t="s">
        <v>384</v>
      </c>
      <c r="EF619" t="s">
        <v>208</v>
      </c>
      <c r="EG619" t="s">
        <v>2054</v>
      </c>
      <c r="EH619" t="s">
        <v>13679</v>
      </c>
      <c r="EI619" t="s">
        <v>211</v>
      </c>
      <c r="EJ619" t="s">
        <v>13680</v>
      </c>
      <c r="EK619" t="s">
        <v>246</v>
      </c>
      <c r="EL619" t="s">
        <v>2523</v>
      </c>
      <c r="EM619" t="s">
        <v>5566</v>
      </c>
      <c r="EN619" t="s">
        <v>1383</v>
      </c>
    </row>
    <row r="620" spans="1:158">
      <c r="A620" t="s">
        <v>210</v>
      </c>
      <c r="B620" t="s">
        <v>211</v>
      </c>
      <c r="C620" t="s">
        <v>212</v>
      </c>
      <c r="D620" t="s">
        <v>213</v>
      </c>
      <c r="E620" t="s">
        <v>13681</v>
      </c>
      <c r="F620" t="s">
        <v>13682</v>
      </c>
      <c r="G620">
        <v>9730010717</v>
      </c>
      <c r="H620" t="s">
        <v>164</v>
      </c>
      <c r="I620" t="s">
        <v>13683</v>
      </c>
      <c r="J620" t="s">
        <v>217</v>
      </c>
      <c r="K620" t="s">
        <v>4193</v>
      </c>
      <c r="L620" t="s">
        <v>13684</v>
      </c>
      <c r="M620" t="s">
        <v>13685</v>
      </c>
      <c r="N620" t="s">
        <v>170</v>
      </c>
      <c r="AI620" t="s">
        <v>13686</v>
      </c>
      <c r="AJ620" t="s">
        <v>13687</v>
      </c>
      <c r="AK620" t="s">
        <v>13688</v>
      </c>
      <c r="AL620">
        <v>86.55</v>
      </c>
      <c r="AN620">
        <v>2012</v>
      </c>
      <c r="AO620" t="s">
        <v>174</v>
      </c>
      <c r="AP620" t="s">
        <v>13689</v>
      </c>
      <c r="AQ620" t="s">
        <v>13687</v>
      </c>
      <c r="AR620" t="s">
        <v>13690</v>
      </c>
      <c r="AS620">
        <v>76.0</v>
      </c>
      <c r="AU620">
        <v>2014</v>
      </c>
      <c r="AV620" t="s">
        <v>170</v>
      </c>
      <c r="BC620" t="s">
        <v>174</v>
      </c>
      <c r="BD620" t="s">
        <v>13691</v>
      </c>
      <c r="BE620" t="s">
        <v>13692</v>
      </c>
      <c r="BF620" t="s">
        <v>13693</v>
      </c>
      <c r="BG620">
        <v>80.8</v>
      </c>
      <c r="BH620">
        <v>8.83</v>
      </c>
      <c r="BI620">
        <v>2018</v>
      </c>
      <c r="BJ620">
        <v>1</v>
      </c>
      <c r="BL620">
        <v>9</v>
      </c>
      <c r="BN620" t="s">
        <v>174</v>
      </c>
      <c r="BO620" t="s">
        <v>13694</v>
      </c>
      <c r="BP620" t="s">
        <v>13694</v>
      </c>
      <c r="BQ620" t="s">
        <v>13695</v>
      </c>
      <c r="BR620">
        <v>84.5</v>
      </c>
      <c r="BS620">
        <v>8.95</v>
      </c>
      <c r="BT620">
        <v>2021</v>
      </c>
      <c r="BU620">
        <v>14</v>
      </c>
      <c r="BW620">
        <v>47</v>
      </c>
      <c r="BY620" t="s">
        <v>170</v>
      </c>
      <c r="CF620" t="s">
        <v>174</v>
      </c>
      <c r="CG620" t="s">
        <v>13696</v>
      </c>
      <c r="CH620" t="s">
        <v>2973</v>
      </c>
      <c r="CI620" t="s">
        <v>373</v>
      </c>
      <c r="CJ620">
        <v>2027</v>
      </c>
      <c r="CK620" t="s">
        <v>170</v>
      </c>
      <c r="CL620" t="s">
        <v>174</v>
      </c>
      <c r="CM620" t="s">
        <v>13697</v>
      </c>
      <c r="CN620" t="s">
        <v>174</v>
      </c>
      <c r="CO620" t="s">
        <v>13698</v>
      </c>
      <c r="CP620" t="s">
        <v>13699</v>
      </c>
      <c r="CQ620" t="s">
        <v>174</v>
      </c>
      <c r="CR620">
        <v>4</v>
      </c>
      <c r="CS620">
        <v>0</v>
      </c>
      <c r="CT620">
        <v>4</v>
      </c>
      <c r="CU620" t="s">
        <v>13700</v>
      </c>
      <c r="CV620" t="s">
        <v>174</v>
      </c>
      <c r="CW620" t="s">
        <v>13701</v>
      </c>
      <c r="CX620" t="s">
        <v>373</v>
      </c>
      <c r="CZ620" t="s">
        <v>170</v>
      </c>
      <c r="DB620" t="s">
        <v>13702</v>
      </c>
      <c r="DC620" t="s">
        <v>2367</v>
      </c>
      <c r="DD620" t="s">
        <v>174</v>
      </c>
      <c r="DE620" t="s">
        <v>13703</v>
      </c>
      <c r="DF620" t="s">
        <v>170</v>
      </c>
      <c r="DL620" t="s">
        <v>174</v>
      </c>
      <c r="DM620" t="s">
        <v>13704</v>
      </c>
      <c r="DN620" t="s">
        <v>174</v>
      </c>
      <c r="DO620" t="s">
        <v>13705</v>
      </c>
      <c r="DP620" t="s">
        <v>13706</v>
      </c>
      <c r="DQ620" t="str">
        <f>HYPERLINK("https://nconnect.nicmar.ac.in/storage/profile/699f3ad143be6.png","Download")</f>
        <v>0</v>
      </c>
      <c r="DR620" t="str">
        <f>HYPERLINK("https://nconnect.nicmar.ac.in/pdf/38_resume_1772044099.pdf/Y2FyZWVy","View Resume")</f>
        <v>0</v>
      </c>
      <c r="DS620" t="s">
        <v>248</v>
      </c>
      <c r="DT620" t="s">
        <v>13707</v>
      </c>
      <c r="DU620" t="s">
        <v>12717</v>
      </c>
      <c r="DV620" t="s">
        <v>1812</v>
      </c>
      <c r="DW620" t="s">
        <v>207</v>
      </c>
      <c r="DX620" t="s">
        <v>1809</v>
      </c>
      <c r="DY620" t="s">
        <v>2858</v>
      </c>
      <c r="DZ620" t="s">
        <v>248</v>
      </c>
    </row>
    <row r="621" spans="1:158">
      <c r="A621" t="s">
        <v>210</v>
      </c>
      <c r="B621" t="s">
        <v>211</v>
      </c>
      <c r="C621" t="s">
        <v>212</v>
      </c>
      <c r="D621" t="s">
        <v>213</v>
      </c>
      <c r="E621" t="s">
        <v>13708</v>
      </c>
      <c r="F621" t="s">
        <v>13709</v>
      </c>
      <c r="G621">
        <v>6393712254</v>
      </c>
      <c r="H621" t="s">
        <v>164</v>
      </c>
      <c r="I621" t="s">
        <v>13710</v>
      </c>
      <c r="J621" t="s">
        <v>217</v>
      </c>
      <c r="K621" t="s">
        <v>7111</v>
      </c>
      <c r="L621" t="s">
        <v>13711</v>
      </c>
      <c r="M621" t="s">
        <v>13712</v>
      </c>
      <c r="N621" t="s">
        <v>170</v>
      </c>
      <c r="AI621" t="s">
        <v>13713</v>
      </c>
      <c r="AJ621" t="s">
        <v>13714</v>
      </c>
      <c r="AK621" t="s">
        <v>13715</v>
      </c>
      <c r="AL621">
        <v>69.5</v>
      </c>
      <c r="AN621">
        <v>2011</v>
      </c>
      <c r="AO621" t="s">
        <v>174</v>
      </c>
      <c r="AP621" t="s">
        <v>13716</v>
      </c>
      <c r="AQ621" t="s">
        <v>13717</v>
      </c>
      <c r="AR621" t="s">
        <v>13718</v>
      </c>
      <c r="AS621">
        <v>70.4</v>
      </c>
      <c r="AU621">
        <v>2013</v>
      </c>
      <c r="AV621" t="s">
        <v>170</v>
      </c>
      <c r="BC621" t="s">
        <v>174</v>
      </c>
      <c r="BD621" t="s">
        <v>13719</v>
      </c>
      <c r="BE621" t="s">
        <v>13720</v>
      </c>
      <c r="BF621" t="s">
        <v>229</v>
      </c>
      <c r="BG621">
        <v>72.82</v>
      </c>
      <c r="BI621">
        <v>2018</v>
      </c>
      <c r="BJ621">
        <v>1</v>
      </c>
      <c r="BL621">
        <v>9</v>
      </c>
      <c r="BN621" t="s">
        <v>174</v>
      </c>
      <c r="BO621" t="s">
        <v>13721</v>
      </c>
      <c r="BP621" t="s">
        <v>13721</v>
      </c>
      <c r="BQ621" t="s">
        <v>231</v>
      </c>
      <c r="BR621">
        <v>75.3</v>
      </c>
      <c r="BS621">
        <v>7.53</v>
      </c>
      <c r="BT621">
        <v>2021</v>
      </c>
      <c r="BU621">
        <v>14</v>
      </c>
      <c r="BW621">
        <v>47</v>
      </c>
      <c r="BY621" t="s">
        <v>170</v>
      </c>
      <c r="CF621" t="s">
        <v>174</v>
      </c>
      <c r="CG621" t="s">
        <v>13722</v>
      </c>
      <c r="CH621" t="s">
        <v>13723</v>
      </c>
      <c r="CI621" t="s">
        <v>193</v>
      </c>
      <c r="CJ621">
        <v>2025</v>
      </c>
      <c r="CL621" t="s">
        <v>174</v>
      </c>
      <c r="CN621" t="s">
        <v>170</v>
      </c>
      <c r="CP621" t="s">
        <v>13724</v>
      </c>
      <c r="CQ621" t="s">
        <v>174</v>
      </c>
      <c r="CR621">
        <v>6</v>
      </c>
      <c r="CS621">
        <v>0</v>
      </c>
      <c r="CT621">
        <v>2</v>
      </c>
      <c r="CU621" t="s">
        <v>13725</v>
      </c>
      <c r="CV621" t="s">
        <v>170</v>
      </c>
      <c r="CZ621" t="s">
        <v>170</v>
      </c>
      <c r="DB621" t="s">
        <v>1163</v>
      </c>
      <c r="DC621" t="s">
        <v>2879</v>
      </c>
      <c r="DD621" t="s">
        <v>170</v>
      </c>
      <c r="DF621" t="s">
        <v>170</v>
      </c>
      <c r="DL621" t="s">
        <v>170</v>
      </c>
      <c r="DN621" t="s">
        <v>170</v>
      </c>
      <c r="DP621" t="s">
        <v>13726</v>
      </c>
      <c r="DQ621" t="str">
        <f>HYPERLINK("https://nconnect.nicmar.ac.in/storage/profile/6996fd872b744.png","Download")</f>
        <v>0</v>
      </c>
      <c r="DR621" t="str">
        <f>HYPERLINK("https://nconnect.nicmar.ac.in/pdf/792_resume_1772270366.pdf/Y2FyZWVy","View Resume")</f>
        <v>0</v>
      </c>
      <c r="DS621" t="s">
        <v>265</v>
      </c>
      <c r="DT621" t="s">
        <v>13727</v>
      </c>
      <c r="DU621" t="s">
        <v>13728</v>
      </c>
      <c r="DV621" t="s">
        <v>606</v>
      </c>
      <c r="DW621" t="s">
        <v>246</v>
      </c>
      <c r="DX621" t="s">
        <v>901</v>
      </c>
      <c r="DY621" t="s">
        <v>209</v>
      </c>
      <c r="DZ621" t="s">
        <v>265</v>
      </c>
    </row>
    <row r="622" spans="1:158">
      <c r="A622" t="s">
        <v>582</v>
      </c>
      <c r="B622" t="s">
        <v>211</v>
      </c>
      <c r="C622" t="s">
        <v>472</v>
      </c>
      <c r="D622" t="s">
        <v>583</v>
      </c>
      <c r="E622" t="s">
        <v>13708</v>
      </c>
      <c r="F622" t="s">
        <v>13709</v>
      </c>
      <c r="G622">
        <v>6393712254</v>
      </c>
      <c r="H622" t="s">
        <v>164</v>
      </c>
      <c r="I622" t="s">
        <v>13710</v>
      </c>
      <c r="J622" t="s">
        <v>217</v>
      </c>
      <c r="K622" t="s">
        <v>7111</v>
      </c>
      <c r="L622" t="s">
        <v>13711</v>
      </c>
      <c r="M622" t="s">
        <v>13712</v>
      </c>
      <c r="N622" t="s">
        <v>170</v>
      </c>
      <c r="AI622" t="s">
        <v>13713</v>
      </c>
      <c r="AJ622" t="s">
        <v>13714</v>
      </c>
      <c r="AK622" t="s">
        <v>13715</v>
      </c>
      <c r="AL622">
        <v>69.5</v>
      </c>
      <c r="AN622">
        <v>2011</v>
      </c>
      <c r="AO622" t="s">
        <v>174</v>
      </c>
      <c r="AP622" t="s">
        <v>13716</v>
      </c>
      <c r="AQ622" t="s">
        <v>13717</v>
      </c>
      <c r="AR622" t="s">
        <v>13718</v>
      </c>
      <c r="AS622">
        <v>70.4</v>
      </c>
      <c r="AU622">
        <v>2013</v>
      </c>
      <c r="AV622" t="s">
        <v>170</v>
      </c>
      <c r="BC622" t="s">
        <v>174</v>
      </c>
      <c r="BD622" t="s">
        <v>13719</v>
      </c>
      <c r="BE622" t="s">
        <v>13720</v>
      </c>
      <c r="BF622" t="s">
        <v>229</v>
      </c>
      <c r="BG622">
        <v>72.82</v>
      </c>
      <c r="BI622">
        <v>2018</v>
      </c>
      <c r="BJ622">
        <v>1</v>
      </c>
      <c r="BL622">
        <v>9</v>
      </c>
      <c r="BN622" t="s">
        <v>174</v>
      </c>
      <c r="BO622" t="s">
        <v>13721</v>
      </c>
      <c r="BP622" t="s">
        <v>13721</v>
      </c>
      <c r="BQ622" t="s">
        <v>231</v>
      </c>
      <c r="BR622">
        <v>75.3</v>
      </c>
      <c r="BS622">
        <v>7.53</v>
      </c>
      <c r="BT622">
        <v>2021</v>
      </c>
      <c r="BU622">
        <v>14</v>
      </c>
      <c r="BW622">
        <v>47</v>
      </c>
      <c r="BY622" t="s">
        <v>170</v>
      </c>
      <c r="CF622" t="s">
        <v>174</v>
      </c>
      <c r="CG622" t="s">
        <v>13722</v>
      </c>
      <c r="CH622" t="s">
        <v>13723</v>
      </c>
      <c r="CI622" t="s">
        <v>193</v>
      </c>
      <c r="CJ622">
        <v>2025</v>
      </c>
      <c r="CL622" t="s">
        <v>174</v>
      </c>
      <c r="CN622" t="s">
        <v>170</v>
      </c>
      <c r="CP622" t="s">
        <v>13724</v>
      </c>
      <c r="CQ622" t="s">
        <v>174</v>
      </c>
      <c r="CR622">
        <v>6</v>
      </c>
      <c r="CS622">
        <v>0</v>
      </c>
      <c r="CT622">
        <v>2</v>
      </c>
      <c r="CU622" t="s">
        <v>13725</v>
      </c>
      <c r="CV622" t="s">
        <v>170</v>
      </c>
      <c r="CZ622" t="s">
        <v>170</v>
      </c>
      <c r="DB622" t="s">
        <v>1163</v>
      </c>
      <c r="DC622" t="s">
        <v>2879</v>
      </c>
      <c r="DD622" t="s">
        <v>170</v>
      </c>
      <c r="DF622" t="s">
        <v>170</v>
      </c>
      <c r="DL622" t="s">
        <v>170</v>
      </c>
      <c r="DN622" t="s">
        <v>170</v>
      </c>
      <c r="DP622" t="s">
        <v>13729</v>
      </c>
      <c r="DQ622" t="str">
        <f>HYPERLINK("https://nconnect.nicmar.ac.in/storage/profile/6996fd872b744.png","Download")</f>
        <v>0</v>
      </c>
      <c r="DR622" t="str">
        <f>HYPERLINK("https://nconnect.nicmar.ac.in/pdf/792_resume_1772270366.pdf/Y2FyZWVy","View Resume")</f>
        <v>0</v>
      </c>
      <c r="DS622" t="s">
        <v>265</v>
      </c>
      <c r="DT622" t="s">
        <v>13727</v>
      </c>
      <c r="DU622" t="s">
        <v>13728</v>
      </c>
      <c r="DV622" t="s">
        <v>606</v>
      </c>
      <c r="DW622" t="s">
        <v>246</v>
      </c>
      <c r="DX622" t="s">
        <v>901</v>
      </c>
      <c r="DY622" t="s">
        <v>209</v>
      </c>
      <c r="DZ622" t="s">
        <v>265</v>
      </c>
    </row>
    <row r="623" spans="1:158">
      <c r="A623" t="s">
        <v>295</v>
      </c>
      <c r="B623" t="s">
        <v>211</v>
      </c>
      <c r="C623" t="s">
        <v>267</v>
      </c>
      <c r="D623" t="s">
        <v>296</v>
      </c>
      <c r="E623" t="s">
        <v>13730</v>
      </c>
      <c r="F623" t="s">
        <v>13731</v>
      </c>
      <c r="G623">
        <v>9559946158</v>
      </c>
      <c r="H623" t="s">
        <v>164</v>
      </c>
      <c r="I623" t="s">
        <v>13732</v>
      </c>
      <c r="J623" t="s">
        <v>217</v>
      </c>
      <c r="K623" t="s">
        <v>13733</v>
      </c>
      <c r="L623" t="s">
        <v>13734</v>
      </c>
      <c r="M623" t="s">
        <v>13735</v>
      </c>
      <c r="N623" t="s">
        <v>170</v>
      </c>
      <c r="AI623" t="s">
        <v>13736</v>
      </c>
      <c r="AJ623" t="s">
        <v>13737</v>
      </c>
      <c r="AK623" t="s">
        <v>1255</v>
      </c>
      <c r="AL623">
        <v>74.8</v>
      </c>
      <c r="AN623">
        <v>2009</v>
      </c>
      <c r="AO623" t="s">
        <v>174</v>
      </c>
      <c r="AP623" t="s">
        <v>13736</v>
      </c>
      <c r="AQ623" t="s">
        <v>13737</v>
      </c>
      <c r="AR623" t="s">
        <v>13738</v>
      </c>
      <c r="AS623">
        <v>79.4</v>
      </c>
      <c r="AU623">
        <v>2011</v>
      </c>
      <c r="AV623" t="s">
        <v>170</v>
      </c>
      <c r="BC623" t="s">
        <v>174</v>
      </c>
      <c r="BD623" t="s">
        <v>1297</v>
      </c>
      <c r="BE623" t="s">
        <v>13739</v>
      </c>
      <c r="BF623" t="s">
        <v>13740</v>
      </c>
      <c r="BG623">
        <v>55.8</v>
      </c>
      <c r="BI623">
        <v>2015</v>
      </c>
      <c r="BJ623">
        <v>19</v>
      </c>
      <c r="BK623" t="s">
        <v>13741</v>
      </c>
      <c r="BL623">
        <v>53</v>
      </c>
      <c r="BM623" t="s">
        <v>3043</v>
      </c>
      <c r="BN623" t="s">
        <v>174</v>
      </c>
      <c r="BO623" t="s">
        <v>1297</v>
      </c>
      <c r="BP623" t="s">
        <v>13739</v>
      </c>
      <c r="BQ623" t="s">
        <v>1185</v>
      </c>
      <c r="BR623">
        <v>73.3</v>
      </c>
      <c r="BS623">
        <v>7.33</v>
      </c>
      <c r="BT623">
        <v>2017</v>
      </c>
      <c r="BU623">
        <v>31</v>
      </c>
      <c r="BV623" t="s">
        <v>529</v>
      </c>
      <c r="BW623">
        <v>33</v>
      </c>
      <c r="BY623" t="s">
        <v>170</v>
      </c>
      <c r="CF623" t="s">
        <v>174</v>
      </c>
      <c r="CG623" t="s">
        <v>1185</v>
      </c>
      <c r="CH623" t="s">
        <v>13739</v>
      </c>
      <c r="CI623" t="s">
        <v>193</v>
      </c>
      <c r="CJ623">
        <v>2024</v>
      </c>
      <c r="CL623" t="s">
        <v>170</v>
      </c>
      <c r="CN623" t="s">
        <v>170</v>
      </c>
      <c r="CP623" t="s">
        <v>1944</v>
      </c>
      <c r="CQ623" t="s">
        <v>174</v>
      </c>
      <c r="CR623">
        <v>1</v>
      </c>
      <c r="CS623">
        <v>2</v>
      </c>
      <c r="CT623">
        <v>1</v>
      </c>
      <c r="CU623" t="s">
        <v>13742</v>
      </c>
      <c r="CV623" t="s">
        <v>170</v>
      </c>
      <c r="CZ623" t="s">
        <v>170</v>
      </c>
      <c r="DB623" t="s">
        <v>13743</v>
      </c>
      <c r="DC623" t="s">
        <v>326</v>
      </c>
      <c r="DD623" t="s">
        <v>170</v>
      </c>
      <c r="DF623" t="s">
        <v>170</v>
      </c>
      <c r="DL623" t="s">
        <v>170</v>
      </c>
      <c r="DN623" t="s">
        <v>170</v>
      </c>
      <c r="DP623" t="s">
        <v>13744</v>
      </c>
      <c r="DQ623" t="s">
        <v>202</v>
      </c>
      <c r="DR623" t="str">
        <f>HYPERLINK("https://nconnect.nicmar.ac.in/pdf/793_resume_1772271417.pdf/Y2FyZWVy","View Resume")</f>
        <v>0</v>
      </c>
      <c r="DS623" t="s">
        <v>355</v>
      </c>
      <c r="DT623" t="s">
        <v>7563</v>
      </c>
      <c r="DU623" t="s">
        <v>13745</v>
      </c>
      <c r="DV623" t="s">
        <v>4679</v>
      </c>
      <c r="DW623" t="s">
        <v>246</v>
      </c>
      <c r="DX623" t="s">
        <v>984</v>
      </c>
      <c r="DY623" t="s">
        <v>469</v>
      </c>
      <c r="DZ623" t="s">
        <v>355</v>
      </c>
    </row>
    <row r="624" spans="1:158">
      <c r="A624" t="s">
        <v>2251</v>
      </c>
      <c r="B624" t="s">
        <v>159</v>
      </c>
      <c r="C624" t="s">
        <v>212</v>
      </c>
      <c r="D624" t="s">
        <v>2252</v>
      </c>
      <c r="E624" t="s">
        <v>13746</v>
      </c>
      <c r="F624" t="s">
        <v>13747</v>
      </c>
      <c r="G624">
        <v>9172466960</v>
      </c>
      <c r="H624" t="s">
        <v>164</v>
      </c>
      <c r="I624" t="s">
        <v>13748</v>
      </c>
      <c r="J624" t="s">
        <v>166</v>
      </c>
      <c r="K624" t="s">
        <v>13749</v>
      </c>
      <c r="L624" t="s">
        <v>13750</v>
      </c>
      <c r="M624" t="s">
        <v>13751</v>
      </c>
      <c r="N624" t="s">
        <v>170</v>
      </c>
      <c r="AI624" t="s">
        <v>13752</v>
      </c>
      <c r="AJ624" t="s">
        <v>13753</v>
      </c>
      <c r="AK624" t="s">
        <v>13754</v>
      </c>
      <c r="AL624">
        <v>84</v>
      </c>
      <c r="AN624">
        <v>2010</v>
      </c>
      <c r="AO624" t="s">
        <v>174</v>
      </c>
      <c r="AP624" t="s">
        <v>13755</v>
      </c>
      <c r="AQ624" t="s">
        <v>13753</v>
      </c>
      <c r="AR624" t="s">
        <v>13756</v>
      </c>
      <c r="AS624">
        <v>71.67</v>
      </c>
      <c r="AU624">
        <v>2012</v>
      </c>
      <c r="AV624" t="s">
        <v>170</v>
      </c>
      <c r="BC624" t="s">
        <v>174</v>
      </c>
      <c r="BD624" t="s">
        <v>13757</v>
      </c>
      <c r="BE624" t="s">
        <v>13758</v>
      </c>
      <c r="BF624" t="s">
        <v>229</v>
      </c>
      <c r="BG624">
        <v>66.06</v>
      </c>
      <c r="BI624">
        <v>2016</v>
      </c>
      <c r="BJ624">
        <v>2</v>
      </c>
      <c r="BL624">
        <v>9</v>
      </c>
      <c r="BN624" t="s">
        <v>174</v>
      </c>
      <c r="BO624" t="s">
        <v>13757</v>
      </c>
      <c r="BP624" t="s">
        <v>13759</v>
      </c>
      <c r="BQ624" t="s">
        <v>3851</v>
      </c>
      <c r="BR624">
        <v>74.93</v>
      </c>
      <c r="BS624">
        <v>8.39</v>
      </c>
      <c r="BT624">
        <v>2024</v>
      </c>
      <c r="BU624">
        <v>17</v>
      </c>
      <c r="BW624">
        <v>13</v>
      </c>
      <c r="BY624" t="s">
        <v>170</v>
      </c>
      <c r="CF624" t="s">
        <v>174</v>
      </c>
      <c r="CG624" t="s">
        <v>13760</v>
      </c>
      <c r="CH624" t="s">
        <v>13761</v>
      </c>
      <c r="CI624" t="s">
        <v>373</v>
      </c>
      <c r="CK624" t="s">
        <v>170</v>
      </c>
      <c r="CL624" t="s">
        <v>170</v>
      </c>
      <c r="CN624" t="s">
        <v>170</v>
      </c>
      <c r="CP624" t="s">
        <v>13762</v>
      </c>
      <c r="CQ624" t="s">
        <v>170</v>
      </c>
      <c r="CV624" t="s">
        <v>170</v>
      </c>
      <c r="CZ624" t="s">
        <v>170</v>
      </c>
      <c r="DB624" t="s">
        <v>13763</v>
      </c>
      <c r="DC624" t="s">
        <v>13764</v>
      </c>
      <c r="DD624" t="s">
        <v>174</v>
      </c>
      <c r="DE624" t="s">
        <v>13765</v>
      </c>
      <c r="DF624" t="s">
        <v>174</v>
      </c>
      <c r="DG624">
        <v>1</v>
      </c>
      <c r="DH624">
        <v>0</v>
      </c>
      <c r="DI624">
        <v>1</v>
      </c>
      <c r="DJ624" t="s">
        <v>3130</v>
      </c>
      <c r="DK624">
        <v>0</v>
      </c>
      <c r="DL624" t="s">
        <v>170</v>
      </c>
      <c r="DN624" t="s">
        <v>170</v>
      </c>
      <c r="DP624" t="s">
        <v>13766</v>
      </c>
      <c r="DQ624" t="str">
        <f>HYPERLINK("https://nconnect.nicmar.ac.in/storage/profile/69a2a89c8bfd1.png","Download")</f>
        <v>0</v>
      </c>
      <c r="DR624" t="str">
        <f>HYPERLINK("https://nconnect.nicmar.ac.in/pdf/790_resume_1772271477.pdf/Y2FyZWVy","View Resume")</f>
        <v>0</v>
      </c>
      <c r="DS624" t="s">
        <v>13767</v>
      </c>
      <c r="DT624" t="s">
        <v>13768</v>
      </c>
      <c r="DU624" t="s">
        <v>255</v>
      </c>
      <c r="DV624" t="s">
        <v>13769</v>
      </c>
      <c r="DW624" t="s">
        <v>246</v>
      </c>
      <c r="DX624" t="s">
        <v>1548</v>
      </c>
      <c r="DY624" t="s">
        <v>209</v>
      </c>
      <c r="DZ624" t="s">
        <v>253</v>
      </c>
      <c r="EA624" t="s">
        <v>13770</v>
      </c>
      <c r="EB624" t="s">
        <v>13771</v>
      </c>
      <c r="EC624" t="s">
        <v>819</v>
      </c>
      <c r="ED624" t="s">
        <v>207</v>
      </c>
      <c r="EE624" t="s">
        <v>4274</v>
      </c>
      <c r="EF624" t="s">
        <v>645</v>
      </c>
      <c r="EG624" t="s">
        <v>1498</v>
      </c>
      <c r="EH624" t="s">
        <v>13772</v>
      </c>
      <c r="EI624" t="s">
        <v>13773</v>
      </c>
      <c r="EJ624" t="s">
        <v>13774</v>
      </c>
      <c r="EK624" t="s">
        <v>207</v>
      </c>
      <c r="EL624" t="s">
        <v>3868</v>
      </c>
      <c r="EM624" t="s">
        <v>5754</v>
      </c>
      <c r="EN624" t="s">
        <v>344</v>
      </c>
    </row>
    <row r="625" spans="1:158">
      <c r="A625" t="s">
        <v>471</v>
      </c>
      <c r="B625" t="s">
        <v>211</v>
      </c>
      <c r="C625" t="s">
        <v>472</v>
      </c>
      <c r="D625" t="s">
        <v>473</v>
      </c>
      <c r="E625" t="s">
        <v>13552</v>
      </c>
      <c r="F625" t="s">
        <v>13553</v>
      </c>
      <c r="G625">
        <v>8978448140</v>
      </c>
      <c r="H625" t="s">
        <v>164</v>
      </c>
      <c r="I625" t="s">
        <v>13554</v>
      </c>
      <c r="J625" t="s">
        <v>217</v>
      </c>
      <c r="K625" t="s">
        <v>13555</v>
      </c>
      <c r="L625" t="s">
        <v>13556</v>
      </c>
      <c r="M625" t="s">
        <v>13557</v>
      </c>
      <c r="N625" t="s">
        <v>170</v>
      </c>
      <c r="AI625" t="s">
        <v>13558</v>
      </c>
      <c r="AJ625" t="s">
        <v>13559</v>
      </c>
      <c r="AK625" t="s">
        <v>1907</v>
      </c>
      <c r="AL625">
        <v>92</v>
      </c>
      <c r="AN625">
        <v>2011</v>
      </c>
      <c r="AO625" t="s">
        <v>170</v>
      </c>
      <c r="AV625" t="s">
        <v>174</v>
      </c>
      <c r="AW625" t="s">
        <v>1827</v>
      </c>
      <c r="AX625" t="s">
        <v>13560</v>
      </c>
      <c r="AY625" t="s">
        <v>486</v>
      </c>
      <c r="AZ625">
        <v>85.38</v>
      </c>
      <c r="BB625">
        <v>2014</v>
      </c>
      <c r="BC625" t="s">
        <v>174</v>
      </c>
      <c r="BD625" t="s">
        <v>13561</v>
      </c>
      <c r="BE625" t="s">
        <v>13562</v>
      </c>
      <c r="BF625" t="s">
        <v>486</v>
      </c>
      <c r="BG625">
        <v>74.26</v>
      </c>
      <c r="BI625">
        <v>2017</v>
      </c>
      <c r="BJ625">
        <v>1</v>
      </c>
      <c r="BL625">
        <v>9</v>
      </c>
      <c r="BN625" t="s">
        <v>174</v>
      </c>
      <c r="BO625" t="s">
        <v>13561</v>
      </c>
      <c r="BP625" t="s">
        <v>13563</v>
      </c>
      <c r="BQ625" t="s">
        <v>213</v>
      </c>
      <c r="BR625">
        <v>87</v>
      </c>
      <c r="BS625">
        <v>9.2</v>
      </c>
      <c r="BT625">
        <v>2021</v>
      </c>
      <c r="BU625">
        <v>14</v>
      </c>
      <c r="BW625">
        <v>47</v>
      </c>
      <c r="BY625" t="s">
        <v>170</v>
      </c>
      <c r="CF625" t="s">
        <v>174</v>
      </c>
      <c r="CG625" t="s">
        <v>213</v>
      </c>
      <c r="CH625" t="s">
        <v>13564</v>
      </c>
      <c r="CI625" t="s">
        <v>193</v>
      </c>
      <c r="CJ625">
        <v>2025</v>
      </c>
      <c r="CL625" t="s">
        <v>174</v>
      </c>
      <c r="CM625" t="s">
        <v>13565</v>
      </c>
      <c r="CN625" t="s">
        <v>174</v>
      </c>
      <c r="CO625" t="s">
        <v>13566</v>
      </c>
      <c r="CP625" t="s">
        <v>13567</v>
      </c>
      <c r="CQ625" t="s">
        <v>174</v>
      </c>
      <c r="CR625" t="s">
        <v>13568</v>
      </c>
      <c r="CS625" t="s">
        <v>13569</v>
      </c>
      <c r="CT625">
        <v>4</v>
      </c>
      <c r="CU625" t="s">
        <v>13570</v>
      </c>
      <c r="CV625" t="s">
        <v>170</v>
      </c>
      <c r="CZ625" t="s">
        <v>170</v>
      </c>
      <c r="DB625" t="s">
        <v>13571</v>
      </c>
      <c r="DC625" t="s">
        <v>13572</v>
      </c>
      <c r="DD625" t="s">
        <v>174</v>
      </c>
      <c r="DE625" t="s">
        <v>13573</v>
      </c>
      <c r="DF625" t="s">
        <v>174</v>
      </c>
      <c r="DG625" t="s">
        <v>13574</v>
      </c>
      <c r="DH625" t="s">
        <v>13575</v>
      </c>
      <c r="DI625" t="s">
        <v>13576</v>
      </c>
      <c r="DJ625" t="s">
        <v>13577</v>
      </c>
      <c r="DK625">
        <v>8</v>
      </c>
      <c r="DL625" t="s">
        <v>174</v>
      </c>
      <c r="DM625" t="s">
        <v>13578</v>
      </c>
      <c r="DN625" t="s">
        <v>174</v>
      </c>
      <c r="DO625" t="s">
        <v>13579</v>
      </c>
      <c r="DP625" t="s">
        <v>13766</v>
      </c>
      <c r="DQ625" t="str">
        <f>HYPERLINK("https://nconnect.nicmar.ac.in/storage/profile/69a29c6d17751.png","Download")</f>
        <v>0</v>
      </c>
      <c r="DR625" t="str">
        <f>HYPERLINK("https://nconnect.nicmar.ac.in/pdf/783_resume_1772264331.pdf/Y2FyZWVy","View Resume")</f>
        <v>0</v>
      </c>
      <c r="DS625" t="s">
        <v>908</v>
      </c>
      <c r="DT625" t="s">
        <v>462</v>
      </c>
      <c r="DU625" t="s">
        <v>13581</v>
      </c>
      <c r="DV625" t="s">
        <v>13582</v>
      </c>
      <c r="DW625" t="s">
        <v>246</v>
      </c>
      <c r="DX625" t="s">
        <v>996</v>
      </c>
      <c r="DY625" t="s">
        <v>209</v>
      </c>
      <c r="DZ625" t="s">
        <v>908</v>
      </c>
    </row>
    <row r="626" spans="1:158">
      <c r="A626" t="s">
        <v>1063</v>
      </c>
      <c r="B626" t="s">
        <v>508</v>
      </c>
      <c r="C626" t="s">
        <v>212</v>
      </c>
      <c r="D626" t="s">
        <v>213</v>
      </c>
      <c r="E626" t="s">
        <v>13681</v>
      </c>
      <c r="F626" t="s">
        <v>13682</v>
      </c>
      <c r="G626">
        <v>9730010717</v>
      </c>
      <c r="H626" t="s">
        <v>164</v>
      </c>
      <c r="I626" t="s">
        <v>13683</v>
      </c>
      <c r="J626" t="s">
        <v>217</v>
      </c>
      <c r="K626" t="s">
        <v>4193</v>
      </c>
      <c r="L626" t="s">
        <v>13684</v>
      </c>
      <c r="M626" t="s">
        <v>13685</v>
      </c>
      <c r="N626" t="s">
        <v>170</v>
      </c>
      <c r="AI626" t="s">
        <v>13686</v>
      </c>
      <c r="AJ626" t="s">
        <v>13687</v>
      </c>
      <c r="AK626" t="s">
        <v>13688</v>
      </c>
      <c r="AL626">
        <v>86.55</v>
      </c>
      <c r="AN626">
        <v>2012</v>
      </c>
      <c r="AO626" t="s">
        <v>174</v>
      </c>
      <c r="AP626" t="s">
        <v>13689</v>
      </c>
      <c r="AQ626" t="s">
        <v>13687</v>
      </c>
      <c r="AR626" t="s">
        <v>13690</v>
      </c>
      <c r="AS626">
        <v>76.0</v>
      </c>
      <c r="AU626">
        <v>2014</v>
      </c>
      <c r="AV626" t="s">
        <v>170</v>
      </c>
      <c r="BC626" t="s">
        <v>174</v>
      </c>
      <c r="BD626" t="s">
        <v>13691</v>
      </c>
      <c r="BE626" t="s">
        <v>13692</v>
      </c>
      <c r="BF626" t="s">
        <v>13693</v>
      </c>
      <c r="BG626">
        <v>80.8</v>
      </c>
      <c r="BH626">
        <v>8.83</v>
      </c>
      <c r="BI626">
        <v>2018</v>
      </c>
      <c r="BJ626">
        <v>1</v>
      </c>
      <c r="BL626">
        <v>9</v>
      </c>
      <c r="BN626" t="s">
        <v>174</v>
      </c>
      <c r="BO626" t="s">
        <v>13694</v>
      </c>
      <c r="BP626" t="s">
        <v>13694</v>
      </c>
      <c r="BQ626" t="s">
        <v>13695</v>
      </c>
      <c r="BR626">
        <v>84.5</v>
      </c>
      <c r="BS626">
        <v>8.95</v>
      </c>
      <c r="BT626">
        <v>2021</v>
      </c>
      <c r="BU626">
        <v>14</v>
      </c>
      <c r="BW626">
        <v>47</v>
      </c>
      <c r="BY626" t="s">
        <v>170</v>
      </c>
      <c r="CF626" t="s">
        <v>174</v>
      </c>
      <c r="CG626" t="s">
        <v>13696</v>
      </c>
      <c r="CH626" t="s">
        <v>2973</v>
      </c>
      <c r="CI626" t="s">
        <v>373</v>
      </c>
      <c r="CJ626">
        <v>2027</v>
      </c>
      <c r="CK626" t="s">
        <v>170</v>
      </c>
      <c r="CL626" t="s">
        <v>174</v>
      </c>
      <c r="CM626" t="s">
        <v>13697</v>
      </c>
      <c r="CN626" t="s">
        <v>174</v>
      </c>
      <c r="CO626" t="s">
        <v>13698</v>
      </c>
      <c r="CP626" t="s">
        <v>13699</v>
      </c>
      <c r="CQ626" t="s">
        <v>174</v>
      </c>
      <c r="CR626">
        <v>4</v>
      </c>
      <c r="CS626">
        <v>0</v>
      </c>
      <c r="CT626">
        <v>4</v>
      </c>
      <c r="CU626" t="s">
        <v>13700</v>
      </c>
      <c r="CV626" t="s">
        <v>174</v>
      </c>
      <c r="CW626" t="s">
        <v>13701</v>
      </c>
      <c r="CX626" t="s">
        <v>373</v>
      </c>
      <c r="CZ626" t="s">
        <v>170</v>
      </c>
      <c r="DB626" t="s">
        <v>13702</v>
      </c>
      <c r="DC626" t="s">
        <v>2367</v>
      </c>
      <c r="DD626" t="s">
        <v>174</v>
      </c>
      <c r="DE626" t="s">
        <v>13703</v>
      </c>
      <c r="DF626" t="s">
        <v>170</v>
      </c>
      <c r="DL626" t="s">
        <v>174</v>
      </c>
      <c r="DM626" t="s">
        <v>13704</v>
      </c>
      <c r="DN626" t="s">
        <v>174</v>
      </c>
      <c r="DO626" t="s">
        <v>13705</v>
      </c>
      <c r="DP626" t="s">
        <v>13775</v>
      </c>
      <c r="DQ626" t="str">
        <f>HYPERLINK("https://nconnect.nicmar.ac.in/storage/profile/699f3ad143be6.png","Download")</f>
        <v>0</v>
      </c>
      <c r="DR626" t="str">
        <f>HYPERLINK("https://nconnect.nicmar.ac.in/pdf/38_resume_1772044099.pdf/Y2FyZWVy","View Resume")</f>
        <v>0</v>
      </c>
      <c r="DS626" t="s">
        <v>248</v>
      </c>
      <c r="DT626" t="s">
        <v>13707</v>
      </c>
      <c r="DU626" t="s">
        <v>12717</v>
      </c>
      <c r="DV626" t="s">
        <v>1812</v>
      </c>
      <c r="DW626" t="s">
        <v>207</v>
      </c>
      <c r="DX626" t="s">
        <v>1809</v>
      </c>
      <c r="DY626" t="s">
        <v>2858</v>
      </c>
      <c r="DZ626" t="s">
        <v>248</v>
      </c>
    </row>
    <row r="627" spans="1:158">
      <c r="A627" t="s">
        <v>582</v>
      </c>
      <c r="B627" t="s">
        <v>211</v>
      </c>
      <c r="C627" t="s">
        <v>472</v>
      </c>
      <c r="D627" t="s">
        <v>583</v>
      </c>
      <c r="E627" t="s">
        <v>13552</v>
      </c>
      <c r="F627" t="s">
        <v>13553</v>
      </c>
      <c r="G627">
        <v>8978448140</v>
      </c>
      <c r="H627" t="s">
        <v>164</v>
      </c>
      <c r="I627" t="s">
        <v>13554</v>
      </c>
      <c r="J627" t="s">
        <v>217</v>
      </c>
      <c r="K627" t="s">
        <v>13555</v>
      </c>
      <c r="L627" t="s">
        <v>13556</v>
      </c>
      <c r="M627" t="s">
        <v>13557</v>
      </c>
      <c r="N627" t="s">
        <v>170</v>
      </c>
      <c r="AI627" t="s">
        <v>13558</v>
      </c>
      <c r="AJ627" t="s">
        <v>13559</v>
      </c>
      <c r="AK627" t="s">
        <v>1907</v>
      </c>
      <c r="AL627">
        <v>92</v>
      </c>
      <c r="AN627">
        <v>2011</v>
      </c>
      <c r="AO627" t="s">
        <v>170</v>
      </c>
      <c r="AV627" t="s">
        <v>174</v>
      </c>
      <c r="AW627" t="s">
        <v>1827</v>
      </c>
      <c r="AX627" t="s">
        <v>13560</v>
      </c>
      <c r="AY627" t="s">
        <v>486</v>
      </c>
      <c r="AZ627">
        <v>85.38</v>
      </c>
      <c r="BB627">
        <v>2014</v>
      </c>
      <c r="BC627" t="s">
        <v>174</v>
      </c>
      <c r="BD627" t="s">
        <v>13561</v>
      </c>
      <c r="BE627" t="s">
        <v>13562</v>
      </c>
      <c r="BF627" t="s">
        <v>486</v>
      </c>
      <c r="BG627">
        <v>74.26</v>
      </c>
      <c r="BI627">
        <v>2017</v>
      </c>
      <c r="BJ627">
        <v>1</v>
      </c>
      <c r="BL627">
        <v>9</v>
      </c>
      <c r="BN627" t="s">
        <v>174</v>
      </c>
      <c r="BO627" t="s">
        <v>13561</v>
      </c>
      <c r="BP627" t="s">
        <v>13563</v>
      </c>
      <c r="BQ627" t="s">
        <v>213</v>
      </c>
      <c r="BR627">
        <v>87</v>
      </c>
      <c r="BS627">
        <v>9.2</v>
      </c>
      <c r="BT627">
        <v>2021</v>
      </c>
      <c r="BU627">
        <v>14</v>
      </c>
      <c r="BW627">
        <v>47</v>
      </c>
      <c r="BY627" t="s">
        <v>170</v>
      </c>
      <c r="CF627" t="s">
        <v>174</v>
      </c>
      <c r="CG627" t="s">
        <v>213</v>
      </c>
      <c r="CH627" t="s">
        <v>13564</v>
      </c>
      <c r="CI627" t="s">
        <v>193</v>
      </c>
      <c r="CJ627">
        <v>2025</v>
      </c>
      <c r="CL627" t="s">
        <v>174</v>
      </c>
      <c r="CM627" t="s">
        <v>13565</v>
      </c>
      <c r="CN627" t="s">
        <v>174</v>
      </c>
      <c r="CO627" t="s">
        <v>13566</v>
      </c>
      <c r="CP627" t="s">
        <v>13567</v>
      </c>
      <c r="CQ627" t="s">
        <v>174</v>
      </c>
      <c r="CR627" t="s">
        <v>13568</v>
      </c>
      <c r="CS627" t="s">
        <v>13569</v>
      </c>
      <c r="CT627">
        <v>4</v>
      </c>
      <c r="CU627" t="s">
        <v>13570</v>
      </c>
      <c r="CV627" t="s">
        <v>170</v>
      </c>
      <c r="CZ627" t="s">
        <v>170</v>
      </c>
      <c r="DB627" t="s">
        <v>13571</v>
      </c>
      <c r="DC627" t="s">
        <v>13572</v>
      </c>
      <c r="DD627" t="s">
        <v>174</v>
      </c>
      <c r="DE627" t="s">
        <v>13573</v>
      </c>
      <c r="DF627" t="s">
        <v>174</v>
      </c>
      <c r="DG627" t="s">
        <v>13574</v>
      </c>
      <c r="DH627" t="s">
        <v>13575</v>
      </c>
      <c r="DI627" t="s">
        <v>13576</v>
      </c>
      <c r="DJ627" t="s">
        <v>13577</v>
      </c>
      <c r="DK627">
        <v>8</v>
      </c>
      <c r="DL627" t="s">
        <v>174</v>
      </c>
      <c r="DM627" t="s">
        <v>13578</v>
      </c>
      <c r="DN627" t="s">
        <v>174</v>
      </c>
      <c r="DO627" t="s">
        <v>13579</v>
      </c>
      <c r="DP627" t="s">
        <v>13776</v>
      </c>
      <c r="DQ627" t="str">
        <f>HYPERLINK("https://nconnect.nicmar.ac.in/storage/profile/69a29c6d17751.png","Download")</f>
        <v>0</v>
      </c>
      <c r="DR627" t="str">
        <f>HYPERLINK("https://nconnect.nicmar.ac.in/pdf/783_resume_1772264331.pdf/Y2FyZWVy","View Resume")</f>
        <v>0</v>
      </c>
      <c r="DS627" t="s">
        <v>908</v>
      </c>
      <c r="DT627" t="s">
        <v>462</v>
      </c>
      <c r="DU627" t="s">
        <v>13581</v>
      </c>
      <c r="DV627" t="s">
        <v>13582</v>
      </c>
      <c r="DW627" t="s">
        <v>246</v>
      </c>
      <c r="DX627" t="s">
        <v>996</v>
      </c>
      <c r="DY627" t="s">
        <v>209</v>
      </c>
      <c r="DZ627" t="s">
        <v>908</v>
      </c>
    </row>
    <row r="628" spans="1:158">
      <c r="A628" t="s">
        <v>3909</v>
      </c>
      <c r="B628" t="s">
        <v>211</v>
      </c>
      <c r="C628" t="s">
        <v>472</v>
      </c>
      <c r="D628" t="s">
        <v>3910</v>
      </c>
      <c r="E628" t="s">
        <v>13552</v>
      </c>
      <c r="F628" t="s">
        <v>13553</v>
      </c>
      <c r="G628">
        <v>8978448140</v>
      </c>
      <c r="H628" t="s">
        <v>164</v>
      </c>
      <c r="I628" t="s">
        <v>13554</v>
      </c>
      <c r="J628" t="s">
        <v>217</v>
      </c>
      <c r="K628" t="s">
        <v>13555</v>
      </c>
      <c r="L628" t="s">
        <v>13556</v>
      </c>
      <c r="M628" t="s">
        <v>13557</v>
      </c>
      <c r="N628" t="s">
        <v>170</v>
      </c>
      <c r="AI628" t="s">
        <v>13558</v>
      </c>
      <c r="AJ628" t="s">
        <v>13559</v>
      </c>
      <c r="AK628" t="s">
        <v>1907</v>
      </c>
      <c r="AL628">
        <v>92</v>
      </c>
      <c r="AN628">
        <v>2011</v>
      </c>
      <c r="AO628" t="s">
        <v>170</v>
      </c>
      <c r="AV628" t="s">
        <v>174</v>
      </c>
      <c r="AW628" t="s">
        <v>1827</v>
      </c>
      <c r="AX628" t="s">
        <v>13560</v>
      </c>
      <c r="AY628" t="s">
        <v>486</v>
      </c>
      <c r="AZ628">
        <v>85.38</v>
      </c>
      <c r="BB628">
        <v>2014</v>
      </c>
      <c r="BC628" t="s">
        <v>174</v>
      </c>
      <c r="BD628" t="s">
        <v>13561</v>
      </c>
      <c r="BE628" t="s">
        <v>13562</v>
      </c>
      <c r="BF628" t="s">
        <v>486</v>
      </c>
      <c r="BG628">
        <v>74.26</v>
      </c>
      <c r="BI628">
        <v>2017</v>
      </c>
      <c r="BJ628">
        <v>1</v>
      </c>
      <c r="BL628">
        <v>9</v>
      </c>
      <c r="BN628" t="s">
        <v>174</v>
      </c>
      <c r="BO628" t="s">
        <v>13561</v>
      </c>
      <c r="BP628" t="s">
        <v>13563</v>
      </c>
      <c r="BQ628" t="s">
        <v>213</v>
      </c>
      <c r="BR628">
        <v>87</v>
      </c>
      <c r="BS628">
        <v>9.2</v>
      </c>
      <c r="BT628">
        <v>2021</v>
      </c>
      <c r="BU628">
        <v>14</v>
      </c>
      <c r="BW628">
        <v>47</v>
      </c>
      <c r="BY628" t="s">
        <v>170</v>
      </c>
      <c r="CF628" t="s">
        <v>174</v>
      </c>
      <c r="CG628" t="s">
        <v>213</v>
      </c>
      <c r="CH628" t="s">
        <v>13564</v>
      </c>
      <c r="CI628" t="s">
        <v>193</v>
      </c>
      <c r="CJ628">
        <v>2025</v>
      </c>
      <c r="CL628" t="s">
        <v>174</v>
      </c>
      <c r="CM628" t="s">
        <v>13565</v>
      </c>
      <c r="CN628" t="s">
        <v>174</v>
      </c>
      <c r="CO628" t="s">
        <v>13566</v>
      </c>
      <c r="CP628" t="s">
        <v>13567</v>
      </c>
      <c r="CQ628" t="s">
        <v>174</v>
      </c>
      <c r="CR628" t="s">
        <v>13568</v>
      </c>
      <c r="CS628" t="s">
        <v>13569</v>
      </c>
      <c r="CT628">
        <v>4</v>
      </c>
      <c r="CU628" t="s">
        <v>13570</v>
      </c>
      <c r="CV628" t="s">
        <v>170</v>
      </c>
      <c r="CZ628" t="s">
        <v>170</v>
      </c>
      <c r="DB628" t="s">
        <v>13571</v>
      </c>
      <c r="DC628" t="s">
        <v>13572</v>
      </c>
      <c r="DD628" t="s">
        <v>174</v>
      </c>
      <c r="DE628" t="s">
        <v>13573</v>
      </c>
      <c r="DF628" t="s">
        <v>174</v>
      </c>
      <c r="DG628" t="s">
        <v>13574</v>
      </c>
      <c r="DH628" t="s">
        <v>13575</v>
      </c>
      <c r="DI628" t="s">
        <v>13576</v>
      </c>
      <c r="DJ628" t="s">
        <v>13577</v>
      </c>
      <c r="DK628">
        <v>8</v>
      </c>
      <c r="DL628" t="s">
        <v>174</v>
      </c>
      <c r="DM628" t="s">
        <v>13578</v>
      </c>
      <c r="DN628" t="s">
        <v>174</v>
      </c>
      <c r="DO628" t="s">
        <v>13579</v>
      </c>
      <c r="DP628" t="s">
        <v>13777</v>
      </c>
      <c r="DQ628" t="str">
        <f>HYPERLINK("https://nconnect.nicmar.ac.in/storage/profile/69a29c6d17751.png","Download")</f>
        <v>0</v>
      </c>
      <c r="DR628" t="str">
        <f>HYPERLINK("https://nconnect.nicmar.ac.in/pdf/783_resume_1772264331.pdf/Y2FyZWVy","View Resume")</f>
        <v>0</v>
      </c>
      <c r="DS628" t="s">
        <v>908</v>
      </c>
      <c r="DT628" t="s">
        <v>462</v>
      </c>
      <c r="DU628" t="s">
        <v>13581</v>
      </c>
      <c r="DV628" t="s">
        <v>13582</v>
      </c>
      <c r="DW628" t="s">
        <v>246</v>
      </c>
      <c r="DX628" t="s">
        <v>996</v>
      </c>
      <c r="DY628" t="s">
        <v>209</v>
      </c>
      <c r="DZ628" t="s">
        <v>908</v>
      </c>
    </row>
    <row r="629" spans="1:158">
      <c r="A629" t="s">
        <v>3203</v>
      </c>
      <c r="B629" t="s">
        <v>211</v>
      </c>
      <c r="C629" t="s">
        <v>160</v>
      </c>
      <c r="D629" t="s">
        <v>3204</v>
      </c>
      <c r="E629" t="s">
        <v>13552</v>
      </c>
      <c r="F629" t="s">
        <v>13553</v>
      </c>
      <c r="G629">
        <v>8978448140</v>
      </c>
      <c r="H629" t="s">
        <v>164</v>
      </c>
      <c r="I629" t="s">
        <v>13554</v>
      </c>
      <c r="J629" t="s">
        <v>217</v>
      </c>
      <c r="K629" t="s">
        <v>13555</v>
      </c>
      <c r="L629" t="s">
        <v>13556</v>
      </c>
      <c r="M629" t="s">
        <v>13557</v>
      </c>
      <c r="N629" t="s">
        <v>170</v>
      </c>
      <c r="AI629" t="s">
        <v>13558</v>
      </c>
      <c r="AJ629" t="s">
        <v>13559</v>
      </c>
      <c r="AK629" t="s">
        <v>1907</v>
      </c>
      <c r="AL629">
        <v>92</v>
      </c>
      <c r="AN629">
        <v>2011</v>
      </c>
      <c r="AO629" t="s">
        <v>170</v>
      </c>
      <c r="AV629" t="s">
        <v>174</v>
      </c>
      <c r="AW629" t="s">
        <v>1827</v>
      </c>
      <c r="AX629" t="s">
        <v>13560</v>
      </c>
      <c r="AY629" t="s">
        <v>486</v>
      </c>
      <c r="AZ629">
        <v>85.38</v>
      </c>
      <c r="BB629">
        <v>2014</v>
      </c>
      <c r="BC629" t="s">
        <v>174</v>
      </c>
      <c r="BD629" t="s">
        <v>13561</v>
      </c>
      <c r="BE629" t="s">
        <v>13562</v>
      </c>
      <c r="BF629" t="s">
        <v>486</v>
      </c>
      <c r="BG629">
        <v>74.26</v>
      </c>
      <c r="BI629">
        <v>2017</v>
      </c>
      <c r="BJ629">
        <v>1</v>
      </c>
      <c r="BL629">
        <v>9</v>
      </c>
      <c r="BN629" t="s">
        <v>174</v>
      </c>
      <c r="BO629" t="s">
        <v>13561</v>
      </c>
      <c r="BP629" t="s">
        <v>13563</v>
      </c>
      <c r="BQ629" t="s">
        <v>213</v>
      </c>
      <c r="BR629">
        <v>87</v>
      </c>
      <c r="BS629">
        <v>9.2</v>
      </c>
      <c r="BT629">
        <v>2021</v>
      </c>
      <c r="BU629">
        <v>14</v>
      </c>
      <c r="BW629">
        <v>47</v>
      </c>
      <c r="BY629" t="s">
        <v>170</v>
      </c>
      <c r="CF629" t="s">
        <v>174</v>
      </c>
      <c r="CG629" t="s">
        <v>213</v>
      </c>
      <c r="CH629" t="s">
        <v>13564</v>
      </c>
      <c r="CI629" t="s">
        <v>193</v>
      </c>
      <c r="CJ629">
        <v>2025</v>
      </c>
      <c r="CL629" t="s">
        <v>174</v>
      </c>
      <c r="CM629" t="s">
        <v>13565</v>
      </c>
      <c r="CN629" t="s">
        <v>174</v>
      </c>
      <c r="CO629" t="s">
        <v>13566</v>
      </c>
      <c r="CP629" t="s">
        <v>13567</v>
      </c>
      <c r="CQ629" t="s">
        <v>174</v>
      </c>
      <c r="CR629" t="s">
        <v>13568</v>
      </c>
      <c r="CS629" t="s">
        <v>13569</v>
      </c>
      <c r="CT629">
        <v>4</v>
      </c>
      <c r="CU629" t="s">
        <v>13570</v>
      </c>
      <c r="CV629" t="s">
        <v>170</v>
      </c>
      <c r="CZ629" t="s">
        <v>170</v>
      </c>
      <c r="DB629" t="s">
        <v>13571</v>
      </c>
      <c r="DC629" t="s">
        <v>13572</v>
      </c>
      <c r="DD629" t="s">
        <v>174</v>
      </c>
      <c r="DE629" t="s">
        <v>13573</v>
      </c>
      <c r="DF629" t="s">
        <v>174</v>
      </c>
      <c r="DG629" t="s">
        <v>13574</v>
      </c>
      <c r="DH629" t="s">
        <v>13575</v>
      </c>
      <c r="DI629" t="s">
        <v>13576</v>
      </c>
      <c r="DJ629" t="s">
        <v>13577</v>
      </c>
      <c r="DK629">
        <v>8</v>
      </c>
      <c r="DL629" t="s">
        <v>174</v>
      </c>
      <c r="DM629" t="s">
        <v>13578</v>
      </c>
      <c r="DN629" t="s">
        <v>174</v>
      </c>
      <c r="DO629" t="s">
        <v>13579</v>
      </c>
      <c r="DP629" t="s">
        <v>13778</v>
      </c>
      <c r="DQ629" t="str">
        <f>HYPERLINK("https://nconnect.nicmar.ac.in/storage/profile/69a29c6d17751.png","Download")</f>
        <v>0</v>
      </c>
      <c r="DR629" t="str">
        <f>HYPERLINK("https://nconnect.nicmar.ac.in/pdf/783_resume_1772264331.pdf/Y2FyZWVy","View Resume")</f>
        <v>0</v>
      </c>
      <c r="DS629" t="s">
        <v>908</v>
      </c>
      <c r="DT629" t="s">
        <v>462</v>
      </c>
      <c r="DU629" t="s">
        <v>13581</v>
      </c>
      <c r="DV629" t="s">
        <v>13582</v>
      </c>
      <c r="DW629" t="s">
        <v>246</v>
      </c>
      <c r="DX629" t="s">
        <v>996</v>
      </c>
      <c r="DY629" t="s">
        <v>209</v>
      </c>
      <c r="DZ629" t="s">
        <v>908</v>
      </c>
    </row>
    <row r="630" spans="1:158">
      <c r="A630" t="s">
        <v>210</v>
      </c>
      <c r="B630" t="s">
        <v>211</v>
      </c>
      <c r="C630" t="s">
        <v>212</v>
      </c>
      <c r="D630" t="s">
        <v>213</v>
      </c>
      <c r="E630" t="s">
        <v>13779</v>
      </c>
      <c r="F630" t="s">
        <v>13780</v>
      </c>
      <c r="G630">
        <v>9730759133</v>
      </c>
      <c r="H630" t="s">
        <v>164</v>
      </c>
      <c r="I630" t="s">
        <v>11190</v>
      </c>
      <c r="J630" t="s">
        <v>166</v>
      </c>
      <c r="K630" t="s">
        <v>2824</v>
      </c>
      <c r="L630" t="s">
        <v>13781</v>
      </c>
      <c r="M630" t="s">
        <v>13782</v>
      </c>
      <c r="N630" t="s">
        <v>170</v>
      </c>
      <c r="AI630" t="s">
        <v>13783</v>
      </c>
      <c r="AJ630" t="s">
        <v>13784</v>
      </c>
      <c r="AK630" t="s">
        <v>13785</v>
      </c>
      <c r="AL630">
        <v>68.2</v>
      </c>
      <c r="AN630">
        <v>2000</v>
      </c>
      <c r="AO630" t="s">
        <v>174</v>
      </c>
      <c r="AP630" t="s">
        <v>13783</v>
      </c>
      <c r="AQ630" t="s">
        <v>13784</v>
      </c>
      <c r="AR630" t="s">
        <v>13786</v>
      </c>
      <c r="AS630">
        <v>60</v>
      </c>
      <c r="AU630">
        <v>2002</v>
      </c>
      <c r="AV630" t="s">
        <v>170</v>
      </c>
      <c r="BC630" t="s">
        <v>174</v>
      </c>
      <c r="BD630" t="s">
        <v>13787</v>
      </c>
      <c r="BE630" t="s">
        <v>13788</v>
      </c>
      <c r="BF630" t="s">
        <v>486</v>
      </c>
      <c r="BG630">
        <v>66.5</v>
      </c>
      <c r="BI630">
        <v>2006</v>
      </c>
      <c r="BJ630">
        <v>2</v>
      </c>
      <c r="BL630">
        <v>9</v>
      </c>
      <c r="BN630" t="s">
        <v>174</v>
      </c>
      <c r="BO630" t="s">
        <v>5612</v>
      </c>
      <c r="BP630" t="s">
        <v>5612</v>
      </c>
      <c r="BQ630" t="s">
        <v>213</v>
      </c>
      <c r="BR630">
        <v>87</v>
      </c>
      <c r="BS630">
        <v>8.7</v>
      </c>
      <c r="BT630">
        <v>2008</v>
      </c>
      <c r="BU630">
        <v>14</v>
      </c>
      <c r="BW630">
        <v>47</v>
      </c>
      <c r="BY630" t="s">
        <v>174</v>
      </c>
      <c r="BZ630" t="s">
        <v>13789</v>
      </c>
      <c r="CA630" t="s">
        <v>13789</v>
      </c>
      <c r="CB630" t="s">
        <v>486</v>
      </c>
      <c r="CC630">
        <v>95</v>
      </c>
      <c r="CD630">
        <v>9.5</v>
      </c>
      <c r="CE630">
        <v>2025</v>
      </c>
      <c r="CF630" t="s">
        <v>174</v>
      </c>
      <c r="CG630" t="s">
        <v>486</v>
      </c>
      <c r="CH630" t="s">
        <v>13789</v>
      </c>
      <c r="CI630" t="s">
        <v>193</v>
      </c>
      <c r="CJ630">
        <v>2025</v>
      </c>
      <c r="CL630" t="s">
        <v>170</v>
      </c>
      <c r="CN630" t="s">
        <v>170</v>
      </c>
      <c r="CP630" t="s">
        <v>13790</v>
      </c>
      <c r="CQ630" t="s">
        <v>174</v>
      </c>
      <c r="CR630">
        <v>0</v>
      </c>
      <c r="CS630">
        <v>5</v>
      </c>
      <c r="CT630">
        <v>12</v>
      </c>
      <c r="CU630" t="s">
        <v>13791</v>
      </c>
      <c r="CV630" t="s">
        <v>170</v>
      </c>
      <c r="CZ630" t="s">
        <v>170</v>
      </c>
      <c r="DB630" t="s">
        <v>13792</v>
      </c>
      <c r="DC630" t="s">
        <v>412</v>
      </c>
      <c r="DD630" t="s">
        <v>170</v>
      </c>
      <c r="DF630" t="s">
        <v>174</v>
      </c>
      <c r="DG630">
        <v>10</v>
      </c>
      <c r="DH630" t="s">
        <v>4996</v>
      </c>
      <c r="DI630" t="s">
        <v>677</v>
      </c>
      <c r="DJ630">
        <v>0</v>
      </c>
      <c r="DK630">
        <v>8</v>
      </c>
      <c r="DL630" t="s">
        <v>170</v>
      </c>
      <c r="DN630" t="s">
        <v>170</v>
      </c>
      <c r="DP630" t="s">
        <v>13793</v>
      </c>
      <c r="DQ630" t="str">
        <f>HYPERLINK("https://nconnect.nicmar.ac.in/storage/profile/699f8c5a19534.png","Download")</f>
        <v>0</v>
      </c>
      <c r="DR630" t="str">
        <f>HYPERLINK("https://nconnect.nicmar.ac.in/pdf/789_resume_1772272216.pdf/Y2FyZWVy","View Resume")</f>
        <v>0</v>
      </c>
      <c r="DS630" t="s">
        <v>10266</v>
      </c>
      <c r="DT630" t="s">
        <v>13794</v>
      </c>
      <c r="DU630" t="s">
        <v>13795</v>
      </c>
      <c r="DV630" t="s">
        <v>819</v>
      </c>
      <c r="DW630" t="s">
        <v>246</v>
      </c>
      <c r="DX630" t="s">
        <v>981</v>
      </c>
      <c r="DY630" t="s">
        <v>209</v>
      </c>
      <c r="DZ630" t="s">
        <v>990</v>
      </c>
      <c r="EA630" t="s">
        <v>13796</v>
      </c>
      <c r="EB630" t="s">
        <v>211</v>
      </c>
      <c r="EC630" t="s">
        <v>2129</v>
      </c>
      <c r="ED630" t="s">
        <v>246</v>
      </c>
      <c r="EE630" t="s">
        <v>984</v>
      </c>
      <c r="EF630" t="s">
        <v>1686</v>
      </c>
      <c r="EG630" t="s">
        <v>575</v>
      </c>
      <c r="EH630" t="s">
        <v>13797</v>
      </c>
      <c r="EI630" t="s">
        <v>211</v>
      </c>
      <c r="EJ630" t="s">
        <v>2129</v>
      </c>
      <c r="EK630" t="s">
        <v>246</v>
      </c>
      <c r="EL630" t="s">
        <v>2523</v>
      </c>
      <c r="EM630" t="s">
        <v>506</v>
      </c>
      <c r="EN630" t="s">
        <v>566</v>
      </c>
      <c r="EO630" t="s">
        <v>13798</v>
      </c>
      <c r="EP630" t="s">
        <v>211</v>
      </c>
      <c r="EQ630" t="s">
        <v>2129</v>
      </c>
      <c r="ER630" t="s">
        <v>246</v>
      </c>
      <c r="ES630" t="s">
        <v>264</v>
      </c>
      <c r="ET630" t="s">
        <v>5931</v>
      </c>
      <c r="EU630" t="s">
        <v>1206</v>
      </c>
      <c r="EV630" t="s">
        <v>946</v>
      </c>
      <c r="EW630" t="s">
        <v>1985</v>
      </c>
      <c r="EX630" t="s">
        <v>2046</v>
      </c>
      <c r="EY630" t="s">
        <v>246</v>
      </c>
      <c r="EZ630" t="s">
        <v>1099</v>
      </c>
      <c r="FA630" t="s">
        <v>1022</v>
      </c>
      <c r="FB630" t="s">
        <v>1689</v>
      </c>
    </row>
    <row r="631" spans="1:158">
      <c r="A631" t="s">
        <v>356</v>
      </c>
      <c r="B631" t="s">
        <v>211</v>
      </c>
      <c r="C631" t="s">
        <v>267</v>
      </c>
      <c r="D631" t="s">
        <v>357</v>
      </c>
      <c r="E631" t="s">
        <v>13799</v>
      </c>
      <c r="F631" t="s">
        <v>13800</v>
      </c>
      <c r="G631">
        <v>8239452422</v>
      </c>
      <c r="H631" t="s">
        <v>271</v>
      </c>
      <c r="I631" t="s">
        <v>12444</v>
      </c>
      <c r="J631" t="s">
        <v>217</v>
      </c>
      <c r="K631" t="s">
        <v>13801</v>
      </c>
      <c r="L631" t="s">
        <v>13802</v>
      </c>
      <c r="M631" t="s">
        <v>13803</v>
      </c>
      <c r="N631" t="s">
        <v>170</v>
      </c>
      <c r="AI631" t="s">
        <v>13804</v>
      </c>
      <c r="AJ631" t="s">
        <v>1930</v>
      </c>
      <c r="AK631" t="s">
        <v>13805</v>
      </c>
      <c r="AL631">
        <v>82.4</v>
      </c>
      <c r="AM631">
        <v>8.2</v>
      </c>
      <c r="AN631">
        <v>2004</v>
      </c>
      <c r="AO631" t="s">
        <v>174</v>
      </c>
      <c r="AP631" t="s">
        <v>13804</v>
      </c>
      <c r="AQ631" t="s">
        <v>1930</v>
      </c>
      <c r="AR631" t="s">
        <v>13806</v>
      </c>
      <c r="AS631">
        <v>71.8</v>
      </c>
      <c r="AT631">
        <v>7</v>
      </c>
      <c r="AU631">
        <v>2006</v>
      </c>
      <c r="AV631" t="s">
        <v>170</v>
      </c>
      <c r="BC631" t="s">
        <v>174</v>
      </c>
      <c r="BD631" t="s">
        <v>13807</v>
      </c>
      <c r="BE631" t="s">
        <v>13808</v>
      </c>
      <c r="BF631" t="s">
        <v>602</v>
      </c>
      <c r="BG631">
        <v>69.84</v>
      </c>
      <c r="BH631">
        <v>7</v>
      </c>
      <c r="BI631">
        <v>2010</v>
      </c>
      <c r="BJ631">
        <v>19</v>
      </c>
      <c r="BK631" t="s">
        <v>13809</v>
      </c>
      <c r="BL631">
        <v>24</v>
      </c>
      <c r="BN631" t="s">
        <v>174</v>
      </c>
      <c r="BO631" t="s">
        <v>13810</v>
      </c>
      <c r="BP631" t="s">
        <v>13811</v>
      </c>
      <c r="BQ631" t="s">
        <v>13812</v>
      </c>
      <c r="BR631">
        <v>69.71</v>
      </c>
      <c r="BS631">
        <v>7</v>
      </c>
      <c r="BT631">
        <v>2012</v>
      </c>
      <c r="BU631">
        <v>31</v>
      </c>
      <c r="BV631" t="s">
        <v>13813</v>
      </c>
      <c r="BW631">
        <v>24</v>
      </c>
      <c r="BY631" t="s">
        <v>170</v>
      </c>
      <c r="CF631" t="s">
        <v>174</v>
      </c>
      <c r="CG631" t="s">
        <v>13814</v>
      </c>
      <c r="CH631" t="s">
        <v>13811</v>
      </c>
      <c r="CI631" t="s">
        <v>193</v>
      </c>
      <c r="CJ631">
        <v>2019</v>
      </c>
      <c r="CL631" t="s">
        <v>174</v>
      </c>
      <c r="CM631" t="s">
        <v>13815</v>
      </c>
      <c r="CN631" t="s">
        <v>174</v>
      </c>
      <c r="CO631" t="s">
        <v>13816</v>
      </c>
      <c r="CP631" t="s">
        <v>722</v>
      </c>
      <c r="CQ631" t="s">
        <v>174</v>
      </c>
      <c r="CR631">
        <v>1</v>
      </c>
      <c r="CS631">
        <v>4</v>
      </c>
      <c r="CT631">
        <v>2</v>
      </c>
      <c r="CU631" t="s">
        <v>13817</v>
      </c>
      <c r="CV631" t="s">
        <v>174</v>
      </c>
      <c r="CW631" t="s">
        <v>13818</v>
      </c>
      <c r="CX631" t="s">
        <v>193</v>
      </c>
      <c r="CY631">
        <v>2019</v>
      </c>
      <c r="CZ631" t="s">
        <v>170</v>
      </c>
      <c r="DC631" t="s">
        <v>2677</v>
      </c>
      <c r="DD631" t="s">
        <v>174</v>
      </c>
      <c r="DE631" t="s">
        <v>13819</v>
      </c>
      <c r="DF631" t="s">
        <v>174</v>
      </c>
      <c r="DG631" t="s">
        <v>13820</v>
      </c>
      <c r="DH631" t="s">
        <v>1163</v>
      </c>
      <c r="DI631" t="s">
        <v>13821</v>
      </c>
      <c r="DJ631" t="s">
        <v>170</v>
      </c>
      <c r="DK631">
        <v>8</v>
      </c>
      <c r="DL631" t="s">
        <v>170</v>
      </c>
      <c r="DN631" t="s">
        <v>170</v>
      </c>
      <c r="DP631" t="s">
        <v>13793</v>
      </c>
      <c r="DQ631" t="s">
        <v>202</v>
      </c>
      <c r="DR631" t="str">
        <f>HYPERLINK("https://nconnect.nicmar.ac.in/pdf/786_resume_1772272573.pdf/Y2FyZWVy","View Resume")</f>
        <v>0</v>
      </c>
      <c r="DS631" t="s">
        <v>1464</v>
      </c>
      <c r="DT631" t="s">
        <v>13822</v>
      </c>
      <c r="DU631" t="s">
        <v>13823</v>
      </c>
      <c r="DV631" t="s">
        <v>13824</v>
      </c>
      <c r="DW631" t="s">
        <v>207</v>
      </c>
      <c r="DX631" t="s">
        <v>6952</v>
      </c>
      <c r="DY631" t="s">
        <v>993</v>
      </c>
      <c r="DZ631" t="s">
        <v>908</v>
      </c>
      <c r="EA631" t="s">
        <v>13825</v>
      </c>
      <c r="EB631" t="s">
        <v>508</v>
      </c>
      <c r="EC631" t="s">
        <v>819</v>
      </c>
      <c r="ED631" t="s">
        <v>246</v>
      </c>
      <c r="EE631" t="s">
        <v>2758</v>
      </c>
      <c r="EF631" t="s">
        <v>464</v>
      </c>
      <c r="EG631" t="s">
        <v>248</v>
      </c>
      <c r="EH631" t="s">
        <v>13826</v>
      </c>
      <c r="EI631" t="s">
        <v>211</v>
      </c>
      <c r="EJ631" t="s">
        <v>333</v>
      </c>
      <c r="EK631" t="s">
        <v>246</v>
      </c>
      <c r="EL631" t="s">
        <v>825</v>
      </c>
      <c r="EM631" t="s">
        <v>419</v>
      </c>
      <c r="EN631" t="s">
        <v>906</v>
      </c>
      <c r="EO631" t="s">
        <v>13827</v>
      </c>
      <c r="EP631" t="s">
        <v>211</v>
      </c>
      <c r="EQ631" t="s">
        <v>9984</v>
      </c>
      <c r="ER631" t="s">
        <v>246</v>
      </c>
      <c r="ES631" t="s">
        <v>1718</v>
      </c>
      <c r="ET631" t="s">
        <v>948</v>
      </c>
      <c r="EU631" t="s">
        <v>420</v>
      </c>
      <c r="EV631" t="s">
        <v>13828</v>
      </c>
      <c r="EW631" t="s">
        <v>211</v>
      </c>
      <c r="EX631" t="s">
        <v>819</v>
      </c>
      <c r="EY631" t="s">
        <v>246</v>
      </c>
      <c r="EZ631" t="s">
        <v>208</v>
      </c>
      <c r="FA631" t="s">
        <v>6636</v>
      </c>
      <c r="FB631" t="s">
        <v>945</v>
      </c>
    </row>
    <row r="632" spans="1:158">
      <c r="A632" t="s">
        <v>1137</v>
      </c>
      <c r="B632" t="s">
        <v>211</v>
      </c>
      <c r="C632" t="s">
        <v>1138</v>
      </c>
      <c r="D632" t="s">
        <v>1139</v>
      </c>
      <c r="E632" t="s">
        <v>13552</v>
      </c>
      <c r="F632" t="s">
        <v>13553</v>
      </c>
      <c r="G632">
        <v>8978448140</v>
      </c>
      <c r="H632" t="s">
        <v>164</v>
      </c>
      <c r="I632" t="s">
        <v>13554</v>
      </c>
      <c r="J632" t="s">
        <v>217</v>
      </c>
      <c r="K632" t="s">
        <v>13555</v>
      </c>
      <c r="L632" t="s">
        <v>13556</v>
      </c>
      <c r="M632" t="s">
        <v>13557</v>
      </c>
      <c r="N632" t="s">
        <v>170</v>
      </c>
      <c r="AI632" t="s">
        <v>13558</v>
      </c>
      <c r="AJ632" t="s">
        <v>13559</v>
      </c>
      <c r="AK632" t="s">
        <v>1907</v>
      </c>
      <c r="AL632">
        <v>92</v>
      </c>
      <c r="AN632">
        <v>2011</v>
      </c>
      <c r="AO632" t="s">
        <v>170</v>
      </c>
      <c r="AV632" t="s">
        <v>174</v>
      </c>
      <c r="AW632" t="s">
        <v>1827</v>
      </c>
      <c r="AX632" t="s">
        <v>13560</v>
      </c>
      <c r="AY632" t="s">
        <v>486</v>
      </c>
      <c r="AZ632">
        <v>85.38</v>
      </c>
      <c r="BB632">
        <v>2014</v>
      </c>
      <c r="BC632" t="s">
        <v>174</v>
      </c>
      <c r="BD632" t="s">
        <v>13561</v>
      </c>
      <c r="BE632" t="s">
        <v>13562</v>
      </c>
      <c r="BF632" t="s">
        <v>486</v>
      </c>
      <c r="BG632">
        <v>74.26</v>
      </c>
      <c r="BI632">
        <v>2017</v>
      </c>
      <c r="BJ632">
        <v>1</v>
      </c>
      <c r="BL632">
        <v>9</v>
      </c>
      <c r="BN632" t="s">
        <v>174</v>
      </c>
      <c r="BO632" t="s">
        <v>13561</v>
      </c>
      <c r="BP632" t="s">
        <v>13563</v>
      </c>
      <c r="BQ632" t="s">
        <v>213</v>
      </c>
      <c r="BR632">
        <v>87</v>
      </c>
      <c r="BS632">
        <v>9.2</v>
      </c>
      <c r="BT632">
        <v>2021</v>
      </c>
      <c r="BU632">
        <v>14</v>
      </c>
      <c r="BW632">
        <v>47</v>
      </c>
      <c r="BY632" t="s">
        <v>170</v>
      </c>
      <c r="CF632" t="s">
        <v>174</v>
      </c>
      <c r="CG632" t="s">
        <v>213</v>
      </c>
      <c r="CH632" t="s">
        <v>13564</v>
      </c>
      <c r="CI632" t="s">
        <v>193</v>
      </c>
      <c r="CJ632">
        <v>2025</v>
      </c>
      <c r="CL632" t="s">
        <v>174</v>
      </c>
      <c r="CM632" t="s">
        <v>13565</v>
      </c>
      <c r="CN632" t="s">
        <v>174</v>
      </c>
      <c r="CO632" t="s">
        <v>13566</v>
      </c>
      <c r="CP632" t="s">
        <v>13567</v>
      </c>
      <c r="CQ632" t="s">
        <v>174</v>
      </c>
      <c r="CR632" t="s">
        <v>13568</v>
      </c>
      <c r="CS632" t="s">
        <v>13569</v>
      </c>
      <c r="CT632">
        <v>4</v>
      </c>
      <c r="CU632" t="s">
        <v>13570</v>
      </c>
      <c r="CV632" t="s">
        <v>170</v>
      </c>
      <c r="CZ632" t="s">
        <v>170</v>
      </c>
      <c r="DB632" t="s">
        <v>13571</v>
      </c>
      <c r="DC632" t="s">
        <v>13572</v>
      </c>
      <c r="DD632" t="s">
        <v>174</v>
      </c>
      <c r="DE632" t="s">
        <v>13573</v>
      </c>
      <c r="DF632" t="s">
        <v>174</v>
      </c>
      <c r="DG632" t="s">
        <v>13574</v>
      </c>
      <c r="DH632" t="s">
        <v>13575</v>
      </c>
      <c r="DI632" t="s">
        <v>13576</v>
      </c>
      <c r="DJ632" t="s">
        <v>13577</v>
      </c>
      <c r="DK632">
        <v>8</v>
      </c>
      <c r="DL632" t="s">
        <v>174</v>
      </c>
      <c r="DM632" t="s">
        <v>13578</v>
      </c>
      <c r="DN632" t="s">
        <v>174</v>
      </c>
      <c r="DO632" t="s">
        <v>13579</v>
      </c>
      <c r="DP632" t="s">
        <v>13793</v>
      </c>
      <c r="DQ632" t="str">
        <f>HYPERLINK("https://nconnect.nicmar.ac.in/storage/profile/69a29c6d17751.png","Download")</f>
        <v>0</v>
      </c>
      <c r="DR632" t="str">
        <f>HYPERLINK("https://nconnect.nicmar.ac.in/pdf/783_resume_1772264331.pdf/Y2FyZWVy","View Resume")</f>
        <v>0</v>
      </c>
      <c r="DS632" t="s">
        <v>908</v>
      </c>
      <c r="DT632" t="s">
        <v>462</v>
      </c>
      <c r="DU632" t="s">
        <v>13581</v>
      </c>
      <c r="DV632" t="s">
        <v>13582</v>
      </c>
      <c r="DW632" t="s">
        <v>246</v>
      </c>
      <c r="DX632" t="s">
        <v>996</v>
      </c>
      <c r="DY632" t="s">
        <v>209</v>
      </c>
      <c r="DZ632" t="s">
        <v>908</v>
      </c>
    </row>
    <row r="633" spans="1:158">
      <c r="A633" t="s">
        <v>582</v>
      </c>
      <c r="B633" t="s">
        <v>211</v>
      </c>
      <c r="C633" t="s">
        <v>472</v>
      </c>
      <c r="D633" t="s">
        <v>583</v>
      </c>
      <c r="E633" t="s">
        <v>13829</v>
      </c>
      <c r="F633" t="s">
        <v>13830</v>
      </c>
      <c r="G633">
        <v>8888809229</v>
      </c>
      <c r="H633" t="s">
        <v>271</v>
      </c>
      <c r="I633" t="s">
        <v>13831</v>
      </c>
      <c r="J633" t="s">
        <v>166</v>
      </c>
      <c r="K633" t="s">
        <v>831</v>
      </c>
      <c r="L633" t="s">
        <v>13832</v>
      </c>
      <c r="M633" t="s">
        <v>13833</v>
      </c>
      <c r="N633" t="s">
        <v>170</v>
      </c>
      <c r="AI633" t="s">
        <v>13834</v>
      </c>
      <c r="AJ633" t="s">
        <v>2384</v>
      </c>
      <c r="AK633" t="s">
        <v>1559</v>
      </c>
      <c r="AL633">
        <v>83.33</v>
      </c>
      <c r="AN633">
        <v>2001</v>
      </c>
      <c r="AO633" t="s">
        <v>174</v>
      </c>
      <c r="AP633" t="s">
        <v>13835</v>
      </c>
      <c r="AQ633" t="s">
        <v>13836</v>
      </c>
      <c r="AR633" t="s">
        <v>283</v>
      </c>
      <c r="AS633">
        <v>73.67</v>
      </c>
      <c r="AU633">
        <v>2003</v>
      </c>
      <c r="AV633" t="s">
        <v>170</v>
      </c>
      <c r="BC633" t="s">
        <v>174</v>
      </c>
      <c r="BD633" t="s">
        <v>4953</v>
      </c>
      <c r="BE633" t="s">
        <v>13837</v>
      </c>
      <c r="BF633" t="s">
        <v>13596</v>
      </c>
      <c r="BG633">
        <v>69.31</v>
      </c>
      <c r="BI633">
        <v>2007</v>
      </c>
      <c r="BJ633">
        <v>19</v>
      </c>
      <c r="BK633" t="s">
        <v>13838</v>
      </c>
      <c r="BL633">
        <v>21</v>
      </c>
      <c r="BN633" t="s">
        <v>174</v>
      </c>
      <c r="BO633" t="s">
        <v>4953</v>
      </c>
      <c r="BP633" t="s">
        <v>7163</v>
      </c>
      <c r="BQ633" t="s">
        <v>13839</v>
      </c>
      <c r="BR633">
        <v>73.95</v>
      </c>
      <c r="BT633">
        <v>2015</v>
      </c>
      <c r="BU633">
        <v>31</v>
      </c>
      <c r="BV633" t="s">
        <v>13840</v>
      </c>
      <c r="BW633">
        <v>21</v>
      </c>
      <c r="BY633" t="s">
        <v>170</v>
      </c>
      <c r="CF633" t="s">
        <v>174</v>
      </c>
      <c r="CG633" t="s">
        <v>13596</v>
      </c>
      <c r="CH633" t="s">
        <v>13841</v>
      </c>
      <c r="CI633" t="s">
        <v>193</v>
      </c>
      <c r="CJ633">
        <v>2025</v>
      </c>
      <c r="CL633" t="s">
        <v>174</v>
      </c>
      <c r="CN633" t="s">
        <v>170</v>
      </c>
      <c r="CP633" t="s">
        <v>409</v>
      </c>
      <c r="CQ633" t="s">
        <v>174</v>
      </c>
      <c r="CR633">
        <v>2</v>
      </c>
      <c r="CS633">
        <v>3</v>
      </c>
      <c r="CT633">
        <v>0</v>
      </c>
      <c r="CU633" t="s">
        <v>13842</v>
      </c>
      <c r="CV633" t="s">
        <v>170</v>
      </c>
      <c r="CZ633" t="s">
        <v>170</v>
      </c>
      <c r="DB633" t="s">
        <v>13843</v>
      </c>
      <c r="DC633" t="s">
        <v>2951</v>
      </c>
      <c r="DD633" t="s">
        <v>170</v>
      </c>
      <c r="DF633" t="s">
        <v>174</v>
      </c>
      <c r="DG633">
        <v>9</v>
      </c>
      <c r="DH633">
        <v>1</v>
      </c>
      <c r="DI633">
        <v>3</v>
      </c>
      <c r="DJ633">
        <v>0</v>
      </c>
      <c r="DK633">
        <v>0</v>
      </c>
      <c r="DL633" t="s">
        <v>170</v>
      </c>
      <c r="DN633" t="s">
        <v>170</v>
      </c>
      <c r="DP633" t="s">
        <v>13844</v>
      </c>
      <c r="DQ633" t="s">
        <v>202</v>
      </c>
      <c r="DR633" t="str">
        <f>HYPERLINK("https://nconnect.nicmar.ac.in/pdf/794_resume_1772273369.pdf/Y2FyZWVy","View Resume")</f>
        <v>0</v>
      </c>
      <c r="DS633" t="s">
        <v>13845</v>
      </c>
      <c r="DT633" t="s">
        <v>13846</v>
      </c>
      <c r="DU633" t="s">
        <v>211</v>
      </c>
      <c r="DV633" t="s">
        <v>819</v>
      </c>
      <c r="DW633" t="s">
        <v>246</v>
      </c>
      <c r="DX633" t="s">
        <v>996</v>
      </c>
      <c r="DY633" t="s">
        <v>209</v>
      </c>
      <c r="DZ633" t="s">
        <v>2054</v>
      </c>
      <c r="EA633" t="s">
        <v>13841</v>
      </c>
      <c r="EB633" t="s">
        <v>13847</v>
      </c>
      <c r="EC633" t="s">
        <v>819</v>
      </c>
      <c r="ED633" t="s">
        <v>246</v>
      </c>
      <c r="EE633" t="s">
        <v>758</v>
      </c>
      <c r="EF633" t="s">
        <v>424</v>
      </c>
      <c r="EG633" t="s">
        <v>945</v>
      </c>
      <c r="EH633" t="s">
        <v>13848</v>
      </c>
      <c r="EI633" t="s">
        <v>211</v>
      </c>
      <c r="EJ633" t="s">
        <v>819</v>
      </c>
      <c r="EK633" t="s">
        <v>246</v>
      </c>
      <c r="EL633" t="s">
        <v>5385</v>
      </c>
      <c r="EM633" t="s">
        <v>1585</v>
      </c>
      <c r="EN633" t="s">
        <v>242</v>
      </c>
      <c r="EO633" t="s">
        <v>13849</v>
      </c>
      <c r="EP633" t="s">
        <v>351</v>
      </c>
      <c r="EQ633" t="s">
        <v>5015</v>
      </c>
      <c r="ER633" t="s">
        <v>246</v>
      </c>
      <c r="ES633" t="s">
        <v>3753</v>
      </c>
      <c r="ET633" t="s">
        <v>13850</v>
      </c>
      <c r="EU633" t="s">
        <v>344</v>
      </c>
    </row>
    <row r="634" spans="1:158">
      <c r="A634" t="s">
        <v>507</v>
      </c>
      <c r="B634" t="s">
        <v>508</v>
      </c>
      <c r="C634" t="s">
        <v>267</v>
      </c>
      <c r="D634" t="s">
        <v>509</v>
      </c>
      <c r="E634" t="s">
        <v>13851</v>
      </c>
      <c r="F634" t="s">
        <v>13852</v>
      </c>
      <c r="G634">
        <v>9923753939</v>
      </c>
      <c r="H634" t="s">
        <v>271</v>
      </c>
      <c r="I634" t="s">
        <v>13853</v>
      </c>
      <c r="J634" t="s">
        <v>166</v>
      </c>
      <c r="K634" t="s">
        <v>798</v>
      </c>
      <c r="L634" t="s">
        <v>13854</v>
      </c>
      <c r="M634" t="s">
        <v>13855</v>
      </c>
      <c r="N634" t="s">
        <v>170</v>
      </c>
      <c r="AI634" t="s">
        <v>13856</v>
      </c>
      <c r="AJ634" t="s">
        <v>13857</v>
      </c>
      <c r="AK634" t="s">
        <v>13858</v>
      </c>
      <c r="AL634">
        <v>62</v>
      </c>
      <c r="AN634">
        <v>1985</v>
      </c>
      <c r="AO634" t="s">
        <v>174</v>
      </c>
      <c r="AP634" t="s">
        <v>13859</v>
      </c>
      <c r="AQ634" t="s">
        <v>13857</v>
      </c>
      <c r="AR634" t="s">
        <v>13860</v>
      </c>
      <c r="AS634">
        <v>67</v>
      </c>
      <c r="AU634">
        <v>1987</v>
      </c>
      <c r="AV634" t="s">
        <v>170</v>
      </c>
      <c r="BC634" t="s">
        <v>170</v>
      </c>
      <c r="BJ634">
        <v>19</v>
      </c>
      <c r="BK634" t="s">
        <v>6204</v>
      </c>
      <c r="BL634">
        <v>10</v>
      </c>
      <c r="BN634" t="s">
        <v>174</v>
      </c>
      <c r="BO634" t="s">
        <v>13861</v>
      </c>
      <c r="BP634" t="s">
        <v>13862</v>
      </c>
      <c r="BQ634" t="s">
        <v>13863</v>
      </c>
      <c r="BR634">
        <v>58</v>
      </c>
      <c r="BT634">
        <v>1992</v>
      </c>
      <c r="BU634">
        <v>31</v>
      </c>
      <c r="BV634" t="s">
        <v>6205</v>
      </c>
      <c r="BW634">
        <v>23</v>
      </c>
      <c r="BY634" t="s">
        <v>174</v>
      </c>
      <c r="BZ634" t="s">
        <v>10028</v>
      </c>
      <c r="CA634" t="s">
        <v>13864</v>
      </c>
      <c r="CB634" t="s">
        <v>13865</v>
      </c>
      <c r="CC634">
        <v>56</v>
      </c>
      <c r="CE634">
        <v>2009</v>
      </c>
      <c r="CF634" t="s">
        <v>174</v>
      </c>
      <c r="CG634" t="s">
        <v>13866</v>
      </c>
      <c r="CH634" t="s">
        <v>8171</v>
      </c>
      <c r="CI634" t="s">
        <v>193</v>
      </c>
      <c r="CJ634">
        <v>2018</v>
      </c>
      <c r="CL634" t="s">
        <v>174</v>
      </c>
      <c r="CM634" t="s">
        <v>13867</v>
      </c>
      <c r="CN634" t="s">
        <v>174</v>
      </c>
      <c r="CO634" t="s">
        <v>13868</v>
      </c>
      <c r="CP634" t="s">
        <v>612</v>
      </c>
      <c r="CQ634" t="s">
        <v>174</v>
      </c>
      <c r="CR634">
        <v>3</v>
      </c>
      <c r="CS634">
        <v>3</v>
      </c>
      <c r="CU634" t="s">
        <v>13869</v>
      </c>
      <c r="CV634" t="s">
        <v>170</v>
      </c>
      <c r="CZ634" t="s">
        <v>170</v>
      </c>
      <c r="DB634" t="s">
        <v>13870</v>
      </c>
      <c r="DC634" t="s">
        <v>13871</v>
      </c>
      <c r="DD634" t="s">
        <v>174</v>
      </c>
      <c r="DE634" t="s">
        <v>13872</v>
      </c>
      <c r="DF634" t="s">
        <v>170</v>
      </c>
      <c r="DL634" t="s">
        <v>170</v>
      </c>
      <c r="DN634" t="s">
        <v>170</v>
      </c>
      <c r="DP634" t="s">
        <v>13873</v>
      </c>
      <c r="DQ634" t="s">
        <v>202</v>
      </c>
      <c r="DR634" t="str">
        <f>HYPERLINK("https://nconnect.nicmar.ac.in/pdf/795_resume_1772274336.pdf/Y2FyZWVy","View Resume")</f>
        <v>0</v>
      </c>
      <c r="DS634" t="s">
        <v>292</v>
      </c>
    </row>
    <row r="635" spans="1:158">
      <c r="A635" t="s">
        <v>507</v>
      </c>
      <c r="B635" t="s">
        <v>508</v>
      </c>
      <c r="C635" t="s">
        <v>267</v>
      </c>
      <c r="D635" t="s">
        <v>509</v>
      </c>
      <c r="E635" t="s">
        <v>13874</v>
      </c>
      <c r="F635" t="s">
        <v>13875</v>
      </c>
      <c r="G635">
        <v>9833079377</v>
      </c>
      <c r="H635" t="s">
        <v>164</v>
      </c>
      <c r="I635" t="s">
        <v>13876</v>
      </c>
      <c r="J635" t="s">
        <v>166</v>
      </c>
      <c r="K635" t="s">
        <v>13877</v>
      </c>
      <c r="L635" t="s">
        <v>13878</v>
      </c>
      <c r="M635" t="s">
        <v>13879</v>
      </c>
      <c r="N635" t="s">
        <v>170</v>
      </c>
      <c r="AI635" t="s">
        <v>13880</v>
      </c>
      <c r="AJ635" t="s">
        <v>13881</v>
      </c>
      <c r="AK635" t="s">
        <v>4088</v>
      </c>
      <c r="AL635">
        <v>52.66</v>
      </c>
      <c r="AN635">
        <v>1998</v>
      </c>
      <c r="AO635" t="s">
        <v>174</v>
      </c>
      <c r="AP635" t="s">
        <v>13882</v>
      </c>
      <c r="AQ635" t="s">
        <v>13881</v>
      </c>
      <c r="AR635" t="s">
        <v>4088</v>
      </c>
      <c r="AS635">
        <v>48.33</v>
      </c>
      <c r="AU635">
        <v>2000</v>
      </c>
      <c r="AV635" t="s">
        <v>170</v>
      </c>
      <c r="BC635" t="s">
        <v>174</v>
      </c>
      <c r="BD635" t="s">
        <v>13883</v>
      </c>
      <c r="BE635" t="s">
        <v>13884</v>
      </c>
      <c r="BF635" t="s">
        <v>3149</v>
      </c>
      <c r="BG635">
        <v>57.0</v>
      </c>
      <c r="BI635">
        <v>2004</v>
      </c>
      <c r="BJ635">
        <v>19</v>
      </c>
      <c r="BK635" t="s">
        <v>13885</v>
      </c>
      <c r="BL635">
        <v>53</v>
      </c>
      <c r="BM635" t="s">
        <v>3149</v>
      </c>
      <c r="BN635" t="s">
        <v>174</v>
      </c>
      <c r="BO635" t="s">
        <v>13883</v>
      </c>
      <c r="BP635" t="s">
        <v>13886</v>
      </c>
      <c r="BQ635" t="s">
        <v>2716</v>
      </c>
      <c r="BR635">
        <v>66.25</v>
      </c>
      <c r="BT635">
        <v>2009</v>
      </c>
      <c r="BU635">
        <v>31</v>
      </c>
      <c r="BV635" t="s">
        <v>13887</v>
      </c>
      <c r="BW635">
        <v>23</v>
      </c>
      <c r="BY635" t="s">
        <v>170</v>
      </c>
      <c r="BZ635" t="s">
        <v>13883</v>
      </c>
      <c r="CA635" t="s">
        <v>13888</v>
      </c>
      <c r="CB635" t="s">
        <v>13889</v>
      </c>
      <c r="CC635">
        <v>56.67</v>
      </c>
      <c r="CE635">
        <v>2015</v>
      </c>
      <c r="CF635" t="s">
        <v>174</v>
      </c>
      <c r="CG635" t="s">
        <v>1617</v>
      </c>
      <c r="CH635" t="s">
        <v>13890</v>
      </c>
      <c r="CI635" t="s">
        <v>193</v>
      </c>
      <c r="CJ635">
        <v>2022</v>
      </c>
      <c r="CL635" t="s">
        <v>174</v>
      </c>
      <c r="CM635" t="s">
        <v>13891</v>
      </c>
      <c r="CN635" t="s">
        <v>174</v>
      </c>
      <c r="CO635" t="s">
        <v>13892</v>
      </c>
      <c r="CP635" t="s">
        <v>13893</v>
      </c>
      <c r="CQ635" t="s">
        <v>174</v>
      </c>
      <c r="CR635">
        <v>0</v>
      </c>
      <c r="CS635">
        <v>2</v>
      </c>
      <c r="CT635">
        <v>7</v>
      </c>
      <c r="CU635" t="s">
        <v>13894</v>
      </c>
      <c r="CV635" t="s">
        <v>170</v>
      </c>
      <c r="CZ635" t="s">
        <v>174</v>
      </c>
      <c r="DA635" t="s">
        <v>13895</v>
      </c>
      <c r="DB635" t="s">
        <v>13896</v>
      </c>
      <c r="DC635" t="s">
        <v>13897</v>
      </c>
      <c r="DD635" t="s">
        <v>174</v>
      </c>
      <c r="DE635" t="s">
        <v>13898</v>
      </c>
      <c r="DF635" t="s">
        <v>170</v>
      </c>
      <c r="DL635" t="s">
        <v>174</v>
      </c>
      <c r="DM635" t="s">
        <v>13899</v>
      </c>
      <c r="DN635" t="s">
        <v>170</v>
      </c>
      <c r="DP635" t="s">
        <v>13900</v>
      </c>
      <c r="DQ635" t="s">
        <v>202</v>
      </c>
      <c r="DR635" t="str">
        <f>HYPERLINK("https://nconnect.nicmar.ac.in/pdf/797_resume_1772275630.pdf/Y2FyZWVy","View Resume")</f>
        <v>0</v>
      </c>
      <c r="DS635" t="s">
        <v>6210</v>
      </c>
      <c r="DT635" t="s">
        <v>13901</v>
      </c>
      <c r="DU635" t="s">
        <v>508</v>
      </c>
      <c r="DV635" t="s">
        <v>1427</v>
      </c>
      <c r="DW635" t="s">
        <v>246</v>
      </c>
      <c r="DX635" t="s">
        <v>3868</v>
      </c>
      <c r="DY635" t="s">
        <v>209</v>
      </c>
      <c r="DZ635" t="s">
        <v>6210</v>
      </c>
    </row>
    <row r="636" spans="1:158">
      <c r="A636" t="s">
        <v>585</v>
      </c>
      <c r="B636" t="s">
        <v>211</v>
      </c>
      <c r="C636" t="s">
        <v>472</v>
      </c>
      <c r="D636" t="s">
        <v>586</v>
      </c>
      <c r="E636" t="s">
        <v>13902</v>
      </c>
      <c r="F636" t="s">
        <v>13903</v>
      </c>
      <c r="G636">
        <v>9003068073</v>
      </c>
      <c r="H636" t="s">
        <v>164</v>
      </c>
      <c r="I636" t="s">
        <v>13904</v>
      </c>
      <c r="J636" t="s">
        <v>166</v>
      </c>
      <c r="K636" t="s">
        <v>13905</v>
      </c>
      <c r="L636" t="s">
        <v>13906</v>
      </c>
      <c r="M636" t="s">
        <v>13907</v>
      </c>
      <c r="N636" t="s">
        <v>170</v>
      </c>
      <c r="AI636" t="s">
        <v>13908</v>
      </c>
      <c r="AJ636" t="s">
        <v>13909</v>
      </c>
      <c r="AK636" t="s">
        <v>13910</v>
      </c>
      <c r="AL636">
        <v>94.57</v>
      </c>
      <c r="AN636">
        <v>2009</v>
      </c>
      <c r="AO636" t="s">
        <v>174</v>
      </c>
      <c r="AP636" t="s">
        <v>13911</v>
      </c>
      <c r="AQ636" t="s">
        <v>13909</v>
      </c>
      <c r="AR636" t="s">
        <v>13912</v>
      </c>
      <c r="AS636">
        <v>90.5</v>
      </c>
      <c r="AU636">
        <v>2011</v>
      </c>
      <c r="AV636" t="s">
        <v>170</v>
      </c>
      <c r="BC636" t="s">
        <v>174</v>
      </c>
      <c r="BD636" t="s">
        <v>445</v>
      </c>
      <c r="BE636" t="s">
        <v>6530</v>
      </c>
      <c r="BF636" t="s">
        <v>13913</v>
      </c>
      <c r="BG636">
        <v>93.5</v>
      </c>
      <c r="BH636">
        <v>9.35</v>
      </c>
      <c r="BI636">
        <v>2015</v>
      </c>
      <c r="BJ636">
        <v>1</v>
      </c>
      <c r="BL636">
        <v>9</v>
      </c>
      <c r="BN636" t="s">
        <v>174</v>
      </c>
      <c r="BO636" t="s">
        <v>12175</v>
      </c>
      <c r="BP636" t="s">
        <v>11303</v>
      </c>
      <c r="BQ636" t="s">
        <v>13914</v>
      </c>
      <c r="BR636">
        <v>94.11</v>
      </c>
      <c r="BS636">
        <v>9.41</v>
      </c>
      <c r="BT636">
        <v>2019</v>
      </c>
      <c r="BU636">
        <v>12</v>
      </c>
      <c r="BW636">
        <v>15</v>
      </c>
      <c r="BY636" t="s">
        <v>170</v>
      </c>
      <c r="CF636" t="s">
        <v>174</v>
      </c>
      <c r="CG636" t="s">
        <v>13915</v>
      </c>
      <c r="CH636" t="s">
        <v>11303</v>
      </c>
      <c r="CI636" t="s">
        <v>193</v>
      </c>
      <c r="CJ636">
        <v>2026</v>
      </c>
      <c r="CL636" t="s">
        <v>174</v>
      </c>
      <c r="CM636" t="s">
        <v>13916</v>
      </c>
      <c r="CN636" t="s">
        <v>174</v>
      </c>
      <c r="CO636" t="s">
        <v>13917</v>
      </c>
      <c r="CP636" t="s">
        <v>13918</v>
      </c>
      <c r="CQ636" t="s">
        <v>174</v>
      </c>
      <c r="CR636">
        <v>0</v>
      </c>
      <c r="CS636">
        <v>1</v>
      </c>
      <c r="CT636">
        <v>5</v>
      </c>
      <c r="CU636" t="s">
        <v>13919</v>
      </c>
      <c r="CV636" t="s">
        <v>170</v>
      </c>
      <c r="CZ636" t="s">
        <v>170</v>
      </c>
      <c r="DB636" t="s">
        <v>378</v>
      </c>
      <c r="DC636" t="s">
        <v>326</v>
      </c>
      <c r="DD636" t="s">
        <v>170</v>
      </c>
      <c r="DF636" t="s">
        <v>170</v>
      </c>
      <c r="DL636" t="s">
        <v>170</v>
      </c>
      <c r="DN636" t="s">
        <v>170</v>
      </c>
      <c r="DP636" t="s">
        <v>13920</v>
      </c>
      <c r="DQ636" t="str">
        <f>HYPERLINK("https://nconnect.nicmar.ac.in/storage/profile/69a2a96caa42f.png","Download")</f>
        <v>0</v>
      </c>
      <c r="DR636" t="str">
        <f>HYPERLINK("https://nconnect.nicmar.ac.in/pdf/791_resume_1772276065.pdf/Y2FyZWVy","View Resume")</f>
        <v>0</v>
      </c>
      <c r="DS636" t="s">
        <v>8824</v>
      </c>
      <c r="DT636" t="s">
        <v>13921</v>
      </c>
      <c r="DU636" t="s">
        <v>4410</v>
      </c>
      <c r="DV636" t="s">
        <v>13922</v>
      </c>
      <c r="DW636" t="s">
        <v>207</v>
      </c>
      <c r="DX636" t="s">
        <v>1136</v>
      </c>
      <c r="DY636" t="s">
        <v>1463</v>
      </c>
      <c r="DZ636" t="s">
        <v>8824</v>
      </c>
    </row>
    <row r="637" spans="1:158">
      <c r="A637" t="s">
        <v>1063</v>
      </c>
      <c r="B637" t="s">
        <v>508</v>
      </c>
      <c r="C637" t="s">
        <v>212</v>
      </c>
      <c r="D637" t="s">
        <v>213</v>
      </c>
      <c r="E637" t="s">
        <v>13923</v>
      </c>
      <c r="F637" t="s">
        <v>13924</v>
      </c>
      <c r="G637">
        <v>8806244477</v>
      </c>
      <c r="H637" t="s">
        <v>164</v>
      </c>
      <c r="I637" t="s">
        <v>13925</v>
      </c>
      <c r="J637" t="s">
        <v>166</v>
      </c>
      <c r="K637" t="s">
        <v>7239</v>
      </c>
      <c r="L637" t="s">
        <v>13926</v>
      </c>
      <c r="M637" t="s">
        <v>13927</v>
      </c>
      <c r="N637" t="s">
        <v>170</v>
      </c>
      <c r="AI637" t="s">
        <v>13928</v>
      </c>
      <c r="AJ637" t="s">
        <v>2384</v>
      </c>
      <c r="AK637" t="s">
        <v>13929</v>
      </c>
      <c r="AL637">
        <v>68.4</v>
      </c>
      <c r="AN637">
        <v>2004</v>
      </c>
      <c r="AO637" t="s">
        <v>174</v>
      </c>
      <c r="AP637" t="s">
        <v>13930</v>
      </c>
      <c r="AQ637" t="s">
        <v>2384</v>
      </c>
      <c r="AR637" t="s">
        <v>13931</v>
      </c>
      <c r="AS637">
        <v>61</v>
      </c>
      <c r="AU637">
        <v>2006</v>
      </c>
      <c r="AV637" t="s">
        <v>170</v>
      </c>
      <c r="BC637" t="s">
        <v>174</v>
      </c>
      <c r="BD637" t="s">
        <v>13932</v>
      </c>
      <c r="BE637" t="s">
        <v>13933</v>
      </c>
      <c r="BF637" t="s">
        <v>486</v>
      </c>
      <c r="BG637">
        <v>68.5</v>
      </c>
      <c r="BI637">
        <v>2010</v>
      </c>
      <c r="BJ637">
        <v>2</v>
      </c>
      <c r="BL637">
        <v>9</v>
      </c>
      <c r="BN637" t="s">
        <v>174</v>
      </c>
      <c r="BO637" t="s">
        <v>13934</v>
      </c>
      <c r="BP637" t="s">
        <v>13935</v>
      </c>
      <c r="BQ637" t="s">
        <v>5949</v>
      </c>
      <c r="BR637">
        <v>72.1</v>
      </c>
      <c r="BS637">
        <v>7.21</v>
      </c>
      <c r="BT637">
        <v>2014</v>
      </c>
      <c r="BU637">
        <v>14</v>
      </c>
      <c r="BW637">
        <v>47</v>
      </c>
      <c r="BY637" t="s">
        <v>170</v>
      </c>
      <c r="CF637" t="s">
        <v>174</v>
      </c>
      <c r="CG637" t="s">
        <v>213</v>
      </c>
      <c r="CH637" t="s">
        <v>13935</v>
      </c>
      <c r="CI637" t="s">
        <v>193</v>
      </c>
      <c r="CJ637">
        <v>2019</v>
      </c>
      <c r="CL637" t="s">
        <v>174</v>
      </c>
      <c r="CN637" t="s">
        <v>174</v>
      </c>
      <c r="CO637" t="s">
        <v>13936</v>
      </c>
      <c r="CP637" t="s">
        <v>13937</v>
      </c>
      <c r="CQ637" t="s">
        <v>174</v>
      </c>
      <c r="CR637">
        <v>5</v>
      </c>
      <c r="CS637">
        <v>2</v>
      </c>
      <c r="CT637">
        <v>2</v>
      </c>
      <c r="CU637" t="s">
        <v>13938</v>
      </c>
      <c r="CV637" t="s">
        <v>170</v>
      </c>
      <c r="CZ637" t="s">
        <v>170</v>
      </c>
      <c r="DC637" t="s">
        <v>13939</v>
      </c>
      <c r="DD637" t="s">
        <v>174</v>
      </c>
      <c r="DE637" t="s">
        <v>13940</v>
      </c>
      <c r="DF637" t="s">
        <v>174</v>
      </c>
      <c r="DG637" t="s">
        <v>13941</v>
      </c>
      <c r="DH637" t="s">
        <v>2681</v>
      </c>
      <c r="DI637" t="s">
        <v>378</v>
      </c>
      <c r="DJ637" t="s">
        <v>2681</v>
      </c>
      <c r="DK637">
        <v>6</v>
      </c>
      <c r="DL637" t="s">
        <v>174</v>
      </c>
      <c r="DM637" t="s">
        <v>13942</v>
      </c>
      <c r="DN637" t="s">
        <v>174</v>
      </c>
      <c r="DO637" t="s">
        <v>13943</v>
      </c>
      <c r="DP637" t="s">
        <v>13944</v>
      </c>
      <c r="DQ637" t="str">
        <f>HYPERLINK("https://nconnect.nicmar.ac.in/storage/profile/6999102c90d08.png","Download")</f>
        <v>0</v>
      </c>
      <c r="DR637" t="str">
        <f>HYPERLINK("https://nconnect.nicmar.ac.in/pdf/406_resume_1772276913.pdf/Y2FyZWVy","View Resume")</f>
        <v>0</v>
      </c>
      <c r="DS637" t="s">
        <v>6449</v>
      </c>
      <c r="DT637" t="s">
        <v>13945</v>
      </c>
      <c r="DU637" t="s">
        <v>211</v>
      </c>
      <c r="DV637" t="s">
        <v>1630</v>
      </c>
      <c r="DW637" t="s">
        <v>246</v>
      </c>
      <c r="DX637" t="s">
        <v>3459</v>
      </c>
      <c r="DY637" t="s">
        <v>3107</v>
      </c>
      <c r="DZ637" t="s">
        <v>2927</v>
      </c>
      <c r="EA637" t="s">
        <v>13946</v>
      </c>
      <c r="EB637" t="s">
        <v>211</v>
      </c>
      <c r="EC637" t="s">
        <v>819</v>
      </c>
      <c r="ED637" t="s">
        <v>246</v>
      </c>
      <c r="EE637" t="s">
        <v>1719</v>
      </c>
      <c r="EF637" t="s">
        <v>1199</v>
      </c>
      <c r="EG637" t="s">
        <v>259</v>
      </c>
    </row>
    <row r="638" spans="1:158">
      <c r="A638" t="s">
        <v>210</v>
      </c>
      <c r="B638" t="s">
        <v>211</v>
      </c>
      <c r="C638" t="s">
        <v>212</v>
      </c>
      <c r="D638" t="s">
        <v>213</v>
      </c>
      <c r="E638" t="s">
        <v>13923</v>
      </c>
      <c r="F638" t="s">
        <v>13924</v>
      </c>
      <c r="G638">
        <v>8806244477</v>
      </c>
      <c r="H638" t="s">
        <v>164</v>
      </c>
      <c r="I638" t="s">
        <v>13925</v>
      </c>
      <c r="J638" t="s">
        <v>166</v>
      </c>
      <c r="K638" t="s">
        <v>7239</v>
      </c>
      <c r="L638" t="s">
        <v>13926</v>
      </c>
      <c r="M638" t="s">
        <v>13927</v>
      </c>
      <c r="N638" t="s">
        <v>170</v>
      </c>
      <c r="AI638" t="s">
        <v>13928</v>
      </c>
      <c r="AJ638" t="s">
        <v>2384</v>
      </c>
      <c r="AK638" t="s">
        <v>13929</v>
      </c>
      <c r="AL638">
        <v>68.4</v>
      </c>
      <c r="AN638">
        <v>2004</v>
      </c>
      <c r="AO638" t="s">
        <v>174</v>
      </c>
      <c r="AP638" t="s">
        <v>13930</v>
      </c>
      <c r="AQ638" t="s">
        <v>2384</v>
      </c>
      <c r="AR638" t="s">
        <v>13931</v>
      </c>
      <c r="AS638">
        <v>61</v>
      </c>
      <c r="AU638">
        <v>2006</v>
      </c>
      <c r="AV638" t="s">
        <v>170</v>
      </c>
      <c r="BC638" t="s">
        <v>174</v>
      </c>
      <c r="BD638" t="s">
        <v>13932</v>
      </c>
      <c r="BE638" t="s">
        <v>13933</v>
      </c>
      <c r="BF638" t="s">
        <v>486</v>
      </c>
      <c r="BG638">
        <v>68.5</v>
      </c>
      <c r="BI638">
        <v>2010</v>
      </c>
      <c r="BJ638">
        <v>2</v>
      </c>
      <c r="BL638">
        <v>9</v>
      </c>
      <c r="BN638" t="s">
        <v>174</v>
      </c>
      <c r="BO638" t="s">
        <v>13934</v>
      </c>
      <c r="BP638" t="s">
        <v>13935</v>
      </c>
      <c r="BQ638" t="s">
        <v>5949</v>
      </c>
      <c r="BR638">
        <v>72.1</v>
      </c>
      <c r="BS638">
        <v>7.21</v>
      </c>
      <c r="BT638">
        <v>2014</v>
      </c>
      <c r="BU638">
        <v>14</v>
      </c>
      <c r="BW638">
        <v>47</v>
      </c>
      <c r="BY638" t="s">
        <v>170</v>
      </c>
      <c r="CF638" t="s">
        <v>174</v>
      </c>
      <c r="CG638" t="s">
        <v>213</v>
      </c>
      <c r="CH638" t="s">
        <v>13935</v>
      </c>
      <c r="CI638" t="s">
        <v>193</v>
      </c>
      <c r="CJ638">
        <v>2019</v>
      </c>
      <c r="CL638" t="s">
        <v>174</v>
      </c>
      <c r="CN638" t="s">
        <v>174</v>
      </c>
      <c r="CO638" t="s">
        <v>13936</v>
      </c>
      <c r="CP638" t="s">
        <v>13937</v>
      </c>
      <c r="CQ638" t="s">
        <v>174</v>
      </c>
      <c r="CR638">
        <v>5</v>
      </c>
      <c r="CS638">
        <v>2</v>
      </c>
      <c r="CT638">
        <v>2</v>
      </c>
      <c r="CU638" t="s">
        <v>13938</v>
      </c>
      <c r="CV638" t="s">
        <v>170</v>
      </c>
      <c r="CZ638" t="s">
        <v>170</v>
      </c>
      <c r="DC638" t="s">
        <v>13939</v>
      </c>
      <c r="DD638" t="s">
        <v>174</v>
      </c>
      <c r="DE638" t="s">
        <v>13940</v>
      </c>
      <c r="DF638" t="s">
        <v>174</v>
      </c>
      <c r="DG638" t="s">
        <v>13941</v>
      </c>
      <c r="DH638" t="s">
        <v>2681</v>
      </c>
      <c r="DI638" t="s">
        <v>378</v>
      </c>
      <c r="DJ638" t="s">
        <v>2681</v>
      </c>
      <c r="DK638">
        <v>6</v>
      </c>
      <c r="DL638" t="s">
        <v>174</v>
      </c>
      <c r="DM638" t="s">
        <v>13942</v>
      </c>
      <c r="DN638" t="s">
        <v>174</v>
      </c>
      <c r="DO638" t="s">
        <v>13943</v>
      </c>
      <c r="DP638" t="s">
        <v>13944</v>
      </c>
      <c r="DQ638" t="str">
        <f>HYPERLINK("https://nconnect.nicmar.ac.in/storage/profile/6999102c90d08.png","Download")</f>
        <v>0</v>
      </c>
      <c r="DR638" t="str">
        <f>HYPERLINK("https://nconnect.nicmar.ac.in/pdf/406_resume_1772276913.pdf/Y2FyZWVy","View Resume")</f>
        <v>0</v>
      </c>
      <c r="DS638" t="s">
        <v>6449</v>
      </c>
      <c r="DT638" t="s">
        <v>13945</v>
      </c>
      <c r="DU638" t="s">
        <v>211</v>
      </c>
      <c r="DV638" t="s">
        <v>1630</v>
      </c>
      <c r="DW638" t="s">
        <v>246</v>
      </c>
      <c r="DX638" t="s">
        <v>3459</v>
      </c>
      <c r="DY638" t="s">
        <v>3107</v>
      </c>
      <c r="DZ638" t="s">
        <v>2927</v>
      </c>
      <c r="EA638" t="s">
        <v>13946</v>
      </c>
      <c r="EB638" t="s">
        <v>211</v>
      </c>
      <c r="EC638" t="s">
        <v>819</v>
      </c>
      <c r="ED638" t="s">
        <v>246</v>
      </c>
      <c r="EE638" t="s">
        <v>1719</v>
      </c>
      <c r="EF638" t="s">
        <v>1199</v>
      </c>
      <c r="EG638" t="s">
        <v>259</v>
      </c>
    </row>
    <row r="639" spans="1:158">
      <c r="A639" t="s">
        <v>1063</v>
      </c>
      <c r="B639" t="s">
        <v>508</v>
      </c>
      <c r="C639" t="s">
        <v>212</v>
      </c>
      <c r="D639" t="s">
        <v>213</v>
      </c>
      <c r="E639" t="s">
        <v>13779</v>
      </c>
      <c r="F639" t="s">
        <v>13780</v>
      </c>
      <c r="G639">
        <v>9730759133</v>
      </c>
      <c r="H639" t="s">
        <v>164</v>
      </c>
      <c r="I639" t="s">
        <v>11190</v>
      </c>
      <c r="J639" t="s">
        <v>166</v>
      </c>
      <c r="K639" t="s">
        <v>2824</v>
      </c>
      <c r="L639" t="s">
        <v>13781</v>
      </c>
      <c r="M639" t="s">
        <v>13782</v>
      </c>
      <c r="N639" t="s">
        <v>170</v>
      </c>
      <c r="AI639" t="s">
        <v>13783</v>
      </c>
      <c r="AJ639" t="s">
        <v>13784</v>
      </c>
      <c r="AK639" t="s">
        <v>13785</v>
      </c>
      <c r="AL639">
        <v>68.2</v>
      </c>
      <c r="AN639">
        <v>2000</v>
      </c>
      <c r="AO639" t="s">
        <v>174</v>
      </c>
      <c r="AP639" t="s">
        <v>13783</v>
      </c>
      <c r="AQ639" t="s">
        <v>13784</v>
      </c>
      <c r="AR639" t="s">
        <v>13786</v>
      </c>
      <c r="AS639">
        <v>60</v>
      </c>
      <c r="AU639">
        <v>2002</v>
      </c>
      <c r="AV639" t="s">
        <v>170</v>
      </c>
      <c r="BC639" t="s">
        <v>174</v>
      </c>
      <c r="BD639" t="s">
        <v>13787</v>
      </c>
      <c r="BE639" t="s">
        <v>13788</v>
      </c>
      <c r="BF639" t="s">
        <v>486</v>
      </c>
      <c r="BG639">
        <v>66.5</v>
      </c>
      <c r="BI639">
        <v>2006</v>
      </c>
      <c r="BJ639">
        <v>2</v>
      </c>
      <c r="BL639">
        <v>9</v>
      </c>
      <c r="BN639" t="s">
        <v>174</v>
      </c>
      <c r="BO639" t="s">
        <v>5612</v>
      </c>
      <c r="BP639" t="s">
        <v>5612</v>
      </c>
      <c r="BQ639" t="s">
        <v>213</v>
      </c>
      <c r="BR639">
        <v>87</v>
      </c>
      <c r="BS639">
        <v>8.7</v>
      </c>
      <c r="BT639">
        <v>2008</v>
      </c>
      <c r="BU639">
        <v>14</v>
      </c>
      <c r="BW639">
        <v>47</v>
      </c>
      <c r="BY639" t="s">
        <v>174</v>
      </c>
      <c r="BZ639" t="s">
        <v>13789</v>
      </c>
      <c r="CA639" t="s">
        <v>13789</v>
      </c>
      <c r="CB639" t="s">
        <v>486</v>
      </c>
      <c r="CC639">
        <v>95</v>
      </c>
      <c r="CD639">
        <v>9.5</v>
      </c>
      <c r="CE639">
        <v>2025</v>
      </c>
      <c r="CF639" t="s">
        <v>174</v>
      </c>
      <c r="CG639" t="s">
        <v>486</v>
      </c>
      <c r="CH639" t="s">
        <v>13789</v>
      </c>
      <c r="CI639" t="s">
        <v>193</v>
      </c>
      <c r="CJ639">
        <v>2025</v>
      </c>
      <c r="CL639" t="s">
        <v>170</v>
      </c>
      <c r="CN639" t="s">
        <v>170</v>
      </c>
      <c r="CP639" t="s">
        <v>13790</v>
      </c>
      <c r="CQ639" t="s">
        <v>174</v>
      </c>
      <c r="CR639">
        <v>0</v>
      </c>
      <c r="CS639">
        <v>5</v>
      </c>
      <c r="CT639">
        <v>12</v>
      </c>
      <c r="CU639" t="s">
        <v>13791</v>
      </c>
      <c r="CV639" t="s">
        <v>170</v>
      </c>
      <c r="CZ639" t="s">
        <v>170</v>
      </c>
      <c r="DB639" t="s">
        <v>13792</v>
      </c>
      <c r="DC639" t="s">
        <v>412</v>
      </c>
      <c r="DD639" t="s">
        <v>170</v>
      </c>
      <c r="DF639" t="s">
        <v>174</v>
      </c>
      <c r="DG639">
        <v>10</v>
      </c>
      <c r="DH639" t="s">
        <v>4996</v>
      </c>
      <c r="DI639" t="s">
        <v>677</v>
      </c>
      <c r="DJ639">
        <v>0</v>
      </c>
      <c r="DK639">
        <v>8</v>
      </c>
      <c r="DL639" t="s">
        <v>170</v>
      </c>
      <c r="DN639" t="s">
        <v>170</v>
      </c>
      <c r="DP639" t="s">
        <v>13947</v>
      </c>
      <c r="DQ639" t="str">
        <f>HYPERLINK("https://nconnect.nicmar.ac.in/storage/profile/699f8c5a19534.png","Download")</f>
        <v>0</v>
      </c>
      <c r="DR639" t="str">
        <f>HYPERLINK("https://nconnect.nicmar.ac.in/pdf/789_resume_1772272216.pdf/Y2FyZWVy","View Resume")</f>
        <v>0</v>
      </c>
      <c r="DS639" t="s">
        <v>10266</v>
      </c>
      <c r="DT639" t="s">
        <v>13794</v>
      </c>
      <c r="DU639" t="s">
        <v>13795</v>
      </c>
      <c r="DV639" t="s">
        <v>819</v>
      </c>
      <c r="DW639" t="s">
        <v>246</v>
      </c>
      <c r="DX639" t="s">
        <v>981</v>
      </c>
      <c r="DY639" t="s">
        <v>209</v>
      </c>
      <c r="DZ639" t="s">
        <v>990</v>
      </c>
      <c r="EA639" t="s">
        <v>13796</v>
      </c>
      <c r="EB639" t="s">
        <v>211</v>
      </c>
      <c r="EC639" t="s">
        <v>2129</v>
      </c>
      <c r="ED639" t="s">
        <v>246</v>
      </c>
      <c r="EE639" t="s">
        <v>984</v>
      </c>
      <c r="EF639" t="s">
        <v>1686</v>
      </c>
      <c r="EG639" t="s">
        <v>575</v>
      </c>
      <c r="EH639" t="s">
        <v>13797</v>
      </c>
      <c r="EI639" t="s">
        <v>211</v>
      </c>
      <c r="EJ639" t="s">
        <v>2129</v>
      </c>
      <c r="EK639" t="s">
        <v>246</v>
      </c>
      <c r="EL639" t="s">
        <v>2523</v>
      </c>
      <c r="EM639" t="s">
        <v>506</v>
      </c>
      <c r="EN639" t="s">
        <v>566</v>
      </c>
      <c r="EO639" t="s">
        <v>13798</v>
      </c>
      <c r="EP639" t="s">
        <v>211</v>
      </c>
      <c r="EQ639" t="s">
        <v>2129</v>
      </c>
      <c r="ER639" t="s">
        <v>246</v>
      </c>
      <c r="ES639" t="s">
        <v>264</v>
      </c>
      <c r="ET639" t="s">
        <v>5931</v>
      </c>
      <c r="EU639" t="s">
        <v>1206</v>
      </c>
      <c r="EV639" t="s">
        <v>946</v>
      </c>
      <c r="EW639" t="s">
        <v>1985</v>
      </c>
      <c r="EX639" t="s">
        <v>2046</v>
      </c>
      <c r="EY639" t="s">
        <v>246</v>
      </c>
      <c r="EZ639" t="s">
        <v>1099</v>
      </c>
      <c r="FA639" t="s">
        <v>1022</v>
      </c>
      <c r="FB639" t="s">
        <v>1689</v>
      </c>
    </row>
    <row r="640" spans="1:158">
      <c r="A640" t="s">
        <v>582</v>
      </c>
      <c r="B640" t="s">
        <v>211</v>
      </c>
      <c r="C640" t="s">
        <v>472</v>
      </c>
      <c r="D640" t="s">
        <v>583</v>
      </c>
      <c r="E640" t="s">
        <v>13948</v>
      </c>
      <c r="F640" t="s">
        <v>13949</v>
      </c>
      <c r="G640">
        <v>8368354003</v>
      </c>
      <c r="H640" t="s">
        <v>271</v>
      </c>
      <c r="I640" t="s">
        <v>13950</v>
      </c>
      <c r="J640" t="s">
        <v>166</v>
      </c>
      <c r="K640" t="s">
        <v>2324</v>
      </c>
      <c r="L640" t="s">
        <v>13951</v>
      </c>
      <c r="M640" t="s">
        <v>13952</v>
      </c>
      <c r="N640" t="s">
        <v>170</v>
      </c>
      <c r="AI640" t="s">
        <v>13953</v>
      </c>
      <c r="AJ640" t="s">
        <v>13954</v>
      </c>
      <c r="AK640" t="s">
        <v>13955</v>
      </c>
      <c r="AL640">
        <v>87</v>
      </c>
      <c r="AN640">
        <v>2008</v>
      </c>
      <c r="AO640" t="s">
        <v>174</v>
      </c>
      <c r="AP640" t="s">
        <v>13953</v>
      </c>
      <c r="AQ640" t="s">
        <v>13954</v>
      </c>
      <c r="AR640" t="s">
        <v>2220</v>
      </c>
      <c r="AS640">
        <v>76</v>
      </c>
      <c r="AU640">
        <v>2010</v>
      </c>
      <c r="AV640" t="s">
        <v>170</v>
      </c>
      <c r="BC640" t="s">
        <v>174</v>
      </c>
      <c r="BD640" t="s">
        <v>2942</v>
      </c>
      <c r="BE640" t="s">
        <v>13956</v>
      </c>
      <c r="BF640" t="s">
        <v>13957</v>
      </c>
      <c r="BG640">
        <v>73</v>
      </c>
      <c r="BI640">
        <v>2015</v>
      </c>
      <c r="BJ640">
        <v>8</v>
      </c>
      <c r="BL640">
        <v>2</v>
      </c>
      <c r="BN640" t="s">
        <v>174</v>
      </c>
      <c r="BO640" t="s">
        <v>9304</v>
      </c>
      <c r="BP640" t="s">
        <v>1302</v>
      </c>
      <c r="BQ640" t="s">
        <v>13958</v>
      </c>
      <c r="BR640">
        <v>84</v>
      </c>
      <c r="BS640">
        <v>8.48</v>
      </c>
      <c r="BT640">
        <v>2017</v>
      </c>
      <c r="BU640">
        <v>31</v>
      </c>
      <c r="BV640" t="s">
        <v>13959</v>
      </c>
      <c r="BW640">
        <v>35</v>
      </c>
      <c r="BX640" t="s">
        <v>13960</v>
      </c>
      <c r="BY640" t="s">
        <v>174</v>
      </c>
      <c r="BZ640" t="s">
        <v>13961</v>
      </c>
      <c r="CA640" t="s">
        <v>13962</v>
      </c>
      <c r="CB640" t="s">
        <v>13963</v>
      </c>
      <c r="CC640">
        <v>65</v>
      </c>
      <c r="CE640">
        <v>2020</v>
      </c>
      <c r="CF640" t="s">
        <v>174</v>
      </c>
      <c r="CG640" t="s">
        <v>13964</v>
      </c>
      <c r="CH640" t="s">
        <v>13965</v>
      </c>
      <c r="CI640" t="s">
        <v>373</v>
      </c>
      <c r="CK640" t="s">
        <v>174</v>
      </c>
      <c r="CL640" t="s">
        <v>174</v>
      </c>
      <c r="CM640" t="s">
        <v>13966</v>
      </c>
      <c r="CN640" t="s">
        <v>174</v>
      </c>
      <c r="CO640" t="s">
        <v>13967</v>
      </c>
      <c r="CP640" t="s">
        <v>13968</v>
      </c>
      <c r="CQ640" t="s">
        <v>174</v>
      </c>
      <c r="CR640">
        <v>2</v>
      </c>
      <c r="CS640">
        <v>0</v>
      </c>
      <c r="CT640">
        <v>2</v>
      </c>
      <c r="CU640" t="s">
        <v>13969</v>
      </c>
      <c r="CV640" t="s">
        <v>174</v>
      </c>
      <c r="CW640" t="s">
        <v>13970</v>
      </c>
      <c r="CX640" t="s">
        <v>373</v>
      </c>
      <c r="CZ640" t="s">
        <v>170</v>
      </c>
      <c r="DB640" t="s">
        <v>13971</v>
      </c>
      <c r="DC640" t="s">
        <v>2124</v>
      </c>
      <c r="DD640" t="s">
        <v>174</v>
      </c>
      <c r="DE640" t="s">
        <v>13972</v>
      </c>
      <c r="DF640" t="s">
        <v>174</v>
      </c>
      <c r="DG640" t="s">
        <v>13973</v>
      </c>
      <c r="DH640" t="s">
        <v>13974</v>
      </c>
      <c r="DI640" t="s">
        <v>13975</v>
      </c>
      <c r="DJ640" t="s">
        <v>13976</v>
      </c>
      <c r="DK640">
        <v>7</v>
      </c>
      <c r="DL640" t="s">
        <v>174</v>
      </c>
      <c r="DM640" t="s">
        <v>13977</v>
      </c>
      <c r="DN640" t="s">
        <v>170</v>
      </c>
      <c r="DP640" t="s">
        <v>13978</v>
      </c>
      <c r="DQ640" t="str">
        <f>HYPERLINK("https://nconnect.nicmar.ac.in/storage/profile/69a2d91c070a7.png","Download")</f>
        <v>0</v>
      </c>
      <c r="DR640" t="str">
        <f>HYPERLINK("https://nconnect.nicmar.ac.in/pdf/364_resume_1772279137.pdf/Y2FyZWVy","View Resume")</f>
        <v>0</v>
      </c>
      <c r="DS640" t="s">
        <v>259</v>
      </c>
      <c r="DT640" t="s">
        <v>13979</v>
      </c>
      <c r="DU640" t="s">
        <v>211</v>
      </c>
      <c r="DV640" t="s">
        <v>606</v>
      </c>
      <c r="DW640" t="s">
        <v>246</v>
      </c>
      <c r="DX640" t="s">
        <v>983</v>
      </c>
      <c r="DY640" t="s">
        <v>1983</v>
      </c>
      <c r="DZ640" t="s">
        <v>575</v>
      </c>
      <c r="EA640" t="s">
        <v>13980</v>
      </c>
      <c r="EB640" t="s">
        <v>211</v>
      </c>
      <c r="EC640" t="s">
        <v>819</v>
      </c>
      <c r="ED640" t="s">
        <v>246</v>
      </c>
      <c r="EE640" t="s">
        <v>429</v>
      </c>
      <c r="EF640" t="s">
        <v>5754</v>
      </c>
      <c r="EG640" t="s">
        <v>942</v>
      </c>
      <c r="EH640" t="s">
        <v>13981</v>
      </c>
      <c r="EI640" t="s">
        <v>6235</v>
      </c>
      <c r="EJ640" t="s">
        <v>13982</v>
      </c>
      <c r="EK640" t="s">
        <v>207</v>
      </c>
      <c r="EL640" t="s">
        <v>1136</v>
      </c>
      <c r="EM640" t="s">
        <v>428</v>
      </c>
      <c r="EN640" t="s">
        <v>380</v>
      </c>
    </row>
    <row r="641" spans="1:158">
      <c r="A641" t="s">
        <v>295</v>
      </c>
      <c r="B641" t="s">
        <v>211</v>
      </c>
      <c r="C641" t="s">
        <v>267</v>
      </c>
      <c r="D641" t="s">
        <v>296</v>
      </c>
      <c r="E641" t="s">
        <v>13983</v>
      </c>
      <c r="F641" t="s">
        <v>13984</v>
      </c>
      <c r="G641">
        <v>9706382589</v>
      </c>
      <c r="H641" t="s">
        <v>164</v>
      </c>
      <c r="I641" t="s">
        <v>13985</v>
      </c>
      <c r="J641" t="s">
        <v>166</v>
      </c>
      <c r="K641" t="s">
        <v>2146</v>
      </c>
      <c r="L641" t="s">
        <v>13986</v>
      </c>
      <c r="M641" t="s">
        <v>13987</v>
      </c>
      <c r="N641" t="s">
        <v>170</v>
      </c>
      <c r="AI641" t="s">
        <v>13988</v>
      </c>
      <c r="AJ641" t="s">
        <v>13989</v>
      </c>
      <c r="AK641" t="s">
        <v>13990</v>
      </c>
      <c r="AL641">
        <v>76.67</v>
      </c>
      <c r="AN641">
        <v>2009</v>
      </c>
      <c r="AO641" t="s">
        <v>174</v>
      </c>
      <c r="AP641" t="s">
        <v>13991</v>
      </c>
      <c r="AQ641" t="s">
        <v>13992</v>
      </c>
      <c r="AR641" t="s">
        <v>13993</v>
      </c>
      <c r="AS641">
        <v>78</v>
      </c>
      <c r="AU641">
        <v>2011</v>
      </c>
      <c r="AV641" t="s">
        <v>170</v>
      </c>
      <c r="BC641" t="s">
        <v>174</v>
      </c>
      <c r="BD641" t="s">
        <v>13994</v>
      </c>
      <c r="BE641" t="s">
        <v>13995</v>
      </c>
      <c r="BF641" t="s">
        <v>13996</v>
      </c>
      <c r="BG641">
        <v>64.9</v>
      </c>
      <c r="BI641">
        <v>2014</v>
      </c>
      <c r="BJ641">
        <v>19</v>
      </c>
      <c r="BK641" t="s">
        <v>13997</v>
      </c>
      <c r="BL641">
        <v>53</v>
      </c>
      <c r="BM641" t="s">
        <v>13998</v>
      </c>
      <c r="BN641" t="s">
        <v>174</v>
      </c>
      <c r="BO641" t="s">
        <v>13994</v>
      </c>
      <c r="BP641" t="s">
        <v>13999</v>
      </c>
      <c r="BQ641" t="s">
        <v>11403</v>
      </c>
      <c r="BR641">
        <v>62.8</v>
      </c>
      <c r="BT641">
        <v>2014</v>
      </c>
      <c r="BU641">
        <v>31</v>
      </c>
      <c r="BW641">
        <v>33</v>
      </c>
      <c r="BY641" t="s">
        <v>170</v>
      </c>
      <c r="CF641" t="s">
        <v>174</v>
      </c>
      <c r="CG641" t="s">
        <v>1185</v>
      </c>
      <c r="CH641" t="s">
        <v>14000</v>
      </c>
      <c r="CI641" t="s">
        <v>193</v>
      </c>
      <c r="CJ641">
        <v>2025</v>
      </c>
      <c r="CL641" t="s">
        <v>170</v>
      </c>
      <c r="CN641" t="s">
        <v>170</v>
      </c>
      <c r="CP641" t="s">
        <v>14001</v>
      </c>
      <c r="CQ641" t="s">
        <v>174</v>
      </c>
      <c r="CR641">
        <v>6</v>
      </c>
      <c r="CS641">
        <v>0</v>
      </c>
      <c r="CT641">
        <v>0</v>
      </c>
      <c r="CU641" t="s">
        <v>14002</v>
      </c>
      <c r="CV641" t="s">
        <v>170</v>
      </c>
      <c r="CZ641" t="s">
        <v>170</v>
      </c>
      <c r="DC641" t="s">
        <v>4120</v>
      </c>
      <c r="DD641" t="s">
        <v>170</v>
      </c>
      <c r="DF641" t="s">
        <v>170</v>
      </c>
      <c r="DL641" t="s">
        <v>170</v>
      </c>
      <c r="DN641" t="s">
        <v>174</v>
      </c>
      <c r="DO641" t="s">
        <v>14003</v>
      </c>
      <c r="DP641" t="s">
        <v>14004</v>
      </c>
      <c r="DQ641" t="s">
        <v>202</v>
      </c>
      <c r="DR641" t="str">
        <f>HYPERLINK("https://nconnect.nicmar.ac.in/pdf/798_resume_1772280868.pdf/Y2FyZWVy","View Resume")</f>
        <v>0</v>
      </c>
      <c r="DS641" t="s">
        <v>2054</v>
      </c>
      <c r="DT641" t="s">
        <v>7727</v>
      </c>
      <c r="DU641" t="s">
        <v>211</v>
      </c>
      <c r="DV641" t="s">
        <v>819</v>
      </c>
      <c r="DW641" t="s">
        <v>246</v>
      </c>
      <c r="DX641" t="s">
        <v>996</v>
      </c>
      <c r="DY641" t="s">
        <v>209</v>
      </c>
      <c r="DZ641" t="s">
        <v>2054</v>
      </c>
    </row>
    <row r="642" spans="1:158">
      <c r="A642" t="s">
        <v>210</v>
      </c>
      <c r="B642" t="s">
        <v>211</v>
      </c>
      <c r="C642" t="s">
        <v>212</v>
      </c>
      <c r="D642" t="s">
        <v>213</v>
      </c>
      <c r="E642" t="s">
        <v>14005</v>
      </c>
      <c r="F642" t="s">
        <v>14006</v>
      </c>
      <c r="G642">
        <v>8335851511</v>
      </c>
      <c r="H642" t="s">
        <v>271</v>
      </c>
      <c r="I642" t="s">
        <v>7169</v>
      </c>
      <c r="J642" t="s">
        <v>217</v>
      </c>
      <c r="K642" t="s">
        <v>14007</v>
      </c>
      <c r="L642" t="s">
        <v>14008</v>
      </c>
      <c r="M642" t="s">
        <v>14009</v>
      </c>
      <c r="N642" t="s">
        <v>170</v>
      </c>
      <c r="AI642" t="s">
        <v>14010</v>
      </c>
      <c r="AJ642" t="s">
        <v>14011</v>
      </c>
      <c r="AK642" t="s">
        <v>10249</v>
      </c>
      <c r="AL642">
        <v>92.6</v>
      </c>
      <c r="AN642">
        <v>2006</v>
      </c>
      <c r="AO642" t="s">
        <v>174</v>
      </c>
      <c r="AP642" t="s">
        <v>14010</v>
      </c>
      <c r="AQ642" t="s">
        <v>14011</v>
      </c>
      <c r="AR642" t="s">
        <v>439</v>
      </c>
      <c r="AS642">
        <v>94.75</v>
      </c>
      <c r="AU642">
        <v>2008</v>
      </c>
      <c r="AV642" t="s">
        <v>170</v>
      </c>
      <c r="BC642" t="s">
        <v>174</v>
      </c>
      <c r="BD642" t="s">
        <v>14012</v>
      </c>
      <c r="BE642" t="s">
        <v>14013</v>
      </c>
      <c r="BF642" t="s">
        <v>486</v>
      </c>
      <c r="BG642">
        <v>85.9</v>
      </c>
      <c r="BH642">
        <v>9.34</v>
      </c>
      <c r="BI642">
        <v>2012</v>
      </c>
      <c r="BJ642">
        <v>1</v>
      </c>
      <c r="BL642">
        <v>9</v>
      </c>
      <c r="BN642" t="s">
        <v>174</v>
      </c>
      <c r="BO642" t="s">
        <v>398</v>
      </c>
      <c r="BP642" t="s">
        <v>14014</v>
      </c>
      <c r="BQ642" t="s">
        <v>213</v>
      </c>
      <c r="BR642">
        <v>84.8</v>
      </c>
      <c r="BS642">
        <v>9.23</v>
      </c>
      <c r="BT642">
        <v>2014</v>
      </c>
      <c r="BU642">
        <v>14</v>
      </c>
      <c r="BW642">
        <v>9</v>
      </c>
      <c r="BY642" t="s">
        <v>170</v>
      </c>
      <c r="BZ642" t="s">
        <v>14015</v>
      </c>
      <c r="CF642" t="s">
        <v>174</v>
      </c>
      <c r="CG642" t="s">
        <v>14016</v>
      </c>
      <c r="CH642" t="s">
        <v>2973</v>
      </c>
      <c r="CI642" t="s">
        <v>193</v>
      </c>
      <c r="CJ642">
        <v>2024</v>
      </c>
      <c r="CL642" t="s">
        <v>174</v>
      </c>
      <c r="CM642" t="s">
        <v>14017</v>
      </c>
      <c r="CN642" t="s">
        <v>174</v>
      </c>
      <c r="CO642" t="s">
        <v>14018</v>
      </c>
      <c r="CP642" t="s">
        <v>14019</v>
      </c>
      <c r="CQ642" t="s">
        <v>174</v>
      </c>
      <c r="CR642" t="s">
        <v>14020</v>
      </c>
      <c r="CS642">
        <v>0</v>
      </c>
      <c r="CT642">
        <v>2</v>
      </c>
      <c r="CU642" t="s">
        <v>14021</v>
      </c>
      <c r="CV642" t="s">
        <v>170</v>
      </c>
      <c r="CZ642" t="s">
        <v>170</v>
      </c>
      <c r="DB642" t="s">
        <v>378</v>
      </c>
      <c r="DC642" t="s">
        <v>326</v>
      </c>
      <c r="DD642" t="s">
        <v>174</v>
      </c>
      <c r="DE642" t="s">
        <v>14022</v>
      </c>
      <c r="DF642" t="s">
        <v>170</v>
      </c>
      <c r="DL642" t="s">
        <v>174</v>
      </c>
      <c r="DM642" t="s">
        <v>14023</v>
      </c>
      <c r="DN642" t="s">
        <v>174</v>
      </c>
      <c r="DO642" t="s">
        <v>14024</v>
      </c>
      <c r="DP642" t="s">
        <v>14025</v>
      </c>
      <c r="DQ642" t="str">
        <f>HYPERLINK("https://nconnect.nicmar.ac.in/storage/profile/69a2d68dd9aaf.png","Download")</f>
        <v>0</v>
      </c>
      <c r="DR642" t="str">
        <f>HYPERLINK("https://nconnect.nicmar.ac.in/pdf/799_resume_1772281624.pdf/Y2FyZWVy","View Resume")</f>
        <v>0</v>
      </c>
      <c r="DS642" t="s">
        <v>4370</v>
      </c>
      <c r="DT642" t="s">
        <v>4092</v>
      </c>
      <c r="DU642" t="s">
        <v>14026</v>
      </c>
      <c r="DV642" t="s">
        <v>2982</v>
      </c>
      <c r="DW642" t="s">
        <v>207</v>
      </c>
      <c r="DX642" t="s">
        <v>501</v>
      </c>
      <c r="DY642" t="s">
        <v>209</v>
      </c>
      <c r="DZ642" t="s">
        <v>502</v>
      </c>
      <c r="EA642" t="s">
        <v>14027</v>
      </c>
      <c r="EB642" t="s">
        <v>2087</v>
      </c>
      <c r="EC642" t="s">
        <v>422</v>
      </c>
      <c r="ED642" t="s">
        <v>246</v>
      </c>
      <c r="EE642" t="s">
        <v>334</v>
      </c>
      <c r="EF642" t="s">
        <v>4215</v>
      </c>
      <c r="EG642" t="s">
        <v>203</v>
      </c>
    </row>
    <row r="643" spans="1:158">
      <c r="A643" t="s">
        <v>507</v>
      </c>
      <c r="B643" t="s">
        <v>508</v>
      </c>
      <c r="C643" t="s">
        <v>267</v>
      </c>
      <c r="D643" t="s">
        <v>509</v>
      </c>
      <c r="E643" t="s">
        <v>14028</v>
      </c>
      <c r="F643" t="s">
        <v>14029</v>
      </c>
      <c r="G643">
        <v>9527564129</v>
      </c>
      <c r="H643" t="s">
        <v>164</v>
      </c>
      <c r="I643" t="s">
        <v>14030</v>
      </c>
      <c r="J643" t="s">
        <v>166</v>
      </c>
      <c r="K643" t="s">
        <v>1250</v>
      </c>
      <c r="L643" t="s">
        <v>14031</v>
      </c>
      <c r="M643" t="s">
        <v>14032</v>
      </c>
      <c r="N643" t="s">
        <v>170</v>
      </c>
      <c r="AI643" t="s">
        <v>14033</v>
      </c>
      <c r="AJ643" t="s">
        <v>14034</v>
      </c>
      <c r="AK643" t="s">
        <v>1907</v>
      </c>
      <c r="AL643">
        <v>45</v>
      </c>
      <c r="AN643">
        <v>1985</v>
      </c>
      <c r="AO643" t="s">
        <v>174</v>
      </c>
      <c r="AP643" t="s">
        <v>14035</v>
      </c>
      <c r="AQ643" t="s">
        <v>14036</v>
      </c>
      <c r="AR643" t="s">
        <v>1335</v>
      </c>
      <c r="AS643">
        <v>56</v>
      </c>
      <c r="AU643">
        <v>1987</v>
      </c>
      <c r="AV643" t="s">
        <v>170</v>
      </c>
      <c r="BC643" t="s">
        <v>174</v>
      </c>
      <c r="BD643" t="s">
        <v>441</v>
      </c>
      <c r="BE643" t="s">
        <v>14037</v>
      </c>
      <c r="BF643" t="s">
        <v>14038</v>
      </c>
      <c r="BG643">
        <v>52</v>
      </c>
      <c r="BI643">
        <v>1990</v>
      </c>
      <c r="BJ643">
        <v>19</v>
      </c>
      <c r="BK643" t="s">
        <v>808</v>
      </c>
      <c r="BL643">
        <v>53</v>
      </c>
      <c r="BM643" t="s">
        <v>14038</v>
      </c>
      <c r="BN643" t="s">
        <v>174</v>
      </c>
      <c r="BO643" t="s">
        <v>441</v>
      </c>
      <c r="BP643" t="s">
        <v>14039</v>
      </c>
      <c r="BQ643" t="s">
        <v>14040</v>
      </c>
      <c r="BR643">
        <v>76</v>
      </c>
      <c r="BT643">
        <v>2018</v>
      </c>
      <c r="BU643">
        <v>31</v>
      </c>
      <c r="BV643" t="s">
        <v>811</v>
      </c>
      <c r="BW643">
        <v>53</v>
      </c>
      <c r="BX643" t="s">
        <v>4955</v>
      </c>
      <c r="BY643" t="s">
        <v>174</v>
      </c>
      <c r="BZ643" t="s">
        <v>441</v>
      </c>
      <c r="CA643" t="s">
        <v>14041</v>
      </c>
      <c r="CB643" t="s">
        <v>14042</v>
      </c>
      <c r="CC643">
        <v>94</v>
      </c>
      <c r="CE643">
        <v>1995</v>
      </c>
      <c r="CF643" t="s">
        <v>174</v>
      </c>
      <c r="CG643" t="s">
        <v>14043</v>
      </c>
      <c r="CH643" t="s">
        <v>14044</v>
      </c>
      <c r="CI643" t="s">
        <v>193</v>
      </c>
      <c r="CJ643">
        <v>2015</v>
      </c>
      <c r="CL643" t="s">
        <v>174</v>
      </c>
      <c r="CM643" t="s">
        <v>14045</v>
      </c>
      <c r="CN643" t="s">
        <v>174</v>
      </c>
      <c r="CO643" t="s">
        <v>14046</v>
      </c>
      <c r="CP643" t="s">
        <v>722</v>
      </c>
      <c r="CQ643" t="s">
        <v>174</v>
      </c>
      <c r="CR643">
        <v>0</v>
      </c>
      <c r="CS643">
        <v>0</v>
      </c>
      <c r="CT643">
        <v>14</v>
      </c>
      <c r="CU643" t="s">
        <v>14047</v>
      </c>
      <c r="CV643" t="s">
        <v>170</v>
      </c>
      <c r="CZ643" t="s">
        <v>170</v>
      </c>
      <c r="DB643" t="s">
        <v>14048</v>
      </c>
      <c r="DC643" t="s">
        <v>14049</v>
      </c>
      <c r="DD643" t="s">
        <v>174</v>
      </c>
      <c r="DE643" t="s">
        <v>14050</v>
      </c>
      <c r="DF643" t="s">
        <v>170</v>
      </c>
      <c r="DL643" t="s">
        <v>170</v>
      </c>
      <c r="DN643" t="s">
        <v>174</v>
      </c>
      <c r="DO643" t="s">
        <v>14051</v>
      </c>
      <c r="DP643" t="s">
        <v>14052</v>
      </c>
      <c r="DQ643" t="s">
        <v>202</v>
      </c>
      <c r="DR643" t="str">
        <f>HYPERLINK("https://nconnect.nicmar.ac.in/pdf/740_resume_1772286033.pdf/Y2FyZWVy","View Resume")</f>
        <v>0</v>
      </c>
      <c r="DS643" t="s">
        <v>14053</v>
      </c>
      <c r="DT643" t="s">
        <v>14054</v>
      </c>
      <c r="DU643" t="s">
        <v>14055</v>
      </c>
      <c r="DV643" t="s">
        <v>819</v>
      </c>
      <c r="DW643" t="s">
        <v>207</v>
      </c>
      <c r="DX643" t="s">
        <v>14056</v>
      </c>
      <c r="DY643" t="s">
        <v>14057</v>
      </c>
      <c r="DZ643" t="s">
        <v>335</v>
      </c>
      <c r="EA643" t="s">
        <v>14058</v>
      </c>
      <c r="EB643" t="s">
        <v>211</v>
      </c>
      <c r="EC643" t="s">
        <v>14059</v>
      </c>
      <c r="ED643" t="s">
        <v>246</v>
      </c>
      <c r="EE643" t="s">
        <v>11023</v>
      </c>
      <c r="EF643" t="s">
        <v>12253</v>
      </c>
      <c r="EG643" t="s">
        <v>2691</v>
      </c>
      <c r="EH643" t="s">
        <v>14060</v>
      </c>
      <c r="EI643" t="s">
        <v>14061</v>
      </c>
      <c r="EJ643" t="s">
        <v>819</v>
      </c>
      <c r="EK643" t="s">
        <v>246</v>
      </c>
      <c r="EL643" t="s">
        <v>2697</v>
      </c>
      <c r="EM643" t="s">
        <v>4751</v>
      </c>
      <c r="EN643" t="s">
        <v>1592</v>
      </c>
      <c r="EO643" t="s">
        <v>14062</v>
      </c>
      <c r="EP643" t="s">
        <v>14061</v>
      </c>
      <c r="EQ643" t="s">
        <v>14063</v>
      </c>
      <c r="ER643" t="s">
        <v>246</v>
      </c>
      <c r="ES643" t="s">
        <v>1022</v>
      </c>
      <c r="ET643" t="s">
        <v>1243</v>
      </c>
      <c r="EU643" t="s">
        <v>2927</v>
      </c>
      <c r="EV643" t="s">
        <v>14064</v>
      </c>
      <c r="EW643" t="s">
        <v>211</v>
      </c>
      <c r="EX643" t="s">
        <v>819</v>
      </c>
      <c r="EY643" t="s">
        <v>246</v>
      </c>
      <c r="EZ643" t="s">
        <v>7410</v>
      </c>
      <c r="FA643" t="s">
        <v>1722</v>
      </c>
      <c r="FB643" t="s">
        <v>870</v>
      </c>
    </row>
    <row r="644" spans="1:158">
      <c r="A644" t="s">
        <v>2494</v>
      </c>
      <c r="B644" t="s">
        <v>508</v>
      </c>
      <c r="C644" t="s">
        <v>160</v>
      </c>
      <c r="D644" t="s">
        <v>2495</v>
      </c>
      <c r="E644" t="s">
        <v>13080</v>
      </c>
      <c r="F644" t="s">
        <v>13081</v>
      </c>
      <c r="G644">
        <v>9790740777</v>
      </c>
      <c r="H644" t="s">
        <v>164</v>
      </c>
      <c r="I644" t="s">
        <v>13082</v>
      </c>
      <c r="J644" t="s">
        <v>166</v>
      </c>
      <c r="K644" t="s">
        <v>13083</v>
      </c>
      <c r="L644" t="s">
        <v>13084</v>
      </c>
      <c r="M644" t="s">
        <v>13085</v>
      </c>
      <c r="N644" t="s">
        <v>170</v>
      </c>
      <c r="AI644" t="s">
        <v>13086</v>
      </c>
      <c r="AJ644" t="s">
        <v>13087</v>
      </c>
      <c r="AK644" t="s">
        <v>13088</v>
      </c>
      <c r="AL644">
        <v>57</v>
      </c>
      <c r="AN644">
        <v>1997</v>
      </c>
      <c r="AO644" t="s">
        <v>174</v>
      </c>
      <c r="AP644" t="s">
        <v>13086</v>
      </c>
      <c r="AQ644" t="s">
        <v>13089</v>
      </c>
      <c r="AR644" t="s">
        <v>477</v>
      </c>
      <c r="AS644">
        <v>56</v>
      </c>
      <c r="AU644">
        <v>2000</v>
      </c>
      <c r="AV644" t="s">
        <v>170</v>
      </c>
      <c r="BC644" t="s">
        <v>174</v>
      </c>
      <c r="BD644" t="s">
        <v>13090</v>
      </c>
      <c r="BE644" t="s">
        <v>13091</v>
      </c>
      <c r="BF644" t="s">
        <v>13092</v>
      </c>
      <c r="BG644">
        <v>65.6</v>
      </c>
      <c r="BH644">
        <v>6.56</v>
      </c>
      <c r="BI644">
        <v>2004</v>
      </c>
      <c r="BJ644">
        <v>2</v>
      </c>
      <c r="BL644">
        <v>9</v>
      </c>
      <c r="BN644" t="s">
        <v>174</v>
      </c>
      <c r="BO644" t="s">
        <v>13090</v>
      </c>
      <c r="BP644" t="s">
        <v>13091</v>
      </c>
      <c r="BQ644" t="s">
        <v>13093</v>
      </c>
      <c r="BR644">
        <v>86</v>
      </c>
      <c r="BS644">
        <v>8.6</v>
      </c>
      <c r="BT644">
        <v>2006</v>
      </c>
      <c r="BU644">
        <v>12</v>
      </c>
      <c r="BW644">
        <v>13</v>
      </c>
      <c r="BY644" t="s">
        <v>170</v>
      </c>
      <c r="BZ644" t="s">
        <v>13094</v>
      </c>
      <c r="CA644" t="s">
        <v>13094</v>
      </c>
      <c r="CB644" t="s">
        <v>13095</v>
      </c>
      <c r="CE644">
        <v>2021</v>
      </c>
      <c r="CF644" t="s">
        <v>174</v>
      </c>
      <c r="CG644" t="s">
        <v>13096</v>
      </c>
      <c r="CH644" t="s">
        <v>13094</v>
      </c>
      <c r="CI644" t="s">
        <v>193</v>
      </c>
      <c r="CJ644">
        <v>2021</v>
      </c>
      <c r="CL644" t="s">
        <v>174</v>
      </c>
      <c r="CN644" t="s">
        <v>174</v>
      </c>
      <c r="CO644" t="s">
        <v>13097</v>
      </c>
      <c r="CP644" t="s">
        <v>13098</v>
      </c>
      <c r="CQ644" t="s">
        <v>174</v>
      </c>
      <c r="CR644">
        <v>22</v>
      </c>
      <c r="CS644">
        <v>19</v>
      </c>
      <c r="CT644">
        <v>32</v>
      </c>
      <c r="CU644" t="s">
        <v>13099</v>
      </c>
      <c r="CV644" t="s">
        <v>170</v>
      </c>
      <c r="CZ644" t="s">
        <v>174</v>
      </c>
      <c r="DA644" t="s">
        <v>13100</v>
      </c>
      <c r="DB644" t="s">
        <v>13101</v>
      </c>
      <c r="DC644" t="s">
        <v>13102</v>
      </c>
      <c r="DD644" t="s">
        <v>174</v>
      </c>
      <c r="DE644" t="s">
        <v>13103</v>
      </c>
      <c r="DF644" t="s">
        <v>174</v>
      </c>
      <c r="DG644">
        <v>38</v>
      </c>
      <c r="DH644">
        <v>52</v>
      </c>
      <c r="DI644">
        <v>24</v>
      </c>
      <c r="DJ644" t="s">
        <v>3130</v>
      </c>
      <c r="DK644">
        <v>9</v>
      </c>
      <c r="DL644" t="s">
        <v>174</v>
      </c>
      <c r="DM644" t="s">
        <v>13104</v>
      </c>
      <c r="DN644" t="s">
        <v>174</v>
      </c>
      <c r="DO644" t="s">
        <v>13105</v>
      </c>
      <c r="DP644" t="s">
        <v>14065</v>
      </c>
      <c r="DQ644" t="str">
        <f>HYPERLINK("https://nconnect.nicmar.ac.in/storage/profile/69a057a92f0c1.png","Download")</f>
        <v>0</v>
      </c>
      <c r="DR644" t="str">
        <f>HYPERLINK("https://nconnect.nicmar.ac.in/pdf/723_resume_1772202748.pdf/Y2FyZWVy","View Resume")</f>
        <v>0</v>
      </c>
      <c r="DS644" t="s">
        <v>8410</v>
      </c>
      <c r="DT644" t="s">
        <v>13107</v>
      </c>
      <c r="DU644" t="s">
        <v>13108</v>
      </c>
      <c r="DV644" t="s">
        <v>13109</v>
      </c>
      <c r="DW644" t="s">
        <v>246</v>
      </c>
      <c r="DX644" t="s">
        <v>1099</v>
      </c>
      <c r="DY644" t="s">
        <v>209</v>
      </c>
      <c r="DZ644" t="s">
        <v>8410</v>
      </c>
    </row>
    <row r="645" spans="1:158">
      <c r="A645" t="s">
        <v>266</v>
      </c>
      <c r="B645" t="s">
        <v>211</v>
      </c>
      <c r="C645" t="s">
        <v>267</v>
      </c>
      <c r="D645" t="s">
        <v>268</v>
      </c>
      <c r="E645" t="s">
        <v>14066</v>
      </c>
      <c r="F645" t="s">
        <v>14067</v>
      </c>
      <c r="G645">
        <v>8411003373</v>
      </c>
      <c r="H645" t="s">
        <v>164</v>
      </c>
      <c r="I645" t="s">
        <v>14068</v>
      </c>
      <c r="J645" t="s">
        <v>166</v>
      </c>
      <c r="K645" t="s">
        <v>831</v>
      </c>
      <c r="L645" t="s">
        <v>14069</v>
      </c>
      <c r="M645" t="s">
        <v>14070</v>
      </c>
      <c r="N645" t="s">
        <v>170</v>
      </c>
      <c r="AI645" t="s">
        <v>14071</v>
      </c>
      <c r="AJ645" t="s">
        <v>14072</v>
      </c>
      <c r="AK645" t="s">
        <v>14073</v>
      </c>
      <c r="AL645">
        <v>87.85</v>
      </c>
      <c r="AN645">
        <v>1994</v>
      </c>
      <c r="AO645" t="s">
        <v>174</v>
      </c>
      <c r="AP645" t="s">
        <v>14074</v>
      </c>
      <c r="AQ645" t="s">
        <v>14075</v>
      </c>
      <c r="AR645" t="s">
        <v>14076</v>
      </c>
      <c r="AS645">
        <v>81</v>
      </c>
      <c r="AU645">
        <v>1996</v>
      </c>
      <c r="AV645" t="s">
        <v>170</v>
      </c>
      <c r="BC645" t="s">
        <v>170</v>
      </c>
      <c r="BD645" t="s">
        <v>1909</v>
      </c>
      <c r="BE645" t="s">
        <v>14077</v>
      </c>
      <c r="BF645" t="s">
        <v>14078</v>
      </c>
      <c r="BG645">
        <v>61.5</v>
      </c>
      <c r="BI645">
        <v>2001</v>
      </c>
      <c r="BJ645">
        <v>19</v>
      </c>
      <c r="BK645" t="s">
        <v>8890</v>
      </c>
      <c r="BL645">
        <v>34</v>
      </c>
      <c r="BN645" t="s">
        <v>174</v>
      </c>
      <c r="BO645" t="s">
        <v>819</v>
      </c>
      <c r="BP645" t="s">
        <v>14079</v>
      </c>
      <c r="BQ645" t="s">
        <v>14080</v>
      </c>
      <c r="BR645">
        <v>71.7</v>
      </c>
      <c r="BT645">
        <v>2005</v>
      </c>
      <c r="BU645">
        <v>31</v>
      </c>
      <c r="BV645" t="s">
        <v>600</v>
      </c>
      <c r="BW645">
        <v>53</v>
      </c>
      <c r="BX645" t="s">
        <v>14080</v>
      </c>
      <c r="BY645" t="s">
        <v>174</v>
      </c>
      <c r="BZ645" t="s">
        <v>1909</v>
      </c>
      <c r="CA645" t="s">
        <v>14081</v>
      </c>
      <c r="CB645" t="s">
        <v>14082</v>
      </c>
      <c r="CC645">
        <v>63.5</v>
      </c>
      <c r="CE645">
        <v>2006</v>
      </c>
      <c r="CF645" t="s">
        <v>170</v>
      </c>
      <c r="CL645" t="s">
        <v>174</v>
      </c>
      <c r="CM645" t="s">
        <v>14083</v>
      </c>
      <c r="CN645" t="s">
        <v>174</v>
      </c>
      <c r="CO645" t="s">
        <v>14084</v>
      </c>
      <c r="CP645" t="s">
        <v>14085</v>
      </c>
      <c r="CQ645" t="s">
        <v>170</v>
      </c>
      <c r="CV645" t="s">
        <v>170</v>
      </c>
      <c r="CZ645" t="s">
        <v>170</v>
      </c>
      <c r="DB645" t="s">
        <v>10350</v>
      </c>
      <c r="DC645" t="s">
        <v>6426</v>
      </c>
      <c r="DD645" t="s">
        <v>174</v>
      </c>
      <c r="DE645" t="s">
        <v>14086</v>
      </c>
      <c r="DF645" t="s">
        <v>170</v>
      </c>
      <c r="DL645" t="s">
        <v>174</v>
      </c>
      <c r="DM645" t="s">
        <v>14087</v>
      </c>
      <c r="DN645" t="s">
        <v>170</v>
      </c>
      <c r="DP645" t="s">
        <v>14088</v>
      </c>
      <c r="DQ645" t="str">
        <f>HYPERLINK("https://nconnect.nicmar.ac.in/storage/profile/69a2eabee919b.png","Download")</f>
        <v>0</v>
      </c>
      <c r="DR645" t="str">
        <f>HYPERLINK("https://nconnect.nicmar.ac.in/pdf/801_resume_1772286894.pdf/Y2FyZWVy","View Resume")</f>
        <v>0</v>
      </c>
      <c r="DS645" t="s">
        <v>6008</v>
      </c>
      <c r="DT645" t="s">
        <v>14089</v>
      </c>
      <c r="DU645" t="s">
        <v>14090</v>
      </c>
      <c r="DV645" t="s">
        <v>819</v>
      </c>
      <c r="DW645" t="s">
        <v>207</v>
      </c>
      <c r="DX645" t="s">
        <v>14091</v>
      </c>
      <c r="DY645" t="s">
        <v>209</v>
      </c>
      <c r="DZ645" t="s">
        <v>6008</v>
      </c>
    </row>
    <row r="646" spans="1:158">
      <c r="A646" t="s">
        <v>1063</v>
      </c>
      <c r="B646" t="s">
        <v>508</v>
      </c>
      <c r="C646" t="s">
        <v>212</v>
      </c>
      <c r="D646" t="s">
        <v>213</v>
      </c>
      <c r="E646" t="s">
        <v>6808</v>
      </c>
      <c r="F646" t="s">
        <v>6809</v>
      </c>
      <c r="G646">
        <v>8019206828</v>
      </c>
      <c r="H646" t="s">
        <v>164</v>
      </c>
      <c r="I646" t="s">
        <v>4690</v>
      </c>
      <c r="J646" t="s">
        <v>166</v>
      </c>
      <c r="K646" t="s">
        <v>3919</v>
      </c>
      <c r="L646" t="s">
        <v>6810</v>
      </c>
      <c r="M646" t="s">
        <v>6811</v>
      </c>
      <c r="N646" t="s">
        <v>170</v>
      </c>
      <c r="AI646" t="s">
        <v>6812</v>
      </c>
      <c r="AJ646" t="s">
        <v>6813</v>
      </c>
      <c r="AK646" t="s">
        <v>6814</v>
      </c>
      <c r="AL646">
        <v>85</v>
      </c>
      <c r="AN646">
        <v>2006</v>
      </c>
      <c r="AO646" t="s">
        <v>174</v>
      </c>
      <c r="AP646" t="s">
        <v>6815</v>
      </c>
      <c r="AQ646" t="s">
        <v>6816</v>
      </c>
      <c r="AR646" t="s">
        <v>6817</v>
      </c>
      <c r="AS646">
        <v>92.8</v>
      </c>
      <c r="AU646">
        <v>2008</v>
      </c>
      <c r="AV646" t="s">
        <v>170</v>
      </c>
      <c r="BC646" t="s">
        <v>174</v>
      </c>
      <c r="BD646" t="s">
        <v>2774</v>
      </c>
      <c r="BE646" t="s">
        <v>6818</v>
      </c>
      <c r="BF646" t="s">
        <v>486</v>
      </c>
      <c r="BG646">
        <v>75.7</v>
      </c>
      <c r="BI646">
        <v>2012</v>
      </c>
      <c r="BJ646">
        <v>1</v>
      </c>
      <c r="BL646">
        <v>9</v>
      </c>
      <c r="BN646" t="s">
        <v>174</v>
      </c>
      <c r="BO646" t="s">
        <v>2100</v>
      </c>
      <c r="BP646" t="s">
        <v>6819</v>
      </c>
      <c r="BQ646" t="s">
        <v>213</v>
      </c>
      <c r="BR646">
        <v>80</v>
      </c>
      <c r="BS646">
        <v>8</v>
      </c>
      <c r="BT646">
        <v>2014</v>
      </c>
      <c r="BU646">
        <v>14</v>
      </c>
      <c r="BW646">
        <v>47</v>
      </c>
      <c r="BY646" t="s">
        <v>170</v>
      </c>
      <c r="CF646" t="s">
        <v>174</v>
      </c>
      <c r="CG646" t="s">
        <v>213</v>
      </c>
      <c r="CH646" t="s">
        <v>2100</v>
      </c>
      <c r="CI646" t="s">
        <v>193</v>
      </c>
      <c r="CJ646">
        <v>2020</v>
      </c>
      <c r="CL646" t="s">
        <v>170</v>
      </c>
      <c r="CN646" t="s">
        <v>170</v>
      </c>
      <c r="CP646" t="s">
        <v>6820</v>
      </c>
      <c r="CQ646" t="s">
        <v>174</v>
      </c>
      <c r="CR646">
        <v>6</v>
      </c>
      <c r="CS646">
        <v>2</v>
      </c>
      <c r="CT646">
        <v>7</v>
      </c>
      <c r="CU646" t="s">
        <v>6821</v>
      </c>
      <c r="CV646" t="s">
        <v>170</v>
      </c>
      <c r="CZ646" t="s">
        <v>170</v>
      </c>
      <c r="DC646" t="s">
        <v>6822</v>
      </c>
      <c r="DD646" t="s">
        <v>174</v>
      </c>
      <c r="DE646" t="s">
        <v>6823</v>
      </c>
      <c r="DF646" t="s">
        <v>174</v>
      </c>
      <c r="DG646">
        <v>15</v>
      </c>
      <c r="DH646">
        <v>2</v>
      </c>
      <c r="DI646">
        <v>0</v>
      </c>
      <c r="DJ646">
        <v>0</v>
      </c>
      <c r="DK646">
        <v>10</v>
      </c>
      <c r="DL646" t="s">
        <v>174</v>
      </c>
      <c r="DM646" t="s">
        <v>6824</v>
      </c>
      <c r="DN646" t="s">
        <v>170</v>
      </c>
      <c r="DP646" t="s">
        <v>14092</v>
      </c>
      <c r="DQ646" t="str">
        <f>HYPERLINK("https://nconnect.nicmar.ac.in/storage/profile/69996ebdc07a7.png","Download")</f>
        <v>0</v>
      </c>
      <c r="DR646" t="str">
        <f>HYPERLINK("https://nconnect.nicmar.ac.in/pdf/22_resume_1771666328.pdf/Y2FyZWVy","View Resume")</f>
        <v>0</v>
      </c>
      <c r="DS646" t="s">
        <v>6826</v>
      </c>
      <c r="DT646" t="s">
        <v>6827</v>
      </c>
      <c r="DU646" t="s">
        <v>211</v>
      </c>
      <c r="DV646" t="s">
        <v>1630</v>
      </c>
      <c r="DW646" t="s">
        <v>246</v>
      </c>
      <c r="DX646" t="s">
        <v>3107</v>
      </c>
      <c r="DY646" t="s">
        <v>209</v>
      </c>
      <c r="DZ646" t="s">
        <v>3548</v>
      </c>
      <c r="EA646" t="s">
        <v>6828</v>
      </c>
      <c r="EB646" t="s">
        <v>211</v>
      </c>
      <c r="EC646" t="s">
        <v>1630</v>
      </c>
      <c r="ED646" t="s">
        <v>246</v>
      </c>
      <c r="EE646" t="s">
        <v>1726</v>
      </c>
      <c r="EF646" t="s">
        <v>1502</v>
      </c>
      <c r="EG646" t="s">
        <v>1498</v>
      </c>
      <c r="EH646" t="s">
        <v>6829</v>
      </c>
      <c r="EI646" t="s">
        <v>211</v>
      </c>
      <c r="EJ646" t="s">
        <v>1582</v>
      </c>
      <c r="EK646" t="s">
        <v>246</v>
      </c>
      <c r="EL646" t="s">
        <v>580</v>
      </c>
      <c r="EM646" t="s">
        <v>4440</v>
      </c>
      <c r="EN646" t="s">
        <v>265</v>
      </c>
    </row>
    <row r="647" spans="1:158">
      <c r="A647" t="s">
        <v>582</v>
      </c>
      <c r="B647" t="s">
        <v>211</v>
      </c>
      <c r="C647" t="s">
        <v>472</v>
      </c>
      <c r="D647" t="s">
        <v>583</v>
      </c>
      <c r="E647" t="s">
        <v>6808</v>
      </c>
      <c r="F647" t="s">
        <v>6809</v>
      </c>
      <c r="G647">
        <v>8019206828</v>
      </c>
      <c r="H647" t="s">
        <v>164</v>
      </c>
      <c r="I647" t="s">
        <v>4690</v>
      </c>
      <c r="J647" t="s">
        <v>166</v>
      </c>
      <c r="K647" t="s">
        <v>3919</v>
      </c>
      <c r="L647" t="s">
        <v>6810</v>
      </c>
      <c r="M647" t="s">
        <v>6811</v>
      </c>
      <c r="N647" t="s">
        <v>170</v>
      </c>
      <c r="AI647" t="s">
        <v>6812</v>
      </c>
      <c r="AJ647" t="s">
        <v>6813</v>
      </c>
      <c r="AK647" t="s">
        <v>6814</v>
      </c>
      <c r="AL647">
        <v>85</v>
      </c>
      <c r="AN647">
        <v>2006</v>
      </c>
      <c r="AO647" t="s">
        <v>174</v>
      </c>
      <c r="AP647" t="s">
        <v>6815</v>
      </c>
      <c r="AQ647" t="s">
        <v>6816</v>
      </c>
      <c r="AR647" t="s">
        <v>6817</v>
      </c>
      <c r="AS647">
        <v>92.8</v>
      </c>
      <c r="AU647">
        <v>2008</v>
      </c>
      <c r="AV647" t="s">
        <v>170</v>
      </c>
      <c r="BC647" t="s">
        <v>174</v>
      </c>
      <c r="BD647" t="s">
        <v>2774</v>
      </c>
      <c r="BE647" t="s">
        <v>6818</v>
      </c>
      <c r="BF647" t="s">
        <v>486</v>
      </c>
      <c r="BG647">
        <v>75.7</v>
      </c>
      <c r="BI647">
        <v>2012</v>
      </c>
      <c r="BJ647">
        <v>1</v>
      </c>
      <c r="BL647">
        <v>9</v>
      </c>
      <c r="BN647" t="s">
        <v>174</v>
      </c>
      <c r="BO647" t="s">
        <v>2100</v>
      </c>
      <c r="BP647" t="s">
        <v>6819</v>
      </c>
      <c r="BQ647" t="s">
        <v>213</v>
      </c>
      <c r="BR647">
        <v>80</v>
      </c>
      <c r="BS647">
        <v>8</v>
      </c>
      <c r="BT647">
        <v>2014</v>
      </c>
      <c r="BU647">
        <v>14</v>
      </c>
      <c r="BW647">
        <v>47</v>
      </c>
      <c r="BY647" t="s">
        <v>170</v>
      </c>
      <c r="CF647" t="s">
        <v>174</v>
      </c>
      <c r="CG647" t="s">
        <v>213</v>
      </c>
      <c r="CH647" t="s">
        <v>2100</v>
      </c>
      <c r="CI647" t="s">
        <v>193</v>
      </c>
      <c r="CJ647">
        <v>2020</v>
      </c>
      <c r="CL647" t="s">
        <v>170</v>
      </c>
      <c r="CN647" t="s">
        <v>170</v>
      </c>
      <c r="CP647" t="s">
        <v>6820</v>
      </c>
      <c r="CQ647" t="s">
        <v>174</v>
      </c>
      <c r="CR647">
        <v>6</v>
      </c>
      <c r="CS647">
        <v>2</v>
      </c>
      <c r="CT647">
        <v>7</v>
      </c>
      <c r="CU647" t="s">
        <v>6821</v>
      </c>
      <c r="CV647" t="s">
        <v>170</v>
      </c>
      <c r="CZ647" t="s">
        <v>170</v>
      </c>
      <c r="DC647" t="s">
        <v>6822</v>
      </c>
      <c r="DD647" t="s">
        <v>174</v>
      </c>
      <c r="DE647" t="s">
        <v>6823</v>
      </c>
      <c r="DF647" t="s">
        <v>174</v>
      </c>
      <c r="DG647">
        <v>15</v>
      </c>
      <c r="DH647">
        <v>2</v>
      </c>
      <c r="DI647">
        <v>0</v>
      </c>
      <c r="DJ647">
        <v>0</v>
      </c>
      <c r="DK647">
        <v>10</v>
      </c>
      <c r="DL647" t="s">
        <v>174</v>
      </c>
      <c r="DM647" t="s">
        <v>6824</v>
      </c>
      <c r="DN647" t="s">
        <v>170</v>
      </c>
      <c r="DP647" t="s">
        <v>14093</v>
      </c>
      <c r="DQ647" t="str">
        <f>HYPERLINK("https://nconnect.nicmar.ac.in/storage/profile/69996ebdc07a7.png","Download")</f>
        <v>0</v>
      </c>
      <c r="DR647" t="str">
        <f>HYPERLINK("https://nconnect.nicmar.ac.in/pdf/22_resume_1771666328.pdf/Y2FyZWVy","View Resume")</f>
        <v>0</v>
      </c>
      <c r="DS647" t="s">
        <v>6826</v>
      </c>
      <c r="DT647" t="s">
        <v>6827</v>
      </c>
      <c r="DU647" t="s">
        <v>211</v>
      </c>
      <c r="DV647" t="s">
        <v>1630</v>
      </c>
      <c r="DW647" t="s">
        <v>246</v>
      </c>
      <c r="DX647" t="s">
        <v>3107</v>
      </c>
      <c r="DY647" t="s">
        <v>209</v>
      </c>
      <c r="DZ647" t="s">
        <v>3548</v>
      </c>
      <c r="EA647" t="s">
        <v>6828</v>
      </c>
      <c r="EB647" t="s">
        <v>211</v>
      </c>
      <c r="EC647" t="s">
        <v>1630</v>
      </c>
      <c r="ED647" t="s">
        <v>246</v>
      </c>
      <c r="EE647" t="s">
        <v>1726</v>
      </c>
      <c r="EF647" t="s">
        <v>1502</v>
      </c>
      <c r="EG647" t="s">
        <v>1498</v>
      </c>
      <c r="EH647" t="s">
        <v>6829</v>
      </c>
      <c r="EI647" t="s">
        <v>211</v>
      </c>
      <c r="EJ647" t="s">
        <v>1582</v>
      </c>
      <c r="EK647" t="s">
        <v>246</v>
      </c>
      <c r="EL647" t="s">
        <v>580</v>
      </c>
      <c r="EM647" t="s">
        <v>4440</v>
      </c>
      <c r="EN647" t="s">
        <v>265</v>
      </c>
    </row>
    <row r="648" spans="1:158">
      <c r="A648" t="s">
        <v>759</v>
      </c>
      <c r="B648" t="s">
        <v>159</v>
      </c>
      <c r="C648" t="s">
        <v>212</v>
      </c>
      <c r="D648" t="s">
        <v>213</v>
      </c>
      <c r="E648" t="s">
        <v>14094</v>
      </c>
      <c r="F648" t="s">
        <v>14095</v>
      </c>
      <c r="G648">
        <v>9764947440</v>
      </c>
      <c r="H648" t="s">
        <v>164</v>
      </c>
      <c r="I648" t="s">
        <v>14096</v>
      </c>
      <c r="J648" t="s">
        <v>217</v>
      </c>
      <c r="K648" t="s">
        <v>2378</v>
      </c>
      <c r="L648" t="s">
        <v>14097</v>
      </c>
      <c r="M648" t="s">
        <v>14098</v>
      </c>
      <c r="N648" t="s">
        <v>170</v>
      </c>
      <c r="AI648" t="s">
        <v>14099</v>
      </c>
      <c r="AJ648" t="s">
        <v>14100</v>
      </c>
      <c r="AK648" t="s">
        <v>14101</v>
      </c>
      <c r="AL648">
        <v>97.6</v>
      </c>
      <c r="AN648">
        <v>2018</v>
      </c>
      <c r="AO648" t="s">
        <v>174</v>
      </c>
      <c r="AP648" t="s">
        <v>14102</v>
      </c>
      <c r="AQ648" t="s">
        <v>14100</v>
      </c>
      <c r="AR648" t="s">
        <v>14103</v>
      </c>
      <c r="AS648">
        <v>88.77</v>
      </c>
      <c r="AU648">
        <v>2020</v>
      </c>
      <c r="AV648" t="s">
        <v>170</v>
      </c>
      <c r="BC648" t="s">
        <v>174</v>
      </c>
      <c r="BD648" t="s">
        <v>14104</v>
      </c>
      <c r="BE648" t="s">
        <v>14105</v>
      </c>
      <c r="BF648" t="s">
        <v>486</v>
      </c>
      <c r="BG648">
        <v>92.0</v>
      </c>
      <c r="BH648">
        <v>9.2</v>
      </c>
      <c r="BI648">
        <v>2024</v>
      </c>
      <c r="BJ648">
        <v>1</v>
      </c>
      <c r="BL648">
        <v>9</v>
      </c>
      <c r="BN648" t="s">
        <v>174</v>
      </c>
      <c r="BO648" t="s">
        <v>14106</v>
      </c>
      <c r="BP648" t="s">
        <v>14107</v>
      </c>
      <c r="BQ648" t="s">
        <v>14108</v>
      </c>
      <c r="BR648">
        <v>66.0</v>
      </c>
      <c r="BS648">
        <v>6.6</v>
      </c>
      <c r="BT648">
        <v>2026</v>
      </c>
      <c r="BU648">
        <v>14</v>
      </c>
      <c r="BW648">
        <v>47</v>
      </c>
      <c r="BY648" t="s">
        <v>170</v>
      </c>
      <c r="CF648" t="s">
        <v>170</v>
      </c>
      <c r="CL648" t="s">
        <v>170</v>
      </c>
      <c r="CN648" t="s">
        <v>174</v>
      </c>
      <c r="CO648" t="s">
        <v>14109</v>
      </c>
      <c r="CP648" t="s">
        <v>14110</v>
      </c>
      <c r="DP648" t="s">
        <v>14111</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14094</v>
      </c>
      <c r="F649" t="s">
        <v>14095</v>
      </c>
      <c r="G649">
        <v>9764947440</v>
      </c>
      <c r="H649" t="s">
        <v>164</v>
      </c>
      <c r="I649" t="s">
        <v>14096</v>
      </c>
      <c r="J649" t="s">
        <v>217</v>
      </c>
      <c r="K649" t="s">
        <v>2378</v>
      </c>
      <c r="L649" t="s">
        <v>14097</v>
      </c>
      <c r="M649" t="s">
        <v>14098</v>
      </c>
      <c r="N649" t="s">
        <v>170</v>
      </c>
      <c r="AI649" t="s">
        <v>14099</v>
      </c>
      <c r="AJ649" t="s">
        <v>14100</v>
      </c>
      <c r="AK649" t="s">
        <v>14101</v>
      </c>
      <c r="AL649">
        <v>97.6</v>
      </c>
      <c r="AN649">
        <v>2018</v>
      </c>
      <c r="AO649" t="s">
        <v>174</v>
      </c>
      <c r="AP649" t="s">
        <v>14102</v>
      </c>
      <c r="AQ649" t="s">
        <v>14100</v>
      </c>
      <c r="AR649" t="s">
        <v>14103</v>
      </c>
      <c r="AS649">
        <v>88.77</v>
      </c>
      <c r="AU649">
        <v>2020</v>
      </c>
      <c r="AV649" t="s">
        <v>170</v>
      </c>
      <c r="BC649" t="s">
        <v>174</v>
      </c>
      <c r="BD649" t="s">
        <v>14104</v>
      </c>
      <c r="BE649" t="s">
        <v>14105</v>
      </c>
      <c r="BF649" t="s">
        <v>486</v>
      </c>
      <c r="BG649">
        <v>92.0</v>
      </c>
      <c r="BH649">
        <v>9.2</v>
      </c>
      <c r="BI649">
        <v>2024</v>
      </c>
      <c r="BJ649">
        <v>1</v>
      </c>
      <c r="BL649">
        <v>9</v>
      </c>
      <c r="BN649" t="s">
        <v>174</v>
      </c>
      <c r="BO649" t="s">
        <v>14106</v>
      </c>
      <c r="BP649" t="s">
        <v>14107</v>
      </c>
      <c r="BQ649" t="s">
        <v>14108</v>
      </c>
      <c r="BR649">
        <v>66.0</v>
      </c>
      <c r="BS649">
        <v>6.6</v>
      </c>
      <c r="BT649">
        <v>2026</v>
      </c>
      <c r="BU649">
        <v>14</v>
      </c>
      <c r="BW649">
        <v>47</v>
      </c>
      <c r="BY649" t="s">
        <v>170</v>
      </c>
      <c r="CF649" t="s">
        <v>170</v>
      </c>
      <c r="CL649" t="s">
        <v>170</v>
      </c>
      <c r="CN649" t="s">
        <v>174</v>
      </c>
      <c r="CO649" t="s">
        <v>14109</v>
      </c>
      <c r="CP649" t="s">
        <v>14110</v>
      </c>
      <c r="DP649" t="s">
        <v>14111</v>
      </c>
      <c r="DQ649" t="str">
        <f>HYPERLINK("https://nconnect.nicmar.ac.in/storage/profile/699718b13327d.png","Download")</f>
        <v>0</v>
      </c>
      <c r="DR649" t="str">
        <f>HYPERLINK("https://nconnect.nicmar.ac.in/pdf/405_resume_1772290695.pdf/Y2FyZWVy","View Resume")</f>
        <v>0</v>
      </c>
      <c r="DS649" t="s">
        <v>292</v>
      </c>
    </row>
    <row r="650" spans="1:158">
      <c r="A650" t="s">
        <v>10814</v>
      </c>
      <c r="B650" t="s">
        <v>537</v>
      </c>
      <c r="C650" t="s">
        <v>212</v>
      </c>
      <c r="D650" t="s">
        <v>1472</v>
      </c>
      <c r="E650" t="s">
        <v>14112</v>
      </c>
      <c r="F650" t="s">
        <v>14113</v>
      </c>
      <c r="G650">
        <v>9850237189</v>
      </c>
      <c r="H650" t="s">
        <v>164</v>
      </c>
      <c r="I650" t="s">
        <v>14114</v>
      </c>
      <c r="J650" t="s">
        <v>166</v>
      </c>
      <c r="K650" t="s">
        <v>14115</v>
      </c>
      <c r="L650" t="s">
        <v>14116</v>
      </c>
      <c r="M650" t="s">
        <v>14117</v>
      </c>
      <c r="N650" t="s">
        <v>170</v>
      </c>
      <c r="AI650" t="s">
        <v>14118</v>
      </c>
      <c r="AJ650" t="s">
        <v>14119</v>
      </c>
      <c r="AK650" t="s">
        <v>14120</v>
      </c>
      <c r="AL650">
        <v>75.28</v>
      </c>
      <c r="AN650">
        <v>1992</v>
      </c>
      <c r="AO650" t="s">
        <v>174</v>
      </c>
      <c r="AP650" t="s">
        <v>14121</v>
      </c>
      <c r="AQ650" t="s">
        <v>14122</v>
      </c>
      <c r="AR650" t="s">
        <v>14123</v>
      </c>
      <c r="AS650">
        <v>63.33</v>
      </c>
      <c r="AU650">
        <v>1994</v>
      </c>
      <c r="AV650" t="s">
        <v>170</v>
      </c>
      <c r="BC650" t="s">
        <v>174</v>
      </c>
      <c r="BD650" t="s">
        <v>14124</v>
      </c>
      <c r="BE650" t="s">
        <v>14125</v>
      </c>
      <c r="BF650" t="s">
        <v>14126</v>
      </c>
      <c r="BG650">
        <v>63.33</v>
      </c>
      <c r="BI650">
        <v>1998</v>
      </c>
      <c r="BJ650">
        <v>2</v>
      </c>
      <c r="BL650">
        <v>9</v>
      </c>
      <c r="BN650" t="s">
        <v>174</v>
      </c>
      <c r="BO650" t="s">
        <v>14127</v>
      </c>
      <c r="BP650" t="s">
        <v>14128</v>
      </c>
      <c r="BQ650" t="s">
        <v>14129</v>
      </c>
      <c r="BR650">
        <v>63.05</v>
      </c>
      <c r="BT650">
        <v>2005</v>
      </c>
      <c r="BU650">
        <v>31</v>
      </c>
      <c r="BV650" t="s">
        <v>14130</v>
      </c>
      <c r="BW650">
        <v>13</v>
      </c>
      <c r="BY650" t="s">
        <v>170</v>
      </c>
      <c r="CF650" t="s">
        <v>174</v>
      </c>
      <c r="CG650" t="s">
        <v>14126</v>
      </c>
      <c r="CH650" t="s">
        <v>14131</v>
      </c>
      <c r="CI650" t="s">
        <v>193</v>
      </c>
      <c r="CJ650">
        <v>2016</v>
      </c>
      <c r="CL650" t="s">
        <v>170</v>
      </c>
      <c r="CN650" t="s">
        <v>174</v>
      </c>
      <c r="CO650" t="s">
        <v>14132</v>
      </c>
      <c r="CP650" t="s">
        <v>14133</v>
      </c>
      <c r="CQ650" t="s">
        <v>174</v>
      </c>
      <c r="CR650">
        <v>0</v>
      </c>
      <c r="CS650">
        <v>0</v>
      </c>
      <c r="CT650">
        <v>16</v>
      </c>
      <c r="CU650" t="s">
        <v>14134</v>
      </c>
      <c r="CV650" t="s">
        <v>170</v>
      </c>
      <c r="CZ650" t="s">
        <v>174</v>
      </c>
      <c r="DA650" t="s">
        <v>14135</v>
      </c>
      <c r="DC650" t="s">
        <v>14136</v>
      </c>
      <c r="DD650" t="s">
        <v>174</v>
      </c>
      <c r="DE650" t="s">
        <v>14137</v>
      </c>
      <c r="DF650" t="s">
        <v>174</v>
      </c>
      <c r="DG650">
        <v>4</v>
      </c>
      <c r="DH650">
        <v>4</v>
      </c>
      <c r="DI650" t="s">
        <v>14138</v>
      </c>
      <c r="DJ650" t="s">
        <v>14139</v>
      </c>
      <c r="DK650">
        <v>7</v>
      </c>
      <c r="DL650" t="s">
        <v>170</v>
      </c>
      <c r="DN650" t="s">
        <v>170</v>
      </c>
      <c r="DP650" t="s">
        <v>14140</v>
      </c>
      <c r="DQ650" t="str">
        <f>HYPERLINK("https://nconnect.nicmar.ac.in/storage/profile/69a30d5c3e9fe.png","Download")</f>
        <v>0</v>
      </c>
      <c r="DR650" t="str">
        <f>HYPERLINK("https://nconnect.nicmar.ac.in/pdf/731_resume_1772281420.pdf/Y2FyZWVy","View Resume")</f>
        <v>0</v>
      </c>
      <c r="DS650" t="s">
        <v>14141</v>
      </c>
      <c r="DT650" t="s">
        <v>14142</v>
      </c>
      <c r="DU650" t="s">
        <v>14143</v>
      </c>
      <c r="DV650" t="s">
        <v>1427</v>
      </c>
      <c r="DW650" t="s">
        <v>246</v>
      </c>
      <c r="DX650" t="s">
        <v>1322</v>
      </c>
      <c r="DY650" t="s">
        <v>209</v>
      </c>
      <c r="DZ650" t="s">
        <v>1498</v>
      </c>
      <c r="EA650" t="s">
        <v>14144</v>
      </c>
      <c r="EB650" t="s">
        <v>14145</v>
      </c>
      <c r="EC650" t="s">
        <v>1427</v>
      </c>
      <c r="ED650" t="s">
        <v>246</v>
      </c>
      <c r="EE650" t="s">
        <v>1634</v>
      </c>
      <c r="EF650" t="s">
        <v>505</v>
      </c>
      <c r="EG650" t="s">
        <v>865</v>
      </c>
      <c r="EH650" t="s">
        <v>14144</v>
      </c>
      <c r="EI650" t="s">
        <v>14143</v>
      </c>
      <c r="EJ650" t="s">
        <v>1427</v>
      </c>
      <c r="EK650" t="s">
        <v>246</v>
      </c>
      <c r="EL650" t="s">
        <v>574</v>
      </c>
      <c r="EM650" t="s">
        <v>1634</v>
      </c>
      <c r="EN650" t="s">
        <v>253</v>
      </c>
      <c r="EO650" t="s">
        <v>14144</v>
      </c>
      <c r="EP650" t="s">
        <v>14146</v>
      </c>
      <c r="EQ650" t="s">
        <v>1427</v>
      </c>
      <c r="ER650" t="s">
        <v>246</v>
      </c>
      <c r="ES650" t="s">
        <v>579</v>
      </c>
      <c r="ET650" t="s">
        <v>574</v>
      </c>
      <c r="EU650" t="s">
        <v>253</v>
      </c>
      <c r="EV650" t="s">
        <v>14147</v>
      </c>
      <c r="EW650" t="s">
        <v>14148</v>
      </c>
      <c r="EX650" t="s">
        <v>14149</v>
      </c>
      <c r="EY650" t="s">
        <v>246</v>
      </c>
      <c r="EZ650" t="s">
        <v>2198</v>
      </c>
      <c r="FA650" t="s">
        <v>579</v>
      </c>
      <c r="FB650" t="s">
        <v>1689</v>
      </c>
    </row>
    <row r="651" spans="1:158">
      <c r="A651" t="s">
        <v>507</v>
      </c>
      <c r="B651" t="s">
        <v>508</v>
      </c>
      <c r="C651" t="s">
        <v>267</v>
      </c>
      <c r="D651" t="s">
        <v>509</v>
      </c>
      <c r="E651" t="s">
        <v>14150</v>
      </c>
      <c r="F651" t="s">
        <v>14151</v>
      </c>
      <c r="G651">
        <v>9823802612</v>
      </c>
      <c r="H651" t="s">
        <v>271</v>
      </c>
      <c r="I651" t="s">
        <v>14152</v>
      </c>
      <c r="J651" t="s">
        <v>166</v>
      </c>
      <c r="K651" t="s">
        <v>14153</v>
      </c>
      <c r="L651" t="s">
        <v>14154</v>
      </c>
      <c r="M651" t="s">
        <v>14155</v>
      </c>
      <c r="N651" t="s">
        <v>174</v>
      </c>
      <c r="O651" t="s">
        <v>14156</v>
      </c>
      <c r="P651" t="s">
        <v>472</v>
      </c>
      <c r="AI651" t="s">
        <v>14157</v>
      </c>
      <c r="AJ651" t="s">
        <v>14158</v>
      </c>
      <c r="AK651" t="s">
        <v>14159</v>
      </c>
      <c r="AL651">
        <v>48.71</v>
      </c>
      <c r="AN651">
        <v>1994</v>
      </c>
      <c r="AO651" t="s">
        <v>174</v>
      </c>
      <c r="AP651" t="s">
        <v>14160</v>
      </c>
      <c r="AQ651" t="s">
        <v>14158</v>
      </c>
      <c r="AR651" t="s">
        <v>14161</v>
      </c>
      <c r="AS651">
        <v>54.67</v>
      </c>
      <c r="AU651">
        <v>1996</v>
      </c>
      <c r="AV651" t="s">
        <v>170</v>
      </c>
      <c r="BC651" t="s">
        <v>174</v>
      </c>
      <c r="BD651" t="s">
        <v>10476</v>
      </c>
      <c r="BE651" t="s">
        <v>14162</v>
      </c>
      <c r="BF651" t="s">
        <v>14163</v>
      </c>
      <c r="BG651">
        <v>56.9</v>
      </c>
      <c r="BI651">
        <v>1999</v>
      </c>
      <c r="BJ651">
        <v>19</v>
      </c>
      <c r="BK651" t="s">
        <v>184</v>
      </c>
      <c r="BL651">
        <v>23</v>
      </c>
      <c r="BN651" t="s">
        <v>174</v>
      </c>
      <c r="BO651" t="s">
        <v>11231</v>
      </c>
      <c r="BP651" t="s">
        <v>14164</v>
      </c>
      <c r="BQ651" t="s">
        <v>14165</v>
      </c>
      <c r="BR651">
        <v>67.13</v>
      </c>
      <c r="BT651">
        <v>2003</v>
      </c>
      <c r="BU651">
        <v>31</v>
      </c>
      <c r="BV651" t="s">
        <v>9085</v>
      </c>
      <c r="BW651">
        <v>23</v>
      </c>
      <c r="BY651" t="s">
        <v>170</v>
      </c>
      <c r="BZ651" t="s">
        <v>14166</v>
      </c>
      <c r="CF651" t="s">
        <v>174</v>
      </c>
      <c r="CG651" t="s">
        <v>1335</v>
      </c>
      <c r="CH651" t="s">
        <v>14167</v>
      </c>
      <c r="CI651" t="s">
        <v>193</v>
      </c>
      <c r="CJ651">
        <v>2019</v>
      </c>
      <c r="CL651" t="s">
        <v>174</v>
      </c>
      <c r="CM651" t="s">
        <v>14168</v>
      </c>
      <c r="CN651" t="s">
        <v>174</v>
      </c>
      <c r="CO651" t="s">
        <v>14169</v>
      </c>
      <c r="CP651" t="s">
        <v>14170</v>
      </c>
      <c r="CQ651" t="s">
        <v>174</v>
      </c>
      <c r="CR651">
        <v>0</v>
      </c>
      <c r="CS651">
        <v>8</v>
      </c>
      <c r="CT651">
        <v>7</v>
      </c>
      <c r="CU651" t="s">
        <v>14171</v>
      </c>
      <c r="CV651" t="s">
        <v>170</v>
      </c>
      <c r="CZ651" t="s">
        <v>170</v>
      </c>
      <c r="DB651" t="s">
        <v>14172</v>
      </c>
      <c r="DC651" t="s">
        <v>14173</v>
      </c>
      <c r="DD651" t="s">
        <v>174</v>
      </c>
      <c r="DE651" t="s">
        <v>14174</v>
      </c>
      <c r="DF651" t="s">
        <v>174</v>
      </c>
      <c r="DG651">
        <v>7</v>
      </c>
      <c r="DH651">
        <v>7</v>
      </c>
      <c r="DI651">
        <v>5</v>
      </c>
      <c r="DJ651">
        <v>4</v>
      </c>
      <c r="DK651">
        <v>8</v>
      </c>
      <c r="DL651" t="s">
        <v>174</v>
      </c>
      <c r="DM651" t="s">
        <v>14175</v>
      </c>
      <c r="DN651" t="s">
        <v>174</v>
      </c>
      <c r="DO651" t="s">
        <v>14176</v>
      </c>
      <c r="DP651" t="s">
        <v>14177</v>
      </c>
      <c r="DQ651" t="s">
        <v>202</v>
      </c>
      <c r="DR651" t="str">
        <f>HYPERLINK("https://nconnect.nicmar.ac.in/pdf/603_resume_1772294122.pdf/Y2FyZWVy","View Resume")</f>
        <v>0</v>
      </c>
      <c r="DS651" t="s">
        <v>14178</v>
      </c>
      <c r="DT651" t="s">
        <v>14179</v>
      </c>
      <c r="DU651" t="s">
        <v>14180</v>
      </c>
      <c r="DV651" t="s">
        <v>3988</v>
      </c>
      <c r="DW651" t="s">
        <v>246</v>
      </c>
      <c r="DX651" t="s">
        <v>469</v>
      </c>
      <c r="DY651" t="s">
        <v>209</v>
      </c>
      <c r="DZ651" t="s">
        <v>470</v>
      </c>
      <c r="EA651" t="s">
        <v>10526</v>
      </c>
      <c r="EB651" t="s">
        <v>537</v>
      </c>
      <c r="EC651" t="s">
        <v>14181</v>
      </c>
      <c r="ED651" t="s">
        <v>246</v>
      </c>
      <c r="EE651" t="s">
        <v>2758</v>
      </c>
      <c r="EF651" t="s">
        <v>1686</v>
      </c>
      <c r="EG651" t="s">
        <v>908</v>
      </c>
      <c r="EH651" t="s">
        <v>1267</v>
      </c>
      <c r="EI651" t="s">
        <v>508</v>
      </c>
      <c r="EJ651" t="s">
        <v>2853</v>
      </c>
      <c r="EK651" t="s">
        <v>246</v>
      </c>
      <c r="EL651" t="s">
        <v>907</v>
      </c>
      <c r="EM651" t="s">
        <v>900</v>
      </c>
      <c r="EN651" t="s">
        <v>1689</v>
      </c>
      <c r="EO651" t="s">
        <v>14182</v>
      </c>
      <c r="EP651" t="s">
        <v>14183</v>
      </c>
      <c r="EQ651" t="s">
        <v>14184</v>
      </c>
      <c r="ER651" t="s">
        <v>246</v>
      </c>
      <c r="ES651" t="s">
        <v>1718</v>
      </c>
      <c r="ET651" t="s">
        <v>1544</v>
      </c>
      <c r="EU651" t="s">
        <v>2054</v>
      </c>
      <c r="EV651" t="s">
        <v>14185</v>
      </c>
      <c r="EW651" t="s">
        <v>508</v>
      </c>
      <c r="EX651" t="s">
        <v>14186</v>
      </c>
      <c r="EY651" t="s">
        <v>246</v>
      </c>
      <c r="EZ651" t="s">
        <v>384</v>
      </c>
      <c r="FA651" t="s">
        <v>1718</v>
      </c>
      <c r="FB651" t="s">
        <v>3195</v>
      </c>
    </row>
    <row r="652" spans="1:158">
      <c r="A652" t="s">
        <v>826</v>
      </c>
      <c r="B652" t="s">
        <v>211</v>
      </c>
      <c r="C652" t="s">
        <v>267</v>
      </c>
      <c r="D652" t="s">
        <v>827</v>
      </c>
      <c r="E652" t="s">
        <v>14187</v>
      </c>
      <c r="F652" t="s">
        <v>14188</v>
      </c>
      <c r="G652">
        <v>9589882586</v>
      </c>
      <c r="H652" t="s">
        <v>164</v>
      </c>
      <c r="I652" t="s">
        <v>14189</v>
      </c>
      <c r="J652" t="s">
        <v>166</v>
      </c>
      <c r="K652" t="s">
        <v>798</v>
      </c>
      <c r="L652" t="s">
        <v>14190</v>
      </c>
      <c r="M652" t="s">
        <v>14191</v>
      </c>
      <c r="N652" t="s">
        <v>170</v>
      </c>
      <c r="AI652" t="s">
        <v>14192</v>
      </c>
      <c r="AJ652" t="s">
        <v>4317</v>
      </c>
      <c r="AK652" t="s">
        <v>4088</v>
      </c>
      <c r="AL652">
        <v>54</v>
      </c>
      <c r="AN652">
        <v>2000</v>
      </c>
      <c r="AO652" t="s">
        <v>174</v>
      </c>
      <c r="AP652" t="s">
        <v>14193</v>
      </c>
      <c r="AQ652" t="s">
        <v>14194</v>
      </c>
      <c r="AR652" t="s">
        <v>1075</v>
      </c>
      <c r="AS652">
        <v>66</v>
      </c>
      <c r="AU652">
        <v>2002</v>
      </c>
      <c r="AV652" t="s">
        <v>170</v>
      </c>
      <c r="BC652" t="s">
        <v>174</v>
      </c>
      <c r="BD652" t="s">
        <v>14195</v>
      </c>
      <c r="BE652" t="s">
        <v>14196</v>
      </c>
      <c r="BF652" t="s">
        <v>14197</v>
      </c>
      <c r="BG652">
        <v>72.16</v>
      </c>
      <c r="BI652">
        <v>2007</v>
      </c>
      <c r="BJ652">
        <v>19</v>
      </c>
      <c r="BK652" t="s">
        <v>14198</v>
      </c>
      <c r="BL652">
        <v>53</v>
      </c>
      <c r="BM652" t="s">
        <v>14199</v>
      </c>
      <c r="BN652" t="s">
        <v>174</v>
      </c>
      <c r="BO652" t="s">
        <v>14195</v>
      </c>
      <c r="BP652" t="s">
        <v>14200</v>
      </c>
      <c r="BQ652" t="s">
        <v>14201</v>
      </c>
      <c r="BR652">
        <v>72.6</v>
      </c>
      <c r="BT652">
        <v>2013</v>
      </c>
      <c r="BU652">
        <v>31</v>
      </c>
      <c r="BV652" t="s">
        <v>14202</v>
      </c>
      <c r="BW652">
        <v>18</v>
      </c>
      <c r="BY652" t="s">
        <v>174</v>
      </c>
      <c r="BZ652" t="s">
        <v>14203</v>
      </c>
      <c r="CA652" t="s">
        <v>14204</v>
      </c>
      <c r="CB652" t="s">
        <v>602</v>
      </c>
      <c r="CC652">
        <v>58</v>
      </c>
      <c r="CE652">
        <v>2016</v>
      </c>
      <c r="CF652" t="s">
        <v>174</v>
      </c>
      <c r="CG652" t="s">
        <v>14205</v>
      </c>
      <c r="CH652" t="s">
        <v>14206</v>
      </c>
      <c r="CI652" t="s">
        <v>193</v>
      </c>
      <c r="CJ652">
        <v>2024</v>
      </c>
      <c r="CL652" t="s">
        <v>170</v>
      </c>
      <c r="CN652" t="s">
        <v>174</v>
      </c>
      <c r="CO652" t="s">
        <v>14207</v>
      </c>
      <c r="CP652" t="s">
        <v>14208</v>
      </c>
      <c r="CQ652" t="s">
        <v>174</v>
      </c>
      <c r="CR652" t="s">
        <v>14209</v>
      </c>
      <c r="CS652" t="s">
        <v>3272</v>
      </c>
      <c r="CT652" t="s">
        <v>677</v>
      </c>
      <c r="CU652" t="s">
        <v>14210</v>
      </c>
      <c r="CV652" t="s">
        <v>170</v>
      </c>
      <c r="CZ652" t="s">
        <v>170</v>
      </c>
      <c r="DB652" t="s">
        <v>14211</v>
      </c>
      <c r="DC652" t="s">
        <v>14212</v>
      </c>
      <c r="DD652" t="s">
        <v>174</v>
      </c>
      <c r="DE652" t="s">
        <v>14213</v>
      </c>
      <c r="DF652" t="s">
        <v>174</v>
      </c>
      <c r="DG652" t="s">
        <v>14214</v>
      </c>
      <c r="DH652" t="s">
        <v>14215</v>
      </c>
      <c r="DI652" t="s">
        <v>14216</v>
      </c>
      <c r="DJ652" t="s">
        <v>14217</v>
      </c>
      <c r="DK652">
        <v>8</v>
      </c>
      <c r="DL652" t="s">
        <v>170</v>
      </c>
      <c r="DN652" t="s">
        <v>170</v>
      </c>
      <c r="DP652" t="s">
        <v>14218</v>
      </c>
      <c r="DQ652" t="str">
        <f>HYPERLINK("https://nconnect.nicmar.ac.in/storage/profile/699bccb04894d.png","Download")</f>
        <v>0</v>
      </c>
      <c r="DR652" t="str">
        <f>HYPERLINK("https://nconnect.nicmar.ac.in/pdf/523_resume_1772294961.pdf/Y2FyZWVy","View Resume")</f>
        <v>0</v>
      </c>
      <c r="DS652" t="s">
        <v>1683</v>
      </c>
      <c r="DT652" t="s">
        <v>14219</v>
      </c>
      <c r="DU652" t="s">
        <v>9983</v>
      </c>
      <c r="DV652" t="s">
        <v>14220</v>
      </c>
      <c r="DW652" t="s">
        <v>246</v>
      </c>
      <c r="DX652" t="s">
        <v>984</v>
      </c>
      <c r="DY652" t="s">
        <v>209</v>
      </c>
      <c r="DZ652" t="s">
        <v>1683</v>
      </c>
    </row>
    <row r="653" spans="1:158">
      <c r="A653" t="s">
        <v>293</v>
      </c>
      <c r="B653" t="s">
        <v>211</v>
      </c>
      <c r="C653" t="s">
        <v>212</v>
      </c>
      <c r="D653" t="s">
        <v>294</v>
      </c>
      <c r="E653" t="s">
        <v>14221</v>
      </c>
      <c r="F653" t="s">
        <v>14222</v>
      </c>
      <c r="G653">
        <v>7846007970</v>
      </c>
      <c r="H653" t="s">
        <v>164</v>
      </c>
      <c r="I653" t="s">
        <v>14223</v>
      </c>
      <c r="J653" t="s">
        <v>217</v>
      </c>
      <c r="K653" t="s">
        <v>14224</v>
      </c>
      <c r="L653" t="s">
        <v>14225</v>
      </c>
      <c r="M653" t="s">
        <v>14226</v>
      </c>
      <c r="N653" t="s">
        <v>170</v>
      </c>
      <c r="AI653" t="s">
        <v>14227</v>
      </c>
      <c r="AJ653" t="s">
        <v>1930</v>
      </c>
      <c r="AK653" t="s">
        <v>14228</v>
      </c>
      <c r="AL653">
        <v>86</v>
      </c>
      <c r="AN653">
        <v>2014</v>
      </c>
      <c r="AO653" t="s">
        <v>174</v>
      </c>
      <c r="AP653" t="s">
        <v>14227</v>
      </c>
      <c r="AQ653" t="s">
        <v>1930</v>
      </c>
      <c r="AR653" t="s">
        <v>14229</v>
      </c>
      <c r="AS653">
        <v>73</v>
      </c>
      <c r="AU653">
        <v>2016</v>
      </c>
      <c r="AV653" t="s">
        <v>170</v>
      </c>
      <c r="BC653" t="s">
        <v>174</v>
      </c>
      <c r="BD653" t="s">
        <v>746</v>
      </c>
      <c r="BE653" t="s">
        <v>14230</v>
      </c>
      <c r="BF653" t="s">
        <v>443</v>
      </c>
      <c r="BG653">
        <v>61</v>
      </c>
      <c r="BI653">
        <v>2019</v>
      </c>
      <c r="BJ653">
        <v>19</v>
      </c>
      <c r="BK653" t="s">
        <v>14231</v>
      </c>
      <c r="BL653">
        <v>53</v>
      </c>
      <c r="BM653" t="s">
        <v>443</v>
      </c>
      <c r="BN653" t="s">
        <v>174</v>
      </c>
      <c r="BO653" t="s">
        <v>5626</v>
      </c>
      <c r="BP653" t="s">
        <v>14232</v>
      </c>
      <c r="BQ653" t="s">
        <v>6560</v>
      </c>
      <c r="BR653">
        <v>91</v>
      </c>
      <c r="BT653">
        <v>2021</v>
      </c>
      <c r="BU653">
        <v>31</v>
      </c>
      <c r="BV653" t="s">
        <v>2999</v>
      </c>
      <c r="BW653">
        <v>53</v>
      </c>
      <c r="BX653" t="s">
        <v>443</v>
      </c>
      <c r="BY653" t="s">
        <v>170</v>
      </c>
      <c r="CF653" t="s">
        <v>174</v>
      </c>
      <c r="CG653" t="s">
        <v>443</v>
      </c>
      <c r="CH653" t="s">
        <v>14233</v>
      </c>
      <c r="CI653" t="s">
        <v>193</v>
      </c>
      <c r="CJ653">
        <v>2024</v>
      </c>
      <c r="CL653" t="s">
        <v>170</v>
      </c>
      <c r="CN653" t="s">
        <v>170</v>
      </c>
      <c r="CP653" t="s">
        <v>14234</v>
      </c>
      <c r="CQ653" t="s">
        <v>174</v>
      </c>
      <c r="CR653">
        <v>10</v>
      </c>
      <c r="CS653">
        <v>11</v>
      </c>
      <c r="CT653">
        <v>0</v>
      </c>
      <c r="CU653" t="s">
        <v>14235</v>
      </c>
      <c r="CV653" t="s">
        <v>170</v>
      </c>
      <c r="CZ653" t="s">
        <v>170</v>
      </c>
      <c r="DB653" t="s">
        <v>14236</v>
      </c>
      <c r="DC653" t="s">
        <v>14237</v>
      </c>
      <c r="DD653" t="s">
        <v>174</v>
      </c>
      <c r="DE653" t="s">
        <v>14238</v>
      </c>
      <c r="DF653" t="s">
        <v>174</v>
      </c>
      <c r="DG653">
        <v>2</v>
      </c>
      <c r="DH653">
        <v>10</v>
      </c>
      <c r="DI653">
        <v>0</v>
      </c>
      <c r="DJ653">
        <v>0</v>
      </c>
      <c r="DK653">
        <v>9</v>
      </c>
      <c r="DL653" t="s">
        <v>174</v>
      </c>
      <c r="DM653" t="s">
        <v>14239</v>
      </c>
      <c r="DN653" t="s">
        <v>174</v>
      </c>
      <c r="DO653" t="s">
        <v>14240</v>
      </c>
      <c r="DP653" t="s">
        <v>14241</v>
      </c>
      <c r="DQ653" t="s">
        <v>202</v>
      </c>
      <c r="DR653" t="str">
        <f>HYPERLINK("https://nconnect.nicmar.ac.in/pdf/803_resume_1772295958.pdf/Y2FyZWVy","View Resume")</f>
        <v>0</v>
      </c>
      <c r="DS653" t="s">
        <v>1383</v>
      </c>
      <c r="DT653" t="s">
        <v>14242</v>
      </c>
      <c r="DU653" t="s">
        <v>9453</v>
      </c>
      <c r="DV653" t="s">
        <v>14243</v>
      </c>
      <c r="DW653" t="s">
        <v>246</v>
      </c>
      <c r="DX653" t="s">
        <v>995</v>
      </c>
      <c r="DY653" t="s">
        <v>2758</v>
      </c>
      <c r="DZ653" t="s">
        <v>949</v>
      </c>
      <c r="EA653" t="s">
        <v>14244</v>
      </c>
      <c r="EB653" t="s">
        <v>211</v>
      </c>
      <c r="EC653" t="s">
        <v>4681</v>
      </c>
      <c r="ED653" t="s">
        <v>246</v>
      </c>
      <c r="EE653" t="s">
        <v>2529</v>
      </c>
      <c r="EF653" t="s">
        <v>465</v>
      </c>
      <c r="EG653" t="s">
        <v>380</v>
      </c>
      <c r="EH653" t="s">
        <v>14245</v>
      </c>
      <c r="EI653" t="s">
        <v>211</v>
      </c>
      <c r="EJ653" t="s">
        <v>14246</v>
      </c>
      <c r="EK653" t="s">
        <v>246</v>
      </c>
      <c r="EL653" t="s">
        <v>465</v>
      </c>
      <c r="EM653" t="s">
        <v>209</v>
      </c>
      <c r="EN653" t="s">
        <v>466</v>
      </c>
    </row>
    <row r="654" spans="1:158">
      <c r="A654" t="s">
        <v>356</v>
      </c>
      <c r="B654" t="s">
        <v>211</v>
      </c>
      <c r="C654" t="s">
        <v>267</v>
      </c>
      <c r="D654" t="s">
        <v>357</v>
      </c>
      <c r="E654" t="s">
        <v>14247</v>
      </c>
      <c r="F654" t="s">
        <v>14248</v>
      </c>
      <c r="G654">
        <v>9158573397</v>
      </c>
      <c r="H654" t="s">
        <v>164</v>
      </c>
      <c r="I654" t="s">
        <v>14249</v>
      </c>
      <c r="J654" t="s">
        <v>166</v>
      </c>
      <c r="K654" t="s">
        <v>14250</v>
      </c>
      <c r="L654" t="s">
        <v>14251</v>
      </c>
      <c r="M654" t="s">
        <v>14252</v>
      </c>
      <c r="N654" t="s">
        <v>170</v>
      </c>
      <c r="AI654" t="s">
        <v>14253</v>
      </c>
      <c r="AJ654" t="s">
        <v>14254</v>
      </c>
      <c r="AK654" t="s">
        <v>14255</v>
      </c>
      <c r="AL654">
        <v>61.06</v>
      </c>
      <c r="AN654">
        <v>1999</v>
      </c>
      <c r="AO654" t="s">
        <v>174</v>
      </c>
      <c r="AP654" t="s">
        <v>14256</v>
      </c>
      <c r="AQ654" t="s">
        <v>14257</v>
      </c>
      <c r="AR654" t="s">
        <v>14258</v>
      </c>
      <c r="AS654">
        <v>48</v>
      </c>
      <c r="AU654">
        <v>2001</v>
      </c>
      <c r="AV654" t="s">
        <v>170</v>
      </c>
      <c r="BC654" t="s">
        <v>174</v>
      </c>
      <c r="BD654" t="s">
        <v>4871</v>
      </c>
      <c r="BE654" t="s">
        <v>14259</v>
      </c>
      <c r="BF654" t="s">
        <v>14260</v>
      </c>
      <c r="BG654">
        <v>64.45</v>
      </c>
      <c r="BI654">
        <v>2004</v>
      </c>
      <c r="BJ654">
        <v>19</v>
      </c>
      <c r="BK654" t="s">
        <v>14261</v>
      </c>
      <c r="BL654">
        <v>53</v>
      </c>
      <c r="BM654" t="s">
        <v>3043</v>
      </c>
      <c r="BN654" t="s">
        <v>174</v>
      </c>
      <c r="BO654" t="s">
        <v>4871</v>
      </c>
      <c r="BP654" t="s">
        <v>14262</v>
      </c>
      <c r="BQ654" t="s">
        <v>14263</v>
      </c>
      <c r="BR654">
        <v>68.12</v>
      </c>
      <c r="BT654">
        <v>2011</v>
      </c>
      <c r="BU654">
        <v>31</v>
      </c>
      <c r="BV654" t="s">
        <v>2421</v>
      </c>
      <c r="BW654">
        <v>53</v>
      </c>
      <c r="BX654" t="s">
        <v>14264</v>
      </c>
      <c r="BY654" t="s">
        <v>174</v>
      </c>
      <c r="BZ654" t="s">
        <v>4871</v>
      </c>
      <c r="CA654" t="s">
        <v>14265</v>
      </c>
      <c r="CB654" t="s">
        <v>6972</v>
      </c>
      <c r="CC654">
        <v>61.16</v>
      </c>
      <c r="CE654">
        <v>2006</v>
      </c>
      <c r="CF654" t="s">
        <v>170</v>
      </c>
      <c r="CJ654">
        <v>2026</v>
      </c>
      <c r="CL654" t="s">
        <v>170</v>
      </c>
      <c r="CN654" t="s">
        <v>170</v>
      </c>
      <c r="CP654" t="s">
        <v>14266</v>
      </c>
      <c r="CQ654" t="s">
        <v>170</v>
      </c>
      <c r="CV654" t="s">
        <v>170</v>
      </c>
      <c r="CZ654" t="s">
        <v>170</v>
      </c>
      <c r="DB654" t="s">
        <v>1163</v>
      </c>
      <c r="DC654" t="s">
        <v>1892</v>
      </c>
      <c r="DD654" t="s">
        <v>170</v>
      </c>
      <c r="DE654" t="s">
        <v>784</v>
      </c>
      <c r="DF654" t="s">
        <v>170</v>
      </c>
      <c r="DL654" t="s">
        <v>170</v>
      </c>
      <c r="DN654" t="s">
        <v>170</v>
      </c>
      <c r="DP654" t="s">
        <v>14267</v>
      </c>
      <c r="DQ654" t="s">
        <v>202</v>
      </c>
      <c r="DR654" t="str">
        <f>HYPERLINK("https://nconnect.nicmar.ac.in/pdf/804_resume_1772298081.pdf/Y2FyZWVy","View Resume")</f>
        <v>0</v>
      </c>
      <c r="DS654" t="s">
        <v>6990</v>
      </c>
      <c r="DT654" t="s">
        <v>14268</v>
      </c>
      <c r="DU654" t="s">
        <v>14269</v>
      </c>
      <c r="DV654" t="s">
        <v>333</v>
      </c>
      <c r="DW654" t="s">
        <v>207</v>
      </c>
      <c r="DX654" t="s">
        <v>5931</v>
      </c>
      <c r="DY654" t="s">
        <v>252</v>
      </c>
      <c r="DZ654" t="s">
        <v>6990</v>
      </c>
    </row>
    <row r="655" spans="1:158">
      <c r="A655" t="s">
        <v>293</v>
      </c>
      <c r="B655" t="s">
        <v>211</v>
      </c>
      <c r="C655" t="s">
        <v>212</v>
      </c>
      <c r="D655" t="s">
        <v>294</v>
      </c>
      <c r="E655" t="s">
        <v>14270</v>
      </c>
      <c r="F655" t="s">
        <v>14271</v>
      </c>
      <c r="G655">
        <v>9953825289</v>
      </c>
      <c r="H655" t="s">
        <v>164</v>
      </c>
      <c r="I655" t="s">
        <v>14272</v>
      </c>
      <c r="J655" t="s">
        <v>217</v>
      </c>
      <c r="K655" t="s">
        <v>3285</v>
      </c>
      <c r="L655" t="s">
        <v>14273</v>
      </c>
      <c r="M655" t="s">
        <v>14274</v>
      </c>
      <c r="N655" t="s">
        <v>170</v>
      </c>
      <c r="AI655" t="s">
        <v>14275</v>
      </c>
      <c r="AJ655" t="s">
        <v>3312</v>
      </c>
      <c r="AK655" t="s">
        <v>439</v>
      </c>
      <c r="AL655">
        <v>61.83</v>
      </c>
      <c r="AN655">
        <v>2009</v>
      </c>
      <c r="AO655" t="s">
        <v>174</v>
      </c>
      <c r="AP655" t="s">
        <v>14275</v>
      </c>
      <c r="AQ655" t="s">
        <v>3312</v>
      </c>
      <c r="AR655" t="s">
        <v>1075</v>
      </c>
      <c r="AS655">
        <v>69.2</v>
      </c>
      <c r="AU655">
        <v>2011</v>
      </c>
      <c r="AV655" t="s">
        <v>170</v>
      </c>
      <c r="BC655" t="s">
        <v>174</v>
      </c>
      <c r="BD655" t="s">
        <v>14276</v>
      </c>
      <c r="BE655" t="s">
        <v>14277</v>
      </c>
      <c r="BF655" t="s">
        <v>1075</v>
      </c>
      <c r="BG655">
        <v>52.83</v>
      </c>
      <c r="BI655">
        <v>2014</v>
      </c>
      <c r="BJ655">
        <v>19</v>
      </c>
      <c r="BK655" t="s">
        <v>444</v>
      </c>
      <c r="BL655">
        <v>52</v>
      </c>
      <c r="BN655" t="s">
        <v>174</v>
      </c>
      <c r="BO655" t="s">
        <v>14276</v>
      </c>
      <c r="BP655" t="s">
        <v>14276</v>
      </c>
      <c r="BQ655" t="s">
        <v>443</v>
      </c>
      <c r="BR655">
        <v>73.46</v>
      </c>
      <c r="BT655">
        <v>2016</v>
      </c>
      <c r="BU655">
        <v>31</v>
      </c>
      <c r="BV655" t="s">
        <v>447</v>
      </c>
      <c r="BW655">
        <v>52</v>
      </c>
      <c r="BY655" t="s">
        <v>170</v>
      </c>
      <c r="BZ655" t="s">
        <v>14276</v>
      </c>
      <c r="CA655" t="s">
        <v>14276</v>
      </c>
      <c r="CB655" t="s">
        <v>443</v>
      </c>
      <c r="CC655">
        <v>73.46</v>
      </c>
      <c r="CE655">
        <v>2016</v>
      </c>
      <c r="CF655" t="s">
        <v>174</v>
      </c>
      <c r="CG655" t="s">
        <v>443</v>
      </c>
      <c r="CH655" t="s">
        <v>2123</v>
      </c>
      <c r="CI655" t="s">
        <v>193</v>
      </c>
      <c r="CJ655">
        <v>2023</v>
      </c>
      <c r="CL655" t="s">
        <v>170</v>
      </c>
      <c r="CN655" t="s">
        <v>174</v>
      </c>
      <c r="CO655" t="s">
        <v>14278</v>
      </c>
      <c r="CP655" t="s">
        <v>14279</v>
      </c>
      <c r="DP655" t="s">
        <v>14280</v>
      </c>
      <c r="DQ655" t="str">
        <f>HYPERLINK("https://nconnect.nicmar.ac.in/storage/profile/699955115f38c.png","Download")</f>
        <v>0</v>
      </c>
      <c r="DR655" t="str">
        <f>HYPERLINK("https://nconnect.nicmar.ac.in/pdf/516_resume_1772265019.pdf/Y2FyZWVy","View Resume")</f>
        <v>0</v>
      </c>
      <c r="DS655" t="s">
        <v>865</v>
      </c>
      <c r="DT655" t="s">
        <v>14281</v>
      </c>
      <c r="DU655" t="s">
        <v>211</v>
      </c>
      <c r="DV655" t="s">
        <v>14220</v>
      </c>
      <c r="DW655" t="s">
        <v>246</v>
      </c>
      <c r="DX655" t="s">
        <v>905</v>
      </c>
      <c r="DY655" t="s">
        <v>996</v>
      </c>
      <c r="DZ655" t="s">
        <v>865</v>
      </c>
    </row>
    <row r="656" spans="1:158">
      <c r="A656" t="s">
        <v>3203</v>
      </c>
      <c r="B656" t="s">
        <v>211</v>
      </c>
      <c r="C656" t="s">
        <v>160</v>
      </c>
      <c r="D656" t="s">
        <v>3204</v>
      </c>
      <c r="E656" t="s">
        <v>14282</v>
      </c>
      <c r="F656" t="s">
        <v>14283</v>
      </c>
      <c r="G656">
        <v>6300819435</v>
      </c>
      <c r="H656" t="s">
        <v>164</v>
      </c>
      <c r="I656" t="s">
        <v>14284</v>
      </c>
      <c r="J656" t="s">
        <v>166</v>
      </c>
      <c r="K656" t="s">
        <v>14285</v>
      </c>
      <c r="L656" t="s">
        <v>14286</v>
      </c>
      <c r="M656" t="s">
        <v>14287</v>
      </c>
      <c r="N656" t="s">
        <v>174</v>
      </c>
      <c r="O656" t="s">
        <v>14288</v>
      </c>
      <c r="P656" t="s">
        <v>472</v>
      </c>
      <c r="AI656" t="s">
        <v>14289</v>
      </c>
      <c r="AJ656" t="s">
        <v>14290</v>
      </c>
      <c r="AK656" t="s">
        <v>14291</v>
      </c>
      <c r="AL656">
        <v>88</v>
      </c>
      <c r="AM656">
        <v>8.8</v>
      </c>
      <c r="AN656">
        <v>2013</v>
      </c>
      <c r="AO656" t="s">
        <v>174</v>
      </c>
      <c r="AP656" t="s">
        <v>14289</v>
      </c>
      <c r="AQ656" t="s">
        <v>14290</v>
      </c>
      <c r="AR656" t="s">
        <v>14292</v>
      </c>
      <c r="AS656">
        <v>85</v>
      </c>
      <c r="AU656">
        <v>2015</v>
      </c>
      <c r="AV656" t="s">
        <v>170</v>
      </c>
      <c r="BC656" t="s">
        <v>174</v>
      </c>
      <c r="BD656" t="s">
        <v>14293</v>
      </c>
      <c r="BE656" t="s">
        <v>14294</v>
      </c>
      <c r="BF656" t="s">
        <v>14295</v>
      </c>
      <c r="BG656">
        <v>86.8</v>
      </c>
      <c r="BH656">
        <v>8.68</v>
      </c>
      <c r="BI656">
        <v>2019</v>
      </c>
      <c r="BJ656">
        <v>1</v>
      </c>
      <c r="BL656">
        <v>9</v>
      </c>
      <c r="BN656" t="s">
        <v>174</v>
      </c>
      <c r="BO656" t="s">
        <v>14296</v>
      </c>
      <c r="BP656" t="s">
        <v>14296</v>
      </c>
      <c r="BQ656" t="s">
        <v>14297</v>
      </c>
      <c r="BR656">
        <v>84.8</v>
      </c>
      <c r="BS656">
        <v>8.48</v>
      </c>
      <c r="BT656">
        <v>2021</v>
      </c>
      <c r="BU656">
        <v>31</v>
      </c>
      <c r="BV656" t="s">
        <v>14298</v>
      </c>
      <c r="BW656">
        <v>35</v>
      </c>
      <c r="BY656" t="s">
        <v>170</v>
      </c>
      <c r="CF656" t="s">
        <v>174</v>
      </c>
      <c r="CG656" t="s">
        <v>14299</v>
      </c>
      <c r="CH656" t="s">
        <v>14296</v>
      </c>
      <c r="CI656" t="s">
        <v>373</v>
      </c>
      <c r="CK656" t="s">
        <v>170</v>
      </c>
      <c r="CL656" t="s">
        <v>174</v>
      </c>
      <c r="CN656" t="s">
        <v>174</v>
      </c>
      <c r="CO656" t="s">
        <v>14300</v>
      </c>
      <c r="CP656" t="s">
        <v>14301</v>
      </c>
      <c r="CQ656" t="s">
        <v>174</v>
      </c>
      <c r="CR656">
        <v>0</v>
      </c>
      <c r="CS656">
        <v>0</v>
      </c>
      <c r="CT656">
        <v>1</v>
      </c>
      <c r="CV656" t="s">
        <v>170</v>
      </c>
      <c r="CZ656" t="s">
        <v>170</v>
      </c>
      <c r="DB656" t="s">
        <v>14302</v>
      </c>
      <c r="DC656" t="s">
        <v>14303</v>
      </c>
      <c r="DD656" t="s">
        <v>174</v>
      </c>
      <c r="DE656" t="s">
        <v>14304</v>
      </c>
      <c r="DF656" t="s">
        <v>174</v>
      </c>
      <c r="DG656" t="s">
        <v>678</v>
      </c>
      <c r="DH656" t="s">
        <v>6099</v>
      </c>
      <c r="DI656" t="s">
        <v>6491</v>
      </c>
      <c r="DJ656" t="s">
        <v>14305</v>
      </c>
      <c r="DK656">
        <v>8</v>
      </c>
      <c r="DL656" t="s">
        <v>174</v>
      </c>
      <c r="DM656" t="s">
        <v>14306</v>
      </c>
      <c r="DN656" t="s">
        <v>170</v>
      </c>
      <c r="DP656" t="s">
        <v>14307</v>
      </c>
      <c r="DQ656" t="str">
        <f>HYPERLINK("https://nconnect.nicmar.ac.in/storage/profile/69a3061821aa8.png","Download")</f>
        <v>0</v>
      </c>
      <c r="DR656" t="str">
        <f>HYPERLINK("https://nconnect.nicmar.ac.in/pdf/806_resume_1772349725.pdf/Y2FyZWVy","View Resume")</f>
        <v>0</v>
      </c>
      <c r="DS656" t="s">
        <v>3548</v>
      </c>
      <c r="DT656" t="s">
        <v>14308</v>
      </c>
      <c r="DU656" t="s">
        <v>211</v>
      </c>
      <c r="DV656" t="s">
        <v>1818</v>
      </c>
      <c r="DW656" t="s">
        <v>246</v>
      </c>
      <c r="DX656" t="s">
        <v>419</v>
      </c>
      <c r="DY656" t="s">
        <v>209</v>
      </c>
      <c r="DZ656" t="s">
        <v>865</v>
      </c>
      <c r="EA656" t="s">
        <v>14309</v>
      </c>
      <c r="EB656" t="s">
        <v>211</v>
      </c>
      <c r="EC656" t="s">
        <v>14310</v>
      </c>
      <c r="ED656" t="s">
        <v>246</v>
      </c>
      <c r="EE656" t="s">
        <v>3107</v>
      </c>
      <c r="EF656" t="s">
        <v>419</v>
      </c>
      <c r="EG656" t="s">
        <v>698</v>
      </c>
    </row>
    <row r="657" spans="1:158">
      <c r="A657" t="s">
        <v>1137</v>
      </c>
      <c r="B657" t="s">
        <v>211</v>
      </c>
      <c r="C657" t="s">
        <v>1138</v>
      </c>
      <c r="D657" t="s">
        <v>1139</v>
      </c>
      <c r="E657" t="s">
        <v>14282</v>
      </c>
      <c r="F657" t="s">
        <v>14283</v>
      </c>
      <c r="G657">
        <v>6300819435</v>
      </c>
      <c r="H657" t="s">
        <v>164</v>
      </c>
      <c r="I657" t="s">
        <v>14284</v>
      </c>
      <c r="J657" t="s">
        <v>166</v>
      </c>
      <c r="K657" t="s">
        <v>14285</v>
      </c>
      <c r="L657" t="s">
        <v>14286</v>
      </c>
      <c r="M657" t="s">
        <v>14287</v>
      </c>
      <c r="N657" t="s">
        <v>174</v>
      </c>
      <c r="O657" t="s">
        <v>14288</v>
      </c>
      <c r="P657" t="s">
        <v>472</v>
      </c>
      <c r="AI657" t="s">
        <v>14289</v>
      </c>
      <c r="AJ657" t="s">
        <v>14290</v>
      </c>
      <c r="AK657" t="s">
        <v>14291</v>
      </c>
      <c r="AL657">
        <v>88</v>
      </c>
      <c r="AM657">
        <v>8.8</v>
      </c>
      <c r="AN657">
        <v>2013</v>
      </c>
      <c r="AO657" t="s">
        <v>174</v>
      </c>
      <c r="AP657" t="s">
        <v>14289</v>
      </c>
      <c r="AQ657" t="s">
        <v>14290</v>
      </c>
      <c r="AR657" t="s">
        <v>14292</v>
      </c>
      <c r="AS657">
        <v>85</v>
      </c>
      <c r="AU657">
        <v>2015</v>
      </c>
      <c r="AV657" t="s">
        <v>170</v>
      </c>
      <c r="BC657" t="s">
        <v>174</v>
      </c>
      <c r="BD657" t="s">
        <v>14293</v>
      </c>
      <c r="BE657" t="s">
        <v>14294</v>
      </c>
      <c r="BF657" t="s">
        <v>14295</v>
      </c>
      <c r="BG657">
        <v>86.8</v>
      </c>
      <c r="BH657">
        <v>8.68</v>
      </c>
      <c r="BI657">
        <v>2019</v>
      </c>
      <c r="BJ657">
        <v>1</v>
      </c>
      <c r="BL657">
        <v>9</v>
      </c>
      <c r="BN657" t="s">
        <v>174</v>
      </c>
      <c r="BO657" t="s">
        <v>14296</v>
      </c>
      <c r="BP657" t="s">
        <v>14296</v>
      </c>
      <c r="BQ657" t="s">
        <v>14297</v>
      </c>
      <c r="BR657">
        <v>84.8</v>
      </c>
      <c r="BS657">
        <v>8.48</v>
      </c>
      <c r="BT657">
        <v>2021</v>
      </c>
      <c r="BU657">
        <v>31</v>
      </c>
      <c r="BV657" t="s">
        <v>14298</v>
      </c>
      <c r="BW657">
        <v>35</v>
      </c>
      <c r="BY657" t="s">
        <v>170</v>
      </c>
      <c r="CF657" t="s">
        <v>174</v>
      </c>
      <c r="CG657" t="s">
        <v>14299</v>
      </c>
      <c r="CH657" t="s">
        <v>14296</v>
      </c>
      <c r="CI657" t="s">
        <v>373</v>
      </c>
      <c r="CK657" t="s">
        <v>170</v>
      </c>
      <c r="CL657" t="s">
        <v>174</v>
      </c>
      <c r="CN657" t="s">
        <v>174</v>
      </c>
      <c r="CO657" t="s">
        <v>14300</v>
      </c>
      <c r="CP657" t="s">
        <v>14301</v>
      </c>
      <c r="CQ657" t="s">
        <v>174</v>
      </c>
      <c r="CR657">
        <v>0</v>
      </c>
      <c r="CS657">
        <v>0</v>
      </c>
      <c r="CT657">
        <v>1</v>
      </c>
      <c r="CV657" t="s">
        <v>170</v>
      </c>
      <c r="CZ657" t="s">
        <v>170</v>
      </c>
      <c r="DB657" t="s">
        <v>14302</v>
      </c>
      <c r="DC657" t="s">
        <v>14303</v>
      </c>
      <c r="DD657" t="s">
        <v>174</v>
      </c>
      <c r="DE657" t="s">
        <v>14304</v>
      </c>
      <c r="DF657" t="s">
        <v>174</v>
      </c>
      <c r="DG657" t="s">
        <v>678</v>
      </c>
      <c r="DH657" t="s">
        <v>6099</v>
      </c>
      <c r="DI657" t="s">
        <v>6491</v>
      </c>
      <c r="DJ657" t="s">
        <v>14305</v>
      </c>
      <c r="DK657">
        <v>8</v>
      </c>
      <c r="DL657" t="s">
        <v>174</v>
      </c>
      <c r="DM657" t="s">
        <v>14306</v>
      </c>
      <c r="DN657" t="s">
        <v>170</v>
      </c>
      <c r="DP657" t="s">
        <v>14311</v>
      </c>
      <c r="DQ657" t="str">
        <f>HYPERLINK("https://nconnect.nicmar.ac.in/storage/profile/69a3061821aa8.png","Download")</f>
        <v>0</v>
      </c>
      <c r="DR657" t="str">
        <f>HYPERLINK("https://nconnect.nicmar.ac.in/pdf/806_resume_1772349725.pdf/Y2FyZWVy","View Resume")</f>
        <v>0</v>
      </c>
      <c r="DS657" t="s">
        <v>3548</v>
      </c>
      <c r="DT657" t="s">
        <v>14308</v>
      </c>
      <c r="DU657" t="s">
        <v>211</v>
      </c>
      <c r="DV657" t="s">
        <v>1818</v>
      </c>
      <c r="DW657" t="s">
        <v>246</v>
      </c>
      <c r="DX657" t="s">
        <v>419</v>
      </c>
      <c r="DY657" t="s">
        <v>209</v>
      </c>
      <c r="DZ657" t="s">
        <v>865</v>
      </c>
      <c r="EA657" t="s">
        <v>14309</v>
      </c>
      <c r="EB657" t="s">
        <v>211</v>
      </c>
      <c r="EC657" t="s">
        <v>14310</v>
      </c>
      <c r="ED657" t="s">
        <v>246</v>
      </c>
      <c r="EE657" t="s">
        <v>3107</v>
      </c>
      <c r="EF657" t="s">
        <v>419</v>
      </c>
      <c r="EG657" t="s">
        <v>698</v>
      </c>
    </row>
    <row r="658" spans="1:158">
      <c r="A658" t="s">
        <v>794</v>
      </c>
      <c r="B658" t="s">
        <v>211</v>
      </c>
      <c r="C658" t="s">
        <v>267</v>
      </c>
      <c r="D658" t="s">
        <v>509</v>
      </c>
      <c r="E658" t="s">
        <v>14312</v>
      </c>
      <c r="F658" t="s">
        <v>14313</v>
      </c>
      <c r="G658">
        <v>7050081451</v>
      </c>
      <c r="H658" t="s">
        <v>271</v>
      </c>
      <c r="I658" t="s">
        <v>14314</v>
      </c>
      <c r="J658" t="s">
        <v>217</v>
      </c>
      <c r="K658" t="s">
        <v>218</v>
      </c>
      <c r="L658" t="s">
        <v>14315</v>
      </c>
      <c r="M658" t="s">
        <v>14316</v>
      </c>
      <c r="N658" t="s">
        <v>170</v>
      </c>
      <c r="AI658" t="s">
        <v>1328</v>
      </c>
      <c r="AJ658" t="s">
        <v>14317</v>
      </c>
      <c r="AK658" t="s">
        <v>10249</v>
      </c>
      <c r="AL658">
        <v>63.4</v>
      </c>
      <c r="AN658">
        <v>2005</v>
      </c>
      <c r="AO658" t="s">
        <v>174</v>
      </c>
      <c r="AP658" t="s">
        <v>14318</v>
      </c>
      <c r="AQ658" t="s">
        <v>14317</v>
      </c>
      <c r="AR658" t="s">
        <v>1335</v>
      </c>
      <c r="AS658">
        <v>61.2</v>
      </c>
      <c r="AU658">
        <v>2007</v>
      </c>
      <c r="AV658" t="s">
        <v>170</v>
      </c>
      <c r="BC658" t="s">
        <v>174</v>
      </c>
      <c r="BD658" t="s">
        <v>806</v>
      </c>
      <c r="BE658" t="s">
        <v>14319</v>
      </c>
      <c r="BF658" t="s">
        <v>715</v>
      </c>
      <c r="BG658">
        <v>68.5</v>
      </c>
      <c r="BI658">
        <v>2010</v>
      </c>
      <c r="BJ658">
        <v>19</v>
      </c>
      <c r="BK658" t="s">
        <v>808</v>
      </c>
      <c r="BL658">
        <v>23</v>
      </c>
      <c r="BN658" t="s">
        <v>174</v>
      </c>
      <c r="BO658" t="s">
        <v>806</v>
      </c>
      <c r="BP658" t="s">
        <v>3800</v>
      </c>
      <c r="BQ658" t="s">
        <v>528</v>
      </c>
      <c r="BR658">
        <v>60</v>
      </c>
      <c r="BT658">
        <v>2012</v>
      </c>
      <c r="BU658">
        <v>31</v>
      </c>
      <c r="BV658" t="s">
        <v>811</v>
      </c>
      <c r="BW658">
        <v>23</v>
      </c>
      <c r="BY658" t="s">
        <v>170</v>
      </c>
      <c r="CF658" t="s">
        <v>174</v>
      </c>
      <c r="CG658" t="s">
        <v>528</v>
      </c>
      <c r="CH658" t="s">
        <v>14320</v>
      </c>
      <c r="CI658" t="s">
        <v>193</v>
      </c>
      <c r="CJ658">
        <v>2022</v>
      </c>
      <c r="CL658" t="s">
        <v>170</v>
      </c>
      <c r="CN658" t="s">
        <v>174</v>
      </c>
      <c r="CO658" t="s">
        <v>14321</v>
      </c>
      <c r="CP658" t="s">
        <v>722</v>
      </c>
      <c r="CQ658" t="s">
        <v>174</v>
      </c>
      <c r="CR658">
        <v>2</v>
      </c>
      <c r="CS658">
        <v>3</v>
      </c>
      <c r="CU658" t="s">
        <v>14322</v>
      </c>
      <c r="CV658" t="s">
        <v>170</v>
      </c>
      <c r="CZ658" t="s">
        <v>170</v>
      </c>
      <c r="DB658" t="s">
        <v>14323</v>
      </c>
      <c r="DC658" t="s">
        <v>14324</v>
      </c>
      <c r="DD658" t="s">
        <v>170</v>
      </c>
      <c r="DF658" t="s">
        <v>170</v>
      </c>
      <c r="DL658" t="s">
        <v>174</v>
      </c>
      <c r="DM658" t="s">
        <v>14321</v>
      </c>
      <c r="DN658" t="s">
        <v>170</v>
      </c>
      <c r="DP658" t="s">
        <v>14325</v>
      </c>
      <c r="DQ658" t="str">
        <f>HYPERLINK("https://nconnect.nicmar.ac.in/storage/profile/69a28147c9fc6.png","Download")</f>
        <v>0</v>
      </c>
      <c r="DR658" t="str">
        <f>HYPERLINK("https://nconnect.nicmar.ac.in/pdf/229_resume_1772339527.pdf/Y2FyZWVy","View Resume")</f>
        <v>0</v>
      </c>
      <c r="DS658" t="s">
        <v>10366</v>
      </c>
      <c r="DT658" t="s">
        <v>14326</v>
      </c>
      <c r="DU658" t="s">
        <v>211</v>
      </c>
      <c r="DV658" t="s">
        <v>819</v>
      </c>
      <c r="DW658" t="s">
        <v>246</v>
      </c>
      <c r="DX658" t="s">
        <v>821</v>
      </c>
      <c r="DY658" t="s">
        <v>209</v>
      </c>
      <c r="DZ658" t="s">
        <v>344</v>
      </c>
      <c r="EA658" t="s">
        <v>14327</v>
      </c>
      <c r="EB658" t="s">
        <v>211</v>
      </c>
      <c r="EC658" t="s">
        <v>819</v>
      </c>
      <c r="ED658" t="s">
        <v>246</v>
      </c>
      <c r="EE658" t="s">
        <v>506</v>
      </c>
      <c r="EF658" t="s">
        <v>821</v>
      </c>
      <c r="EG658" t="s">
        <v>945</v>
      </c>
      <c r="EH658" t="s">
        <v>14328</v>
      </c>
      <c r="EI658" t="s">
        <v>211</v>
      </c>
      <c r="EJ658" t="s">
        <v>2129</v>
      </c>
      <c r="EK658" t="s">
        <v>246</v>
      </c>
      <c r="EL658" t="s">
        <v>2858</v>
      </c>
      <c r="EM658" t="s">
        <v>506</v>
      </c>
      <c r="EN658" t="s">
        <v>945</v>
      </c>
      <c r="EO658" t="s">
        <v>14329</v>
      </c>
      <c r="EP658" t="s">
        <v>211</v>
      </c>
      <c r="EQ658" t="s">
        <v>333</v>
      </c>
      <c r="ER658" t="s">
        <v>246</v>
      </c>
      <c r="ES658" t="s">
        <v>428</v>
      </c>
      <c r="ET658" t="s">
        <v>907</v>
      </c>
      <c r="EU658" t="s">
        <v>2524</v>
      </c>
      <c r="EV658" t="s">
        <v>14330</v>
      </c>
      <c r="EW658" t="s">
        <v>14331</v>
      </c>
      <c r="EX658" t="s">
        <v>333</v>
      </c>
      <c r="EY658" t="s">
        <v>207</v>
      </c>
      <c r="EZ658" t="s">
        <v>3551</v>
      </c>
      <c r="FA658" t="s">
        <v>3202</v>
      </c>
      <c r="FB658" t="s">
        <v>1031</v>
      </c>
    </row>
    <row r="659" spans="1:158">
      <c r="A659" t="s">
        <v>210</v>
      </c>
      <c r="B659" t="s">
        <v>211</v>
      </c>
      <c r="C659" t="s">
        <v>212</v>
      </c>
      <c r="D659" t="s">
        <v>213</v>
      </c>
      <c r="E659" t="s">
        <v>14332</v>
      </c>
      <c r="F659" t="s">
        <v>14333</v>
      </c>
      <c r="G659">
        <v>9173500279</v>
      </c>
      <c r="H659" t="s">
        <v>164</v>
      </c>
      <c r="I659" t="s">
        <v>14334</v>
      </c>
      <c r="J659" t="s">
        <v>166</v>
      </c>
      <c r="K659" t="s">
        <v>14335</v>
      </c>
      <c r="L659" t="s">
        <v>14336</v>
      </c>
      <c r="M659" t="s">
        <v>14337</v>
      </c>
      <c r="N659" t="s">
        <v>170</v>
      </c>
      <c r="AI659" t="s">
        <v>14338</v>
      </c>
      <c r="AJ659" t="s">
        <v>10166</v>
      </c>
      <c r="AK659" t="s">
        <v>14339</v>
      </c>
      <c r="AL659">
        <v>82.88</v>
      </c>
      <c r="AN659">
        <v>2006</v>
      </c>
      <c r="AO659" t="s">
        <v>174</v>
      </c>
      <c r="AP659" t="s">
        <v>14338</v>
      </c>
      <c r="AQ659" t="s">
        <v>10166</v>
      </c>
      <c r="AR659" t="s">
        <v>2220</v>
      </c>
      <c r="AS659">
        <v>68.8</v>
      </c>
      <c r="AU659">
        <v>2008</v>
      </c>
      <c r="AV659" t="s">
        <v>170</v>
      </c>
      <c r="BC659" t="s">
        <v>174</v>
      </c>
      <c r="BD659" t="s">
        <v>10001</v>
      </c>
      <c r="BE659" t="s">
        <v>14340</v>
      </c>
      <c r="BF659" t="s">
        <v>486</v>
      </c>
      <c r="BG659">
        <v>70.9</v>
      </c>
      <c r="BH659">
        <v>7.63</v>
      </c>
      <c r="BI659">
        <v>2012</v>
      </c>
      <c r="BJ659">
        <v>2</v>
      </c>
      <c r="BL659">
        <v>9</v>
      </c>
      <c r="BN659" t="s">
        <v>174</v>
      </c>
      <c r="BO659" t="s">
        <v>10001</v>
      </c>
      <c r="BP659" t="s">
        <v>14341</v>
      </c>
      <c r="BQ659" t="s">
        <v>14342</v>
      </c>
      <c r="BR659">
        <v>81.3</v>
      </c>
      <c r="BS659">
        <v>8.63</v>
      </c>
      <c r="BT659">
        <v>2015</v>
      </c>
      <c r="BU659">
        <v>14</v>
      </c>
      <c r="BW659">
        <v>47</v>
      </c>
      <c r="BY659" t="s">
        <v>170</v>
      </c>
      <c r="CF659" t="s">
        <v>174</v>
      </c>
      <c r="CG659" t="s">
        <v>14343</v>
      </c>
      <c r="CH659" t="s">
        <v>6861</v>
      </c>
      <c r="CI659" t="s">
        <v>193</v>
      </c>
      <c r="CJ659">
        <v>2026</v>
      </c>
      <c r="CL659" t="s">
        <v>174</v>
      </c>
      <c r="CM659" t="s">
        <v>14344</v>
      </c>
      <c r="CN659" t="s">
        <v>174</v>
      </c>
      <c r="CO659" t="s">
        <v>14345</v>
      </c>
      <c r="CP659" t="s">
        <v>14346</v>
      </c>
      <c r="CQ659" t="s">
        <v>174</v>
      </c>
      <c r="CR659">
        <v>0</v>
      </c>
      <c r="CS659">
        <v>2</v>
      </c>
      <c r="CT659">
        <v>3</v>
      </c>
      <c r="CU659" t="s">
        <v>14347</v>
      </c>
      <c r="CV659" t="s">
        <v>174</v>
      </c>
      <c r="CW659" t="s">
        <v>14348</v>
      </c>
      <c r="CX659" t="s">
        <v>193</v>
      </c>
      <c r="CY659">
        <v>2026</v>
      </c>
      <c r="CZ659" t="s">
        <v>170</v>
      </c>
      <c r="DB659" t="s">
        <v>14349</v>
      </c>
      <c r="DC659" t="s">
        <v>14350</v>
      </c>
      <c r="DD659" t="s">
        <v>174</v>
      </c>
      <c r="DE659" t="s">
        <v>14351</v>
      </c>
      <c r="DF659" t="s">
        <v>174</v>
      </c>
      <c r="DG659" t="s">
        <v>14352</v>
      </c>
      <c r="DH659" t="s">
        <v>14353</v>
      </c>
      <c r="DI659" t="s">
        <v>14354</v>
      </c>
      <c r="DJ659" t="s">
        <v>14355</v>
      </c>
      <c r="DK659">
        <v>7</v>
      </c>
      <c r="DL659" t="s">
        <v>170</v>
      </c>
      <c r="DN659" t="s">
        <v>170</v>
      </c>
      <c r="DP659" t="s">
        <v>14356</v>
      </c>
      <c r="DQ659" t="str">
        <f>HYPERLINK("https://nconnect.nicmar.ac.in/storage/profile/699d718f436a4.png","Download")</f>
        <v>0</v>
      </c>
      <c r="DR659" t="str">
        <f>HYPERLINK("https://nconnect.nicmar.ac.in/pdf/336_resume_1772343920.pdf/Y2FyZWVy","View Resume")</f>
        <v>0</v>
      </c>
      <c r="DS659" t="s">
        <v>14357</v>
      </c>
      <c r="DT659" t="s">
        <v>6861</v>
      </c>
      <c r="DU659" t="s">
        <v>211</v>
      </c>
      <c r="DV659" t="s">
        <v>14358</v>
      </c>
      <c r="DW659" t="s">
        <v>246</v>
      </c>
      <c r="DX659" t="s">
        <v>1588</v>
      </c>
      <c r="DY659" t="s">
        <v>209</v>
      </c>
      <c r="DZ659" t="s">
        <v>14357</v>
      </c>
    </row>
    <row r="660" spans="1:158">
      <c r="A660" t="s">
        <v>1348</v>
      </c>
      <c r="B660" t="s">
        <v>211</v>
      </c>
      <c r="C660" t="s">
        <v>267</v>
      </c>
      <c r="D660" t="s">
        <v>1349</v>
      </c>
      <c r="E660" t="s">
        <v>14359</v>
      </c>
      <c r="F660" t="s">
        <v>14360</v>
      </c>
      <c r="G660">
        <v>9334785180</v>
      </c>
      <c r="H660" t="s">
        <v>164</v>
      </c>
      <c r="I660" t="s">
        <v>14361</v>
      </c>
      <c r="J660" t="s">
        <v>166</v>
      </c>
      <c r="K660" t="s">
        <v>798</v>
      </c>
      <c r="L660" t="s">
        <v>14362</v>
      </c>
      <c r="M660" t="s">
        <v>14363</v>
      </c>
      <c r="N660" t="s">
        <v>170</v>
      </c>
      <c r="AI660" t="s">
        <v>14364</v>
      </c>
      <c r="AJ660" t="s">
        <v>14365</v>
      </c>
      <c r="AK660" t="s">
        <v>14366</v>
      </c>
      <c r="AL660">
        <v>82.6</v>
      </c>
      <c r="AN660">
        <v>2005</v>
      </c>
      <c r="AO660" t="s">
        <v>174</v>
      </c>
      <c r="AP660" t="s">
        <v>14367</v>
      </c>
      <c r="AQ660" t="s">
        <v>14368</v>
      </c>
      <c r="AR660" t="s">
        <v>14369</v>
      </c>
      <c r="AS660">
        <v>87.2</v>
      </c>
      <c r="AU660">
        <v>2007</v>
      </c>
      <c r="AV660" t="s">
        <v>170</v>
      </c>
      <c r="BC660" t="s">
        <v>174</v>
      </c>
      <c r="BD660" t="s">
        <v>2036</v>
      </c>
      <c r="BE660" t="s">
        <v>14370</v>
      </c>
      <c r="BF660" t="s">
        <v>1006</v>
      </c>
      <c r="BG660">
        <v>60.25</v>
      </c>
      <c r="BI660">
        <v>2012</v>
      </c>
      <c r="BJ660">
        <v>19</v>
      </c>
      <c r="BK660" t="s">
        <v>444</v>
      </c>
      <c r="BL660">
        <v>11</v>
      </c>
      <c r="BN660" t="s">
        <v>174</v>
      </c>
      <c r="BO660" t="s">
        <v>2036</v>
      </c>
      <c r="BP660" t="s">
        <v>14371</v>
      </c>
      <c r="BQ660" t="s">
        <v>2303</v>
      </c>
      <c r="BR660">
        <v>69.66</v>
      </c>
      <c r="BT660">
        <v>2020</v>
      </c>
      <c r="BU660">
        <v>31</v>
      </c>
      <c r="BV660" t="s">
        <v>14372</v>
      </c>
      <c r="BW660">
        <v>53</v>
      </c>
      <c r="BX660" t="s">
        <v>2303</v>
      </c>
      <c r="BY660" t="s">
        <v>174</v>
      </c>
      <c r="BZ660" t="s">
        <v>14373</v>
      </c>
      <c r="CA660" t="s">
        <v>14374</v>
      </c>
      <c r="CB660" t="s">
        <v>5268</v>
      </c>
      <c r="CC660">
        <v>63.25</v>
      </c>
      <c r="CE660">
        <v>2014</v>
      </c>
      <c r="CF660" t="s">
        <v>174</v>
      </c>
      <c r="CG660" t="s">
        <v>14375</v>
      </c>
      <c r="CH660" t="s">
        <v>844</v>
      </c>
      <c r="CI660" t="s">
        <v>193</v>
      </c>
      <c r="CJ660">
        <v>2025</v>
      </c>
      <c r="CL660" t="s">
        <v>174</v>
      </c>
      <c r="CM660" t="s">
        <v>14376</v>
      </c>
      <c r="CN660" t="s">
        <v>174</v>
      </c>
      <c r="CO660" t="s">
        <v>14377</v>
      </c>
      <c r="CP660" t="s">
        <v>722</v>
      </c>
      <c r="CQ660" t="s">
        <v>174</v>
      </c>
      <c r="CR660">
        <v>8</v>
      </c>
      <c r="CS660">
        <v>5</v>
      </c>
      <c r="CU660" t="s">
        <v>14378</v>
      </c>
      <c r="CV660" t="s">
        <v>170</v>
      </c>
      <c r="CZ660" t="s">
        <v>170</v>
      </c>
      <c r="DB660" t="s">
        <v>14379</v>
      </c>
      <c r="DC660" t="s">
        <v>14380</v>
      </c>
      <c r="DD660" t="s">
        <v>170</v>
      </c>
      <c r="DF660" t="s">
        <v>170</v>
      </c>
      <c r="DL660" t="s">
        <v>174</v>
      </c>
      <c r="DM660" t="s">
        <v>14381</v>
      </c>
      <c r="DN660" t="s">
        <v>174</v>
      </c>
      <c r="DO660" t="s">
        <v>14382</v>
      </c>
      <c r="DP660" t="s">
        <v>14383</v>
      </c>
      <c r="DQ660" t="str">
        <f>HYPERLINK("https://nconnect.nicmar.ac.in/storage/profile/69a3e0e52d3df.png","Download")</f>
        <v>0</v>
      </c>
      <c r="DR660" t="str">
        <f>HYPERLINK("https://nconnect.nicmar.ac.in/pdf/812_resume_1772350965.pdf/Y2FyZWVy","View Resume")</f>
        <v>0</v>
      </c>
      <c r="DS660" t="s">
        <v>945</v>
      </c>
      <c r="DT660" t="s">
        <v>1687</v>
      </c>
      <c r="DU660" t="s">
        <v>14384</v>
      </c>
      <c r="DV660" t="s">
        <v>1688</v>
      </c>
      <c r="DW660" t="s">
        <v>246</v>
      </c>
      <c r="DX660" t="s">
        <v>4269</v>
      </c>
      <c r="DY660" t="s">
        <v>209</v>
      </c>
      <c r="DZ660" t="s">
        <v>945</v>
      </c>
    </row>
    <row r="661" spans="1:158">
      <c r="A661" t="s">
        <v>210</v>
      </c>
      <c r="B661" t="s">
        <v>211</v>
      </c>
      <c r="C661" t="s">
        <v>212</v>
      </c>
      <c r="D661" t="s">
        <v>213</v>
      </c>
      <c r="E661" t="s">
        <v>14385</v>
      </c>
      <c r="F661" t="s">
        <v>14386</v>
      </c>
      <c r="G661">
        <v>8134834708</v>
      </c>
      <c r="H661" t="s">
        <v>164</v>
      </c>
      <c r="I661" t="s">
        <v>14387</v>
      </c>
      <c r="J661" t="s">
        <v>166</v>
      </c>
      <c r="K661" t="s">
        <v>14388</v>
      </c>
      <c r="L661" t="s">
        <v>14389</v>
      </c>
      <c r="M661" t="s">
        <v>14390</v>
      </c>
      <c r="N661" t="s">
        <v>170</v>
      </c>
      <c r="AI661" t="s">
        <v>14391</v>
      </c>
      <c r="AJ661" t="s">
        <v>14392</v>
      </c>
      <c r="AK661" t="s">
        <v>14393</v>
      </c>
      <c r="AL661">
        <v>78</v>
      </c>
      <c r="AN661">
        <v>2007</v>
      </c>
      <c r="AO661" t="s">
        <v>174</v>
      </c>
      <c r="AP661" t="s">
        <v>14394</v>
      </c>
      <c r="AQ661" t="s">
        <v>13992</v>
      </c>
      <c r="AR661" t="s">
        <v>14395</v>
      </c>
      <c r="AS661">
        <v>76.6</v>
      </c>
      <c r="AU661">
        <v>2009</v>
      </c>
      <c r="AV661" t="s">
        <v>170</v>
      </c>
      <c r="BC661" t="s">
        <v>174</v>
      </c>
      <c r="BD661" t="s">
        <v>14396</v>
      </c>
      <c r="BE661" t="s">
        <v>14397</v>
      </c>
      <c r="BF661" t="s">
        <v>486</v>
      </c>
      <c r="BG661">
        <v>84.06</v>
      </c>
      <c r="BI661">
        <v>2013</v>
      </c>
      <c r="BJ661">
        <v>2</v>
      </c>
      <c r="BL661">
        <v>9</v>
      </c>
      <c r="BN661" t="s">
        <v>174</v>
      </c>
      <c r="BO661" t="s">
        <v>14398</v>
      </c>
      <c r="BP661" t="s">
        <v>14399</v>
      </c>
      <c r="BQ661" t="s">
        <v>231</v>
      </c>
      <c r="BR661">
        <v>95.4</v>
      </c>
      <c r="BS661">
        <v>9.54</v>
      </c>
      <c r="BT661">
        <v>2017</v>
      </c>
      <c r="BU661">
        <v>14</v>
      </c>
      <c r="BW661">
        <v>47</v>
      </c>
      <c r="BY661" t="s">
        <v>170</v>
      </c>
      <c r="CF661" t="s">
        <v>174</v>
      </c>
      <c r="CG661" t="s">
        <v>14400</v>
      </c>
      <c r="CH661" t="s">
        <v>14398</v>
      </c>
      <c r="CI661" t="s">
        <v>193</v>
      </c>
      <c r="CJ661">
        <v>2022</v>
      </c>
      <c r="CL661" t="s">
        <v>174</v>
      </c>
      <c r="CM661" t="s">
        <v>14401</v>
      </c>
      <c r="CN661" t="s">
        <v>174</v>
      </c>
      <c r="CO661" t="s">
        <v>14402</v>
      </c>
      <c r="CP661" t="s">
        <v>14403</v>
      </c>
      <c r="CQ661" t="s">
        <v>174</v>
      </c>
      <c r="CR661">
        <v>5</v>
      </c>
      <c r="CS661">
        <v>1</v>
      </c>
      <c r="CT661">
        <v>1</v>
      </c>
      <c r="CU661" t="s">
        <v>14404</v>
      </c>
      <c r="CV661" t="s">
        <v>174</v>
      </c>
      <c r="CW661" t="s">
        <v>14405</v>
      </c>
      <c r="CX661" t="s">
        <v>193</v>
      </c>
      <c r="CY661">
        <v>2025</v>
      </c>
      <c r="CZ661" t="s">
        <v>170</v>
      </c>
      <c r="DB661" t="s">
        <v>14406</v>
      </c>
      <c r="DC661" t="s">
        <v>14407</v>
      </c>
      <c r="DD661" t="s">
        <v>174</v>
      </c>
      <c r="DE661" t="s">
        <v>14408</v>
      </c>
      <c r="DF661" t="s">
        <v>170</v>
      </c>
      <c r="DL661" t="s">
        <v>170</v>
      </c>
      <c r="DN661" t="s">
        <v>170</v>
      </c>
      <c r="DP661" t="s">
        <v>14409</v>
      </c>
      <c r="DQ661" t="s">
        <v>202</v>
      </c>
      <c r="DR661" t="str">
        <f>HYPERLINK("https://nconnect.nicmar.ac.in/pdf/172_resume_1772350878.pdf/Y2FyZWVy","View Resume")</f>
        <v>0</v>
      </c>
      <c r="DS661" t="s">
        <v>1592</v>
      </c>
      <c r="DT661" t="s">
        <v>14410</v>
      </c>
      <c r="DU661" t="s">
        <v>211</v>
      </c>
      <c r="DV661" t="s">
        <v>1630</v>
      </c>
      <c r="DW661" t="s">
        <v>246</v>
      </c>
      <c r="DX661" t="s">
        <v>904</v>
      </c>
      <c r="DY661" t="s">
        <v>209</v>
      </c>
      <c r="DZ661" t="s">
        <v>1592</v>
      </c>
    </row>
    <row r="662" spans="1:158">
      <c r="A662" t="s">
        <v>1137</v>
      </c>
      <c r="B662" t="s">
        <v>211</v>
      </c>
      <c r="C662" t="s">
        <v>1138</v>
      </c>
      <c r="D662" t="s">
        <v>1139</v>
      </c>
      <c r="E662" t="s">
        <v>14411</v>
      </c>
      <c r="F662" t="s">
        <v>14412</v>
      </c>
      <c r="G662">
        <v>9037057978</v>
      </c>
      <c r="H662" t="s">
        <v>271</v>
      </c>
      <c r="I662" t="s">
        <v>14413</v>
      </c>
      <c r="J662" t="s">
        <v>217</v>
      </c>
      <c r="K662" t="s">
        <v>14414</v>
      </c>
      <c r="L662" t="s">
        <v>14415</v>
      </c>
      <c r="M662" t="s">
        <v>14416</v>
      </c>
      <c r="N662" t="s">
        <v>170</v>
      </c>
      <c r="AI662" t="s">
        <v>14417</v>
      </c>
      <c r="AJ662" t="s">
        <v>14418</v>
      </c>
      <c r="AK662" t="s">
        <v>14419</v>
      </c>
      <c r="AL662">
        <v>95</v>
      </c>
      <c r="AM662">
        <v>10</v>
      </c>
      <c r="AN662">
        <v>2013</v>
      </c>
      <c r="AO662" t="s">
        <v>174</v>
      </c>
      <c r="AP662" t="s">
        <v>14417</v>
      </c>
      <c r="AQ662" t="s">
        <v>14418</v>
      </c>
      <c r="AR662" t="s">
        <v>14420</v>
      </c>
      <c r="AS662">
        <v>84.8</v>
      </c>
      <c r="AU662">
        <v>2015</v>
      </c>
      <c r="AV662" t="s">
        <v>170</v>
      </c>
      <c r="BC662" t="s">
        <v>174</v>
      </c>
      <c r="BD662" t="s">
        <v>5674</v>
      </c>
      <c r="BE662" t="s">
        <v>14421</v>
      </c>
      <c r="BF662" t="s">
        <v>14422</v>
      </c>
      <c r="BG662">
        <v>70.2</v>
      </c>
      <c r="BH662">
        <v>7.02</v>
      </c>
      <c r="BI662">
        <v>2020</v>
      </c>
      <c r="BJ662">
        <v>8</v>
      </c>
      <c r="BL662">
        <v>2</v>
      </c>
      <c r="BN662" t="s">
        <v>174</v>
      </c>
      <c r="BO662" t="s">
        <v>14423</v>
      </c>
      <c r="BP662" t="s">
        <v>9810</v>
      </c>
      <c r="BQ662" t="s">
        <v>14424</v>
      </c>
      <c r="BR662">
        <v>85.4</v>
      </c>
      <c r="BS662">
        <v>8.54</v>
      </c>
      <c r="BT662">
        <v>2022</v>
      </c>
      <c r="BU662">
        <v>24</v>
      </c>
      <c r="BW662">
        <v>35</v>
      </c>
      <c r="BY662" t="s">
        <v>170</v>
      </c>
      <c r="CF662" t="s">
        <v>174</v>
      </c>
      <c r="CG662" t="s">
        <v>14425</v>
      </c>
      <c r="CH662" t="s">
        <v>2226</v>
      </c>
      <c r="CI662" t="s">
        <v>373</v>
      </c>
      <c r="CK662" t="s">
        <v>174</v>
      </c>
      <c r="CL662" t="s">
        <v>174</v>
      </c>
      <c r="CM662" t="s">
        <v>14426</v>
      </c>
      <c r="CN662" t="s">
        <v>174</v>
      </c>
      <c r="CO662" t="s">
        <v>14427</v>
      </c>
      <c r="CP662" t="s">
        <v>14428</v>
      </c>
      <c r="CQ662" t="s">
        <v>174</v>
      </c>
      <c r="CR662">
        <v>3</v>
      </c>
      <c r="CS662" t="s">
        <v>378</v>
      </c>
      <c r="CT662">
        <v>6</v>
      </c>
      <c r="CV662" t="s">
        <v>170</v>
      </c>
      <c r="CZ662" t="s">
        <v>170</v>
      </c>
      <c r="DB662" t="s">
        <v>14429</v>
      </c>
      <c r="DC662" t="s">
        <v>14430</v>
      </c>
      <c r="DD662" t="s">
        <v>174</v>
      </c>
      <c r="DE662" t="s">
        <v>14431</v>
      </c>
      <c r="DF662" t="s">
        <v>174</v>
      </c>
      <c r="DG662">
        <v>1</v>
      </c>
      <c r="DH662" t="s">
        <v>170</v>
      </c>
      <c r="DI662">
        <v>6</v>
      </c>
      <c r="DJ662" t="s">
        <v>170</v>
      </c>
      <c r="DK662">
        <v>9</v>
      </c>
      <c r="DL662" t="s">
        <v>174</v>
      </c>
      <c r="DM662" t="s">
        <v>14427</v>
      </c>
      <c r="DN662" t="s">
        <v>170</v>
      </c>
      <c r="DP662" t="s">
        <v>14432</v>
      </c>
      <c r="DQ662" t="s">
        <v>202</v>
      </c>
      <c r="DR662" t="str">
        <f>HYPERLINK("https://nconnect.nicmar.ac.in/pdf/813_resume_1772353346.pdf/Y2FyZWVy","View Resume")</f>
        <v>0</v>
      </c>
      <c r="DS662" t="s">
        <v>1317</v>
      </c>
      <c r="DT662" t="s">
        <v>14433</v>
      </c>
      <c r="DU662" t="s">
        <v>1390</v>
      </c>
      <c r="DV662" t="s">
        <v>14434</v>
      </c>
      <c r="DW662" t="s">
        <v>246</v>
      </c>
      <c r="DX662" t="s">
        <v>981</v>
      </c>
      <c r="DY662" t="s">
        <v>209</v>
      </c>
      <c r="DZ662" t="s">
        <v>908</v>
      </c>
      <c r="EA662" t="s">
        <v>14435</v>
      </c>
      <c r="EB662" t="s">
        <v>14436</v>
      </c>
      <c r="EC662" t="s">
        <v>14437</v>
      </c>
      <c r="ED662" t="s">
        <v>246</v>
      </c>
      <c r="EE662" t="s">
        <v>505</v>
      </c>
      <c r="EF662" t="s">
        <v>1686</v>
      </c>
      <c r="EG662" t="s">
        <v>4013</v>
      </c>
    </row>
    <row r="663" spans="1:158">
      <c r="A663" t="s">
        <v>585</v>
      </c>
      <c r="B663" t="s">
        <v>211</v>
      </c>
      <c r="C663" t="s">
        <v>472</v>
      </c>
      <c r="D663" t="s">
        <v>586</v>
      </c>
      <c r="E663" t="s">
        <v>14438</v>
      </c>
      <c r="F663" t="s">
        <v>14439</v>
      </c>
      <c r="G663">
        <v>7028293141</v>
      </c>
      <c r="H663" t="s">
        <v>164</v>
      </c>
      <c r="I663" t="s">
        <v>14440</v>
      </c>
      <c r="J663" t="s">
        <v>166</v>
      </c>
      <c r="K663" t="s">
        <v>702</v>
      </c>
      <c r="L663" t="s">
        <v>14441</v>
      </c>
      <c r="M663" t="s">
        <v>14442</v>
      </c>
      <c r="N663" t="s">
        <v>174</v>
      </c>
      <c r="O663" t="s">
        <v>14443</v>
      </c>
      <c r="P663" t="s">
        <v>14444</v>
      </c>
      <c r="AI663" t="s">
        <v>14445</v>
      </c>
      <c r="AJ663" t="s">
        <v>14446</v>
      </c>
      <c r="AK663" t="s">
        <v>14447</v>
      </c>
      <c r="AL663">
        <v>72.93</v>
      </c>
      <c r="AN663">
        <v>2000</v>
      </c>
      <c r="AO663" t="s">
        <v>174</v>
      </c>
      <c r="AP663" t="s">
        <v>14448</v>
      </c>
      <c r="AQ663" t="s">
        <v>14446</v>
      </c>
      <c r="AR663" t="s">
        <v>2220</v>
      </c>
      <c r="AS663">
        <v>75.5</v>
      </c>
      <c r="AU663">
        <v>2002</v>
      </c>
      <c r="AV663" t="s">
        <v>170</v>
      </c>
      <c r="BC663" t="s">
        <v>174</v>
      </c>
      <c r="BD663" t="s">
        <v>4488</v>
      </c>
      <c r="BE663" t="s">
        <v>4489</v>
      </c>
      <c r="BF663" t="s">
        <v>14449</v>
      </c>
      <c r="BG663">
        <v>61.76</v>
      </c>
      <c r="BI663">
        <v>2007</v>
      </c>
      <c r="BJ663">
        <v>2</v>
      </c>
      <c r="BL663">
        <v>9</v>
      </c>
      <c r="BN663" t="s">
        <v>174</v>
      </c>
      <c r="BO663" t="s">
        <v>4362</v>
      </c>
      <c r="BP663" t="s">
        <v>14450</v>
      </c>
      <c r="BQ663" t="s">
        <v>14451</v>
      </c>
      <c r="BR663">
        <v>72.72</v>
      </c>
      <c r="BS663">
        <v>8.08</v>
      </c>
      <c r="BT663">
        <v>2012</v>
      </c>
      <c r="BU663">
        <v>12</v>
      </c>
      <c r="BW663">
        <v>13</v>
      </c>
      <c r="BY663" t="s">
        <v>170</v>
      </c>
      <c r="CF663" t="s">
        <v>174</v>
      </c>
      <c r="CG663" t="s">
        <v>14452</v>
      </c>
      <c r="CH663" t="s">
        <v>4676</v>
      </c>
      <c r="CI663" t="s">
        <v>373</v>
      </c>
      <c r="CK663" t="s">
        <v>170</v>
      </c>
      <c r="CL663" t="s">
        <v>170</v>
      </c>
      <c r="CN663" t="s">
        <v>170</v>
      </c>
      <c r="CP663" t="s">
        <v>14453</v>
      </c>
      <c r="CQ663" t="s">
        <v>174</v>
      </c>
      <c r="CR663">
        <v>0</v>
      </c>
      <c r="CS663">
        <v>1</v>
      </c>
      <c r="CT663">
        <v>10</v>
      </c>
      <c r="CU663" t="s">
        <v>14454</v>
      </c>
      <c r="CV663" t="s">
        <v>170</v>
      </c>
      <c r="CZ663" t="s">
        <v>170</v>
      </c>
      <c r="DB663" t="s">
        <v>14455</v>
      </c>
      <c r="DC663" t="s">
        <v>14456</v>
      </c>
      <c r="DD663" t="s">
        <v>174</v>
      </c>
      <c r="DE663" t="s">
        <v>14457</v>
      </c>
      <c r="DF663" t="s">
        <v>170</v>
      </c>
      <c r="DL663" t="s">
        <v>170</v>
      </c>
      <c r="DN663" t="s">
        <v>170</v>
      </c>
      <c r="DP663" t="s">
        <v>14458</v>
      </c>
      <c r="DQ663" t="str">
        <f>HYPERLINK("https://nconnect.nicmar.ac.in/storage/profile/69a3fb1325329.png","Download")</f>
        <v>0</v>
      </c>
      <c r="DR663" t="str">
        <f>HYPERLINK("https://nconnect.nicmar.ac.in/pdf/796_resume_1772353591.pdf/Y2FyZWVy","View Resume")</f>
        <v>0</v>
      </c>
      <c r="DS663" t="s">
        <v>11985</v>
      </c>
      <c r="DT663" t="s">
        <v>14459</v>
      </c>
      <c r="DU663" t="s">
        <v>211</v>
      </c>
      <c r="DV663" t="s">
        <v>819</v>
      </c>
      <c r="DW663" t="s">
        <v>246</v>
      </c>
      <c r="DX663" t="s">
        <v>1470</v>
      </c>
      <c r="DY663" t="s">
        <v>984</v>
      </c>
      <c r="DZ663" t="s">
        <v>2691</v>
      </c>
      <c r="EA663" t="s">
        <v>14460</v>
      </c>
      <c r="EB663" t="s">
        <v>211</v>
      </c>
      <c r="EC663" t="s">
        <v>14461</v>
      </c>
      <c r="ED663" t="s">
        <v>246</v>
      </c>
      <c r="EE663" t="s">
        <v>428</v>
      </c>
      <c r="EF663" t="s">
        <v>1725</v>
      </c>
      <c r="EG663" t="s">
        <v>575</v>
      </c>
      <c r="EH663" t="s">
        <v>14462</v>
      </c>
      <c r="EI663" t="s">
        <v>211</v>
      </c>
      <c r="EJ663" t="s">
        <v>819</v>
      </c>
      <c r="EK663" t="s">
        <v>246</v>
      </c>
      <c r="EL663" t="s">
        <v>7410</v>
      </c>
      <c r="EM663" t="s">
        <v>428</v>
      </c>
      <c r="EN663" t="s">
        <v>575</v>
      </c>
      <c r="EO663" t="s">
        <v>14463</v>
      </c>
      <c r="EP663" t="s">
        <v>351</v>
      </c>
      <c r="EQ663" t="s">
        <v>14464</v>
      </c>
      <c r="ER663" t="s">
        <v>246</v>
      </c>
      <c r="ES663" t="s">
        <v>2694</v>
      </c>
      <c r="ET663" t="s">
        <v>1099</v>
      </c>
      <c r="EU663" t="s">
        <v>248</v>
      </c>
      <c r="EV663" t="s">
        <v>14465</v>
      </c>
      <c r="EW663" t="s">
        <v>351</v>
      </c>
      <c r="EX663" t="s">
        <v>819</v>
      </c>
      <c r="EY663" t="s">
        <v>246</v>
      </c>
      <c r="EZ663" t="s">
        <v>338</v>
      </c>
      <c r="FA663" t="s">
        <v>5385</v>
      </c>
      <c r="FB663" t="s">
        <v>248</v>
      </c>
    </row>
    <row r="664" spans="1:158">
      <c r="A664" t="s">
        <v>3909</v>
      </c>
      <c r="B664" t="s">
        <v>211</v>
      </c>
      <c r="C664" t="s">
        <v>472</v>
      </c>
      <c r="D664" t="s">
        <v>3910</v>
      </c>
      <c r="E664" t="s">
        <v>14438</v>
      </c>
      <c r="F664" t="s">
        <v>14439</v>
      </c>
      <c r="G664">
        <v>7028293141</v>
      </c>
      <c r="H664" t="s">
        <v>164</v>
      </c>
      <c r="I664" t="s">
        <v>14440</v>
      </c>
      <c r="J664" t="s">
        <v>166</v>
      </c>
      <c r="K664" t="s">
        <v>702</v>
      </c>
      <c r="L664" t="s">
        <v>14441</v>
      </c>
      <c r="M664" t="s">
        <v>14442</v>
      </c>
      <c r="N664" t="s">
        <v>174</v>
      </c>
      <c r="O664" t="s">
        <v>14443</v>
      </c>
      <c r="P664" t="s">
        <v>14444</v>
      </c>
      <c r="AI664" t="s">
        <v>14445</v>
      </c>
      <c r="AJ664" t="s">
        <v>14446</v>
      </c>
      <c r="AK664" t="s">
        <v>14447</v>
      </c>
      <c r="AL664">
        <v>72.93</v>
      </c>
      <c r="AN664">
        <v>2000</v>
      </c>
      <c r="AO664" t="s">
        <v>174</v>
      </c>
      <c r="AP664" t="s">
        <v>14448</v>
      </c>
      <c r="AQ664" t="s">
        <v>14446</v>
      </c>
      <c r="AR664" t="s">
        <v>2220</v>
      </c>
      <c r="AS664">
        <v>75.5</v>
      </c>
      <c r="AU664">
        <v>2002</v>
      </c>
      <c r="AV664" t="s">
        <v>170</v>
      </c>
      <c r="BC664" t="s">
        <v>174</v>
      </c>
      <c r="BD664" t="s">
        <v>4488</v>
      </c>
      <c r="BE664" t="s">
        <v>4489</v>
      </c>
      <c r="BF664" t="s">
        <v>14449</v>
      </c>
      <c r="BG664">
        <v>61.76</v>
      </c>
      <c r="BI664">
        <v>2007</v>
      </c>
      <c r="BJ664">
        <v>2</v>
      </c>
      <c r="BL664">
        <v>9</v>
      </c>
      <c r="BN664" t="s">
        <v>174</v>
      </c>
      <c r="BO664" t="s">
        <v>4362</v>
      </c>
      <c r="BP664" t="s">
        <v>14450</v>
      </c>
      <c r="BQ664" t="s">
        <v>14451</v>
      </c>
      <c r="BR664">
        <v>72.72</v>
      </c>
      <c r="BS664">
        <v>8.08</v>
      </c>
      <c r="BT664">
        <v>2012</v>
      </c>
      <c r="BU664">
        <v>12</v>
      </c>
      <c r="BW664">
        <v>13</v>
      </c>
      <c r="BY664" t="s">
        <v>170</v>
      </c>
      <c r="CF664" t="s">
        <v>174</v>
      </c>
      <c r="CG664" t="s">
        <v>14452</v>
      </c>
      <c r="CH664" t="s">
        <v>4676</v>
      </c>
      <c r="CI664" t="s">
        <v>373</v>
      </c>
      <c r="CK664" t="s">
        <v>170</v>
      </c>
      <c r="CL664" t="s">
        <v>170</v>
      </c>
      <c r="CN664" t="s">
        <v>170</v>
      </c>
      <c r="CP664" t="s">
        <v>14453</v>
      </c>
      <c r="CQ664" t="s">
        <v>174</v>
      </c>
      <c r="CR664">
        <v>0</v>
      </c>
      <c r="CS664">
        <v>1</v>
      </c>
      <c r="CT664">
        <v>10</v>
      </c>
      <c r="CU664" t="s">
        <v>14454</v>
      </c>
      <c r="CV664" t="s">
        <v>170</v>
      </c>
      <c r="CZ664" t="s">
        <v>170</v>
      </c>
      <c r="DB664" t="s">
        <v>14455</v>
      </c>
      <c r="DC664" t="s">
        <v>14456</v>
      </c>
      <c r="DD664" t="s">
        <v>174</v>
      </c>
      <c r="DE664" t="s">
        <v>14457</v>
      </c>
      <c r="DF664" t="s">
        <v>170</v>
      </c>
      <c r="DL664" t="s">
        <v>170</v>
      </c>
      <c r="DN664" t="s">
        <v>170</v>
      </c>
      <c r="DP664" t="s">
        <v>14458</v>
      </c>
      <c r="DQ664" t="str">
        <f>HYPERLINK("https://nconnect.nicmar.ac.in/storage/profile/69a3fb1325329.png","Download")</f>
        <v>0</v>
      </c>
      <c r="DR664" t="str">
        <f>HYPERLINK("https://nconnect.nicmar.ac.in/pdf/796_resume_1772353591.pdf/Y2FyZWVy","View Resume")</f>
        <v>0</v>
      </c>
      <c r="DS664" t="s">
        <v>11985</v>
      </c>
      <c r="DT664" t="s">
        <v>14459</v>
      </c>
      <c r="DU664" t="s">
        <v>211</v>
      </c>
      <c r="DV664" t="s">
        <v>819</v>
      </c>
      <c r="DW664" t="s">
        <v>246</v>
      </c>
      <c r="DX664" t="s">
        <v>1470</v>
      </c>
      <c r="DY664" t="s">
        <v>984</v>
      </c>
      <c r="DZ664" t="s">
        <v>2691</v>
      </c>
      <c r="EA664" t="s">
        <v>14460</v>
      </c>
      <c r="EB664" t="s">
        <v>211</v>
      </c>
      <c r="EC664" t="s">
        <v>14461</v>
      </c>
      <c r="ED664" t="s">
        <v>246</v>
      </c>
      <c r="EE664" t="s">
        <v>428</v>
      </c>
      <c r="EF664" t="s">
        <v>1725</v>
      </c>
      <c r="EG664" t="s">
        <v>575</v>
      </c>
      <c r="EH664" t="s">
        <v>14462</v>
      </c>
      <c r="EI664" t="s">
        <v>211</v>
      </c>
      <c r="EJ664" t="s">
        <v>819</v>
      </c>
      <c r="EK664" t="s">
        <v>246</v>
      </c>
      <c r="EL664" t="s">
        <v>7410</v>
      </c>
      <c r="EM664" t="s">
        <v>428</v>
      </c>
      <c r="EN664" t="s">
        <v>575</v>
      </c>
      <c r="EO664" t="s">
        <v>14463</v>
      </c>
      <c r="EP664" t="s">
        <v>351</v>
      </c>
      <c r="EQ664" t="s">
        <v>14464</v>
      </c>
      <c r="ER664" t="s">
        <v>246</v>
      </c>
      <c r="ES664" t="s">
        <v>2694</v>
      </c>
      <c r="ET664" t="s">
        <v>1099</v>
      </c>
      <c r="EU664" t="s">
        <v>248</v>
      </c>
      <c r="EV664" t="s">
        <v>14465</v>
      </c>
      <c r="EW664" t="s">
        <v>351</v>
      </c>
      <c r="EX664" t="s">
        <v>819</v>
      </c>
      <c r="EY664" t="s">
        <v>246</v>
      </c>
      <c r="EZ664" t="s">
        <v>338</v>
      </c>
      <c r="FA664" t="s">
        <v>5385</v>
      </c>
      <c r="FB664" t="s">
        <v>248</v>
      </c>
    </row>
    <row r="665" spans="1:158">
      <c r="A665" t="s">
        <v>794</v>
      </c>
      <c r="B665" t="s">
        <v>211</v>
      </c>
      <c r="C665" t="s">
        <v>267</v>
      </c>
      <c r="D665" t="s">
        <v>509</v>
      </c>
      <c r="E665" t="s">
        <v>14466</v>
      </c>
      <c r="F665" t="s">
        <v>14467</v>
      </c>
      <c r="G665">
        <v>7385426571</v>
      </c>
      <c r="H665" t="s">
        <v>271</v>
      </c>
      <c r="I665" t="s">
        <v>14468</v>
      </c>
      <c r="J665" t="s">
        <v>166</v>
      </c>
      <c r="K665" t="s">
        <v>14469</v>
      </c>
      <c r="L665" t="s">
        <v>14470</v>
      </c>
      <c r="M665" t="s">
        <v>14471</v>
      </c>
      <c r="N665" t="s">
        <v>170</v>
      </c>
      <c r="AI665" t="s">
        <v>14472</v>
      </c>
      <c r="AJ665" t="s">
        <v>14473</v>
      </c>
      <c r="AK665" t="s">
        <v>1250</v>
      </c>
      <c r="AL665">
        <v>72.46</v>
      </c>
      <c r="AN665">
        <v>2008</v>
      </c>
      <c r="AO665" t="s">
        <v>174</v>
      </c>
      <c r="AP665" t="s">
        <v>14474</v>
      </c>
      <c r="AQ665" t="s">
        <v>14473</v>
      </c>
      <c r="AR665" t="s">
        <v>14475</v>
      </c>
      <c r="AS665">
        <v>72.0</v>
      </c>
      <c r="AU665">
        <v>2010</v>
      </c>
      <c r="AV665" t="s">
        <v>170</v>
      </c>
      <c r="BC665" t="s">
        <v>174</v>
      </c>
      <c r="BD665" t="s">
        <v>14476</v>
      </c>
      <c r="BE665" t="s">
        <v>14474</v>
      </c>
      <c r="BF665" t="s">
        <v>14477</v>
      </c>
      <c r="BG665">
        <v>63.91</v>
      </c>
      <c r="BI665">
        <v>2013</v>
      </c>
      <c r="BJ665">
        <v>19</v>
      </c>
      <c r="BK665" t="s">
        <v>5081</v>
      </c>
      <c r="BL665">
        <v>23</v>
      </c>
      <c r="BN665" t="s">
        <v>174</v>
      </c>
      <c r="BO665" t="s">
        <v>14476</v>
      </c>
      <c r="BP665" t="s">
        <v>14473</v>
      </c>
      <c r="BQ665" t="s">
        <v>2074</v>
      </c>
      <c r="BR665">
        <v>75.44</v>
      </c>
      <c r="BT665">
        <v>2016</v>
      </c>
      <c r="BU665">
        <v>31</v>
      </c>
      <c r="BV665" t="s">
        <v>2073</v>
      </c>
      <c r="BW665">
        <v>23</v>
      </c>
      <c r="BY665" t="s">
        <v>174</v>
      </c>
      <c r="BZ665" t="s">
        <v>14476</v>
      </c>
      <c r="CA665" t="s">
        <v>14478</v>
      </c>
      <c r="CB665" t="s">
        <v>2074</v>
      </c>
      <c r="CC665">
        <v>66.0</v>
      </c>
      <c r="CE665">
        <v>2018</v>
      </c>
      <c r="CF665" t="s">
        <v>174</v>
      </c>
      <c r="CG665" t="s">
        <v>2074</v>
      </c>
      <c r="CH665" t="s">
        <v>14479</v>
      </c>
      <c r="CI665" t="s">
        <v>373</v>
      </c>
      <c r="CK665" t="s">
        <v>170</v>
      </c>
      <c r="CL665" t="s">
        <v>170</v>
      </c>
      <c r="CN665" t="s">
        <v>170</v>
      </c>
      <c r="CP665" t="s">
        <v>14480</v>
      </c>
      <c r="CQ665" t="s">
        <v>170</v>
      </c>
      <c r="CV665" t="s">
        <v>170</v>
      </c>
      <c r="CZ665" t="s">
        <v>170</v>
      </c>
      <c r="DB665" t="s">
        <v>14481</v>
      </c>
      <c r="DC665" t="s">
        <v>14482</v>
      </c>
      <c r="DD665" t="s">
        <v>174</v>
      </c>
      <c r="DE665" t="s">
        <v>14483</v>
      </c>
      <c r="DF665" t="s">
        <v>170</v>
      </c>
      <c r="DL665" t="s">
        <v>170</v>
      </c>
      <c r="DN665" t="s">
        <v>170</v>
      </c>
      <c r="DP665" t="s">
        <v>14484</v>
      </c>
      <c r="DQ665" t="s">
        <v>202</v>
      </c>
      <c r="DR665" t="str">
        <f>HYPERLINK("https://nconnect.nicmar.ac.in/pdf/815_resume_1772355079.jpg/Y2FyZWVy","View Resume")</f>
        <v>0</v>
      </c>
      <c r="DS665" t="s">
        <v>339</v>
      </c>
      <c r="DT665" t="s">
        <v>14485</v>
      </c>
      <c r="DU665" t="s">
        <v>2087</v>
      </c>
      <c r="DV665" t="s">
        <v>819</v>
      </c>
      <c r="DW665" t="s">
        <v>246</v>
      </c>
      <c r="DX665" t="s">
        <v>2109</v>
      </c>
      <c r="DY665" t="s">
        <v>209</v>
      </c>
      <c r="DZ665" t="s">
        <v>339</v>
      </c>
    </row>
    <row r="666" spans="1:158">
      <c r="A666" t="s">
        <v>826</v>
      </c>
      <c r="B666" t="s">
        <v>211</v>
      </c>
      <c r="C666" t="s">
        <v>267</v>
      </c>
      <c r="D666" t="s">
        <v>827</v>
      </c>
      <c r="E666" t="s">
        <v>14486</v>
      </c>
      <c r="F666" t="s">
        <v>14487</v>
      </c>
      <c r="G666">
        <v>8106614974</v>
      </c>
      <c r="H666" t="s">
        <v>271</v>
      </c>
      <c r="I666" t="s">
        <v>14488</v>
      </c>
      <c r="J666" t="s">
        <v>166</v>
      </c>
      <c r="K666" t="s">
        <v>14489</v>
      </c>
      <c r="L666" t="s">
        <v>14490</v>
      </c>
      <c r="M666" t="s">
        <v>14491</v>
      </c>
      <c r="N666" t="s">
        <v>174</v>
      </c>
      <c r="O666" t="s">
        <v>14492</v>
      </c>
      <c r="P666" t="s">
        <v>472</v>
      </c>
      <c r="AI666" t="s">
        <v>14493</v>
      </c>
      <c r="AJ666" t="s">
        <v>14494</v>
      </c>
      <c r="AK666" t="s">
        <v>14495</v>
      </c>
      <c r="AL666">
        <v>72</v>
      </c>
      <c r="AM666">
        <v>7.2</v>
      </c>
      <c r="AN666">
        <v>2012</v>
      </c>
      <c r="AO666" t="s">
        <v>174</v>
      </c>
      <c r="AP666" t="s">
        <v>14496</v>
      </c>
      <c r="AQ666" t="s">
        <v>14497</v>
      </c>
      <c r="AR666" t="s">
        <v>14498</v>
      </c>
      <c r="AS666">
        <v>76.6</v>
      </c>
      <c r="AU666">
        <v>2015</v>
      </c>
      <c r="AV666" t="s">
        <v>170</v>
      </c>
      <c r="BC666" t="s">
        <v>174</v>
      </c>
      <c r="BD666" t="s">
        <v>14499</v>
      </c>
      <c r="BE666" t="s">
        <v>14500</v>
      </c>
      <c r="BF666" t="s">
        <v>14501</v>
      </c>
      <c r="BG666">
        <v>77.06</v>
      </c>
      <c r="BI666">
        <v>2019</v>
      </c>
      <c r="BJ666">
        <v>19</v>
      </c>
      <c r="BK666" t="s">
        <v>14502</v>
      </c>
      <c r="BL666">
        <v>11</v>
      </c>
      <c r="BN666" t="s">
        <v>174</v>
      </c>
      <c r="BO666" t="s">
        <v>1829</v>
      </c>
      <c r="BP666" t="s">
        <v>14503</v>
      </c>
      <c r="BQ666" t="s">
        <v>14504</v>
      </c>
      <c r="BR666">
        <v>81</v>
      </c>
      <c r="BS666">
        <v>8.1</v>
      </c>
      <c r="BT666">
        <v>2022</v>
      </c>
      <c r="BU666">
        <v>31</v>
      </c>
      <c r="BV666" t="s">
        <v>14505</v>
      </c>
      <c r="BW666">
        <v>53</v>
      </c>
      <c r="BX666" t="s">
        <v>14506</v>
      </c>
      <c r="BY666" t="s">
        <v>170</v>
      </c>
      <c r="CF666" t="s">
        <v>170</v>
      </c>
      <c r="CL666" t="s">
        <v>170</v>
      </c>
      <c r="CN666" t="s">
        <v>170</v>
      </c>
      <c r="CP666" t="s">
        <v>14507</v>
      </c>
      <c r="CQ666" t="s">
        <v>170</v>
      </c>
      <c r="CV666" t="s">
        <v>170</v>
      </c>
      <c r="CZ666" t="s">
        <v>170</v>
      </c>
      <c r="DB666" t="s">
        <v>14508</v>
      </c>
      <c r="DC666" t="s">
        <v>2081</v>
      </c>
      <c r="DD666" t="s">
        <v>170</v>
      </c>
      <c r="DF666" t="s">
        <v>170</v>
      </c>
      <c r="DL666" t="s">
        <v>170</v>
      </c>
      <c r="DN666" t="s">
        <v>170</v>
      </c>
      <c r="DP666" t="s">
        <v>14509</v>
      </c>
      <c r="DQ666" t="str">
        <f>HYPERLINK("https://nconnect.nicmar.ac.in/storage/profile/69a3ec63c8495.png","Download")</f>
        <v>0</v>
      </c>
      <c r="DR666" t="str">
        <f>HYPERLINK("https://nconnect.nicmar.ac.in/pdf/814_resume_1772356955.pdf/Y2FyZWVy","View Resume")</f>
        <v>0</v>
      </c>
      <c r="DS666" t="s">
        <v>908</v>
      </c>
      <c r="DT666" t="s">
        <v>14510</v>
      </c>
      <c r="DU666" t="s">
        <v>14511</v>
      </c>
      <c r="DV666" t="s">
        <v>14512</v>
      </c>
      <c r="DW666" t="s">
        <v>207</v>
      </c>
      <c r="DX666" t="s">
        <v>1136</v>
      </c>
      <c r="DY666" t="s">
        <v>3452</v>
      </c>
      <c r="DZ666" t="s">
        <v>908</v>
      </c>
    </row>
    <row r="667" spans="1:158">
      <c r="A667" t="s">
        <v>4243</v>
      </c>
      <c r="B667" t="s">
        <v>159</v>
      </c>
      <c r="C667" t="s">
        <v>212</v>
      </c>
      <c r="D667" t="s">
        <v>1472</v>
      </c>
      <c r="E667" t="s">
        <v>14513</v>
      </c>
      <c r="F667" t="s">
        <v>14514</v>
      </c>
      <c r="G667">
        <v>9910487512</v>
      </c>
      <c r="H667" t="s">
        <v>164</v>
      </c>
      <c r="I667" t="s">
        <v>14515</v>
      </c>
      <c r="J667" t="s">
        <v>166</v>
      </c>
      <c r="K667" t="s">
        <v>798</v>
      </c>
      <c r="L667" t="s">
        <v>14516</v>
      </c>
      <c r="M667" t="s">
        <v>14517</v>
      </c>
      <c r="N667" t="s">
        <v>170</v>
      </c>
      <c r="AI667" t="s">
        <v>14518</v>
      </c>
      <c r="AJ667" t="s">
        <v>14519</v>
      </c>
      <c r="AK667" t="s">
        <v>14520</v>
      </c>
      <c r="AL667">
        <v>64</v>
      </c>
      <c r="AN667">
        <v>1975</v>
      </c>
      <c r="AO667" t="s">
        <v>174</v>
      </c>
      <c r="AP667" t="s">
        <v>14521</v>
      </c>
      <c r="AQ667" t="s">
        <v>14522</v>
      </c>
      <c r="AR667" t="s">
        <v>14523</v>
      </c>
      <c r="AS667">
        <v>64</v>
      </c>
      <c r="AU667">
        <v>1977</v>
      </c>
      <c r="AV667" t="s">
        <v>170</v>
      </c>
      <c r="BC667" t="s">
        <v>174</v>
      </c>
      <c r="BD667" t="s">
        <v>14524</v>
      </c>
      <c r="BE667" t="s">
        <v>14525</v>
      </c>
      <c r="BF667" t="s">
        <v>14526</v>
      </c>
      <c r="BG667">
        <v>85</v>
      </c>
      <c r="BH667">
        <v>8.52</v>
      </c>
      <c r="BI667">
        <v>1983</v>
      </c>
      <c r="BJ667">
        <v>19</v>
      </c>
      <c r="BK667" t="s">
        <v>4391</v>
      </c>
      <c r="BL667">
        <v>34</v>
      </c>
      <c r="BN667" t="s">
        <v>174</v>
      </c>
      <c r="BO667" t="s">
        <v>14527</v>
      </c>
      <c r="BP667" t="s">
        <v>14528</v>
      </c>
      <c r="BQ667" t="s">
        <v>14529</v>
      </c>
      <c r="BR667">
        <v>79.5</v>
      </c>
      <c r="BS667">
        <v>7.95</v>
      </c>
      <c r="BT667">
        <v>1995</v>
      </c>
      <c r="BU667">
        <v>31</v>
      </c>
      <c r="BV667" t="s">
        <v>529</v>
      </c>
      <c r="BW667">
        <v>24</v>
      </c>
      <c r="BY667" t="s">
        <v>170</v>
      </c>
      <c r="BZ667" t="s">
        <v>14530</v>
      </c>
      <c r="CA667" t="s">
        <v>14531</v>
      </c>
      <c r="CF667" t="s">
        <v>174</v>
      </c>
      <c r="CG667" t="s">
        <v>14532</v>
      </c>
      <c r="CH667" t="s">
        <v>14533</v>
      </c>
      <c r="CI667" t="s">
        <v>193</v>
      </c>
      <c r="CJ667">
        <v>2006</v>
      </c>
      <c r="CL667" t="s">
        <v>174</v>
      </c>
      <c r="CM667" t="s">
        <v>14534</v>
      </c>
      <c r="CN667" t="s">
        <v>174</v>
      </c>
      <c r="CO667" t="s">
        <v>14535</v>
      </c>
      <c r="CP667" t="s">
        <v>722</v>
      </c>
      <c r="CQ667" t="s">
        <v>174</v>
      </c>
      <c r="CR667">
        <v>8</v>
      </c>
      <c r="CS667">
        <v>1</v>
      </c>
      <c r="CT667">
        <v>2</v>
      </c>
      <c r="CU667" t="s">
        <v>14536</v>
      </c>
      <c r="CV667" t="s">
        <v>174</v>
      </c>
      <c r="CW667" t="s">
        <v>14537</v>
      </c>
      <c r="CX667" t="s">
        <v>193</v>
      </c>
      <c r="CY667">
        <v>2006</v>
      </c>
      <c r="CZ667" t="s">
        <v>170</v>
      </c>
      <c r="DB667" t="s">
        <v>14538</v>
      </c>
      <c r="DC667" t="s">
        <v>14539</v>
      </c>
      <c r="DD667" t="s">
        <v>174</v>
      </c>
      <c r="DE667" t="s">
        <v>14540</v>
      </c>
      <c r="DF667" t="s">
        <v>170</v>
      </c>
      <c r="DL667" t="s">
        <v>174</v>
      </c>
      <c r="DM667" t="s">
        <v>14541</v>
      </c>
      <c r="DN667" t="s">
        <v>174</v>
      </c>
      <c r="DO667" t="s">
        <v>14542</v>
      </c>
      <c r="DP667" t="s">
        <v>14543</v>
      </c>
      <c r="DQ667" t="s">
        <v>202</v>
      </c>
      <c r="DR667" t="str">
        <f>HYPERLINK("https://nconnect.nicmar.ac.in/pdf/816_resume_1772358985.pdf/Y2FyZWVy","View Resume")</f>
        <v>0</v>
      </c>
      <c r="DS667" t="s">
        <v>14544</v>
      </c>
      <c r="DT667" t="s">
        <v>14545</v>
      </c>
      <c r="DU667" t="s">
        <v>14546</v>
      </c>
      <c r="DV667" t="s">
        <v>333</v>
      </c>
      <c r="DW667" t="s">
        <v>246</v>
      </c>
      <c r="DX667" t="s">
        <v>424</v>
      </c>
      <c r="DY667" t="s">
        <v>4269</v>
      </c>
      <c r="DZ667" t="s">
        <v>945</v>
      </c>
      <c r="EA667" t="s">
        <v>14547</v>
      </c>
      <c r="EB667" t="s">
        <v>12805</v>
      </c>
      <c r="EC667" t="s">
        <v>8953</v>
      </c>
      <c r="ED667" t="s">
        <v>246</v>
      </c>
      <c r="EE667" t="s">
        <v>645</v>
      </c>
      <c r="EF667" t="s">
        <v>1319</v>
      </c>
      <c r="EG667" t="s">
        <v>1031</v>
      </c>
      <c r="EH667" t="s">
        <v>7549</v>
      </c>
      <c r="EI667" t="s">
        <v>14548</v>
      </c>
      <c r="EJ667" t="s">
        <v>5417</v>
      </c>
      <c r="EK667" t="s">
        <v>207</v>
      </c>
      <c r="EL667" t="s">
        <v>14549</v>
      </c>
      <c r="EM667" t="s">
        <v>1634</v>
      </c>
      <c r="EN667" t="s">
        <v>14550</v>
      </c>
    </row>
    <row r="668" spans="1:158">
      <c r="A668" t="s">
        <v>1063</v>
      </c>
      <c r="B668" t="s">
        <v>508</v>
      </c>
      <c r="C668" t="s">
        <v>212</v>
      </c>
      <c r="D668" t="s">
        <v>213</v>
      </c>
      <c r="E668" t="s">
        <v>14551</v>
      </c>
      <c r="F668" t="s">
        <v>14552</v>
      </c>
      <c r="G668">
        <v>9970171964</v>
      </c>
      <c r="H668" t="s">
        <v>271</v>
      </c>
      <c r="I668" t="s">
        <v>14553</v>
      </c>
      <c r="J668" t="s">
        <v>166</v>
      </c>
      <c r="K668" t="s">
        <v>831</v>
      </c>
      <c r="L668" t="s">
        <v>14554</v>
      </c>
      <c r="M668" t="s">
        <v>14555</v>
      </c>
      <c r="N668" t="s">
        <v>170</v>
      </c>
      <c r="AI668" t="s">
        <v>14556</v>
      </c>
      <c r="AJ668" t="s">
        <v>14557</v>
      </c>
      <c r="AK668" t="s">
        <v>917</v>
      </c>
      <c r="AL668">
        <v>82</v>
      </c>
      <c r="AN668">
        <v>1992</v>
      </c>
      <c r="AO668" t="s">
        <v>174</v>
      </c>
      <c r="AP668" t="s">
        <v>14558</v>
      </c>
      <c r="AQ668" t="s">
        <v>14559</v>
      </c>
      <c r="AR668" t="s">
        <v>14560</v>
      </c>
      <c r="AS668">
        <v>72</v>
      </c>
      <c r="AU668">
        <v>1994</v>
      </c>
      <c r="AV668" t="s">
        <v>170</v>
      </c>
      <c r="BC668" t="s">
        <v>174</v>
      </c>
      <c r="BD668" t="s">
        <v>11399</v>
      </c>
      <c r="BE668" t="s">
        <v>14561</v>
      </c>
      <c r="BF668" t="s">
        <v>14562</v>
      </c>
      <c r="BG668">
        <v>71</v>
      </c>
      <c r="BI668">
        <v>1998</v>
      </c>
      <c r="BJ668">
        <v>2</v>
      </c>
      <c r="BL668">
        <v>47</v>
      </c>
      <c r="BN668" t="s">
        <v>174</v>
      </c>
      <c r="BO668" t="s">
        <v>11399</v>
      </c>
      <c r="BP668" t="s">
        <v>14561</v>
      </c>
      <c r="BQ668" t="s">
        <v>14563</v>
      </c>
      <c r="BR668">
        <v>72</v>
      </c>
      <c r="BT668">
        <v>2000</v>
      </c>
      <c r="BU668">
        <v>14</v>
      </c>
      <c r="BW668">
        <v>47</v>
      </c>
      <c r="BY668" t="s">
        <v>170</v>
      </c>
      <c r="CF668" t="s">
        <v>174</v>
      </c>
      <c r="CG668" t="s">
        <v>14564</v>
      </c>
      <c r="CH668" t="s">
        <v>6861</v>
      </c>
      <c r="CI668" t="s">
        <v>193</v>
      </c>
      <c r="CJ668">
        <v>2022</v>
      </c>
      <c r="CL668" t="s">
        <v>170</v>
      </c>
      <c r="CN668" t="s">
        <v>174</v>
      </c>
      <c r="CO668" t="s">
        <v>14565</v>
      </c>
      <c r="CP668" t="s">
        <v>14566</v>
      </c>
      <c r="CQ668" t="s">
        <v>174</v>
      </c>
      <c r="CR668">
        <v>0</v>
      </c>
      <c r="CS668">
        <v>4</v>
      </c>
      <c r="CT668">
        <v>2</v>
      </c>
      <c r="CU668" t="s">
        <v>14567</v>
      </c>
      <c r="CV668" t="s">
        <v>170</v>
      </c>
      <c r="CZ668" t="s">
        <v>170</v>
      </c>
      <c r="DB668" t="s">
        <v>14568</v>
      </c>
      <c r="DC668" t="s">
        <v>14569</v>
      </c>
      <c r="DD668" t="s">
        <v>174</v>
      </c>
      <c r="DE668" t="s">
        <v>14570</v>
      </c>
      <c r="DF668" t="s">
        <v>170</v>
      </c>
      <c r="DL668" t="s">
        <v>170</v>
      </c>
      <c r="DN668" t="s">
        <v>174</v>
      </c>
      <c r="DO668" t="s">
        <v>14571</v>
      </c>
      <c r="DP668" t="s">
        <v>14572</v>
      </c>
      <c r="DQ668" t="s">
        <v>202</v>
      </c>
      <c r="DR668" t="str">
        <f>HYPERLINK("https://nconnect.nicmar.ac.in/pdf/817_resume_1772360223.pdf/Y2FyZWVy","View Resume")</f>
        <v>0</v>
      </c>
      <c r="DS668" t="s">
        <v>7580</v>
      </c>
      <c r="DT668" t="s">
        <v>14573</v>
      </c>
      <c r="DU668" t="s">
        <v>508</v>
      </c>
      <c r="DV668" t="s">
        <v>819</v>
      </c>
      <c r="DW668" t="s">
        <v>246</v>
      </c>
      <c r="DX668" t="s">
        <v>1725</v>
      </c>
      <c r="DY668" t="s">
        <v>209</v>
      </c>
      <c r="DZ668" t="s">
        <v>7580</v>
      </c>
    </row>
    <row r="669" spans="1:158">
      <c r="A669" t="s">
        <v>210</v>
      </c>
      <c r="B669" t="s">
        <v>211</v>
      </c>
      <c r="C669" t="s">
        <v>212</v>
      </c>
      <c r="D669" t="s">
        <v>213</v>
      </c>
      <c r="E669" t="s">
        <v>14574</v>
      </c>
      <c r="F669" t="s">
        <v>14575</v>
      </c>
      <c r="G669">
        <v>9176495011</v>
      </c>
      <c r="H669" t="s">
        <v>164</v>
      </c>
      <c r="I669" t="s">
        <v>14576</v>
      </c>
      <c r="J669" t="s">
        <v>166</v>
      </c>
      <c r="K669" t="s">
        <v>14577</v>
      </c>
      <c r="L669" t="s">
        <v>14578</v>
      </c>
      <c r="M669" t="s">
        <v>14579</v>
      </c>
      <c r="N669" t="s">
        <v>170</v>
      </c>
      <c r="AI669" t="s">
        <v>14580</v>
      </c>
      <c r="AJ669" t="s">
        <v>9738</v>
      </c>
      <c r="AK669" t="s">
        <v>14581</v>
      </c>
      <c r="AL669">
        <v>59</v>
      </c>
      <c r="AN669">
        <v>2002</v>
      </c>
      <c r="AO669" t="s">
        <v>170</v>
      </c>
      <c r="AV669" t="s">
        <v>174</v>
      </c>
      <c r="AW669" t="s">
        <v>486</v>
      </c>
      <c r="AX669" t="s">
        <v>14582</v>
      </c>
      <c r="AY669" t="s">
        <v>486</v>
      </c>
      <c r="AZ669">
        <v>70.13</v>
      </c>
      <c r="BB669">
        <v>2005</v>
      </c>
      <c r="BC669" t="s">
        <v>174</v>
      </c>
      <c r="BD669" t="s">
        <v>14583</v>
      </c>
      <c r="BE669" t="s">
        <v>14584</v>
      </c>
      <c r="BF669" t="s">
        <v>486</v>
      </c>
      <c r="BG669">
        <v>71</v>
      </c>
      <c r="BH669">
        <v>7.6</v>
      </c>
      <c r="BI669">
        <v>2010</v>
      </c>
      <c r="BJ669">
        <v>1</v>
      </c>
      <c r="BL669">
        <v>9</v>
      </c>
      <c r="BN669" t="s">
        <v>174</v>
      </c>
      <c r="BO669" t="s">
        <v>14585</v>
      </c>
      <c r="BP669" t="s">
        <v>14585</v>
      </c>
      <c r="BQ669" t="s">
        <v>14586</v>
      </c>
      <c r="BR669">
        <v>94.1</v>
      </c>
      <c r="BS669">
        <v>9.41</v>
      </c>
      <c r="BT669">
        <v>2015</v>
      </c>
      <c r="BU669">
        <v>31</v>
      </c>
      <c r="BV669" t="s">
        <v>14587</v>
      </c>
      <c r="BW669">
        <v>47</v>
      </c>
      <c r="BY669" t="s">
        <v>170</v>
      </c>
      <c r="BZ669" t="s">
        <v>14585</v>
      </c>
      <c r="CA669" t="s">
        <v>14585</v>
      </c>
      <c r="CB669" t="s">
        <v>213</v>
      </c>
      <c r="CC669">
        <v>97.6</v>
      </c>
      <c r="CD669">
        <v>9.76</v>
      </c>
      <c r="CE669">
        <v>2022</v>
      </c>
      <c r="CF669" t="s">
        <v>174</v>
      </c>
      <c r="CG669" t="s">
        <v>213</v>
      </c>
      <c r="CH669" t="s">
        <v>14585</v>
      </c>
      <c r="CI669" t="s">
        <v>193</v>
      </c>
      <c r="CJ669">
        <v>2022</v>
      </c>
      <c r="CL669" t="s">
        <v>170</v>
      </c>
      <c r="CN669" t="s">
        <v>174</v>
      </c>
      <c r="CO669" t="s">
        <v>14588</v>
      </c>
      <c r="CP669" t="s">
        <v>14589</v>
      </c>
      <c r="CQ669" t="s">
        <v>174</v>
      </c>
      <c r="CR669">
        <v>3</v>
      </c>
      <c r="CS669">
        <v>2</v>
      </c>
      <c r="CU669" t="s">
        <v>14590</v>
      </c>
      <c r="CV669" t="s">
        <v>170</v>
      </c>
      <c r="CZ669" t="s">
        <v>170</v>
      </c>
      <c r="DC669" t="s">
        <v>326</v>
      </c>
      <c r="DD669" t="s">
        <v>170</v>
      </c>
      <c r="DF669" t="s">
        <v>170</v>
      </c>
      <c r="DL669" t="s">
        <v>174</v>
      </c>
      <c r="DM669" t="s">
        <v>14588</v>
      </c>
      <c r="DN669" t="s">
        <v>170</v>
      </c>
      <c r="DP669" t="s">
        <v>14591</v>
      </c>
      <c r="DQ669" t="s">
        <v>202</v>
      </c>
      <c r="DR669" t="str">
        <f>HYPERLINK("https://nconnect.nicmar.ac.in/pdf/820_resume_1772363596.pdf/Y2FyZWVy","View Resume")</f>
        <v>0</v>
      </c>
      <c r="DS669" t="s">
        <v>898</v>
      </c>
      <c r="DT669" t="s">
        <v>14592</v>
      </c>
      <c r="DU669" t="s">
        <v>14593</v>
      </c>
      <c r="DV669" t="s">
        <v>333</v>
      </c>
      <c r="DW669" t="s">
        <v>207</v>
      </c>
      <c r="DX669" t="s">
        <v>1094</v>
      </c>
      <c r="DY669" t="s">
        <v>209</v>
      </c>
      <c r="DZ669" t="s">
        <v>1689</v>
      </c>
      <c r="EA669" t="s">
        <v>6294</v>
      </c>
      <c r="EB669" t="s">
        <v>2128</v>
      </c>
      <c r="EC669" t="s">
        <v>4135</v>
      </c>
      <c r="ED669" t="s">
        <v>246</v>
      </c>
      <c r="EE669" t="s">
        <v>984</v>
      </c>
      <c r="EF669" t="s">
        <v>1094</v>
      </c>
      <c r="EG669" t="s">
        <v>990</v>
      </c>
      <c r="EH669" t="s">
        <v>2875</v>
      </c>
      <c r="EI669" t="s">
        <v>14594</v>
      </c>
      <c r="EJ669" t="s">
        <v>1812</v>
      </c>
      <c r="EK669" t="s">
        <v>246</v>
      </c>
      <c r="EL669" t="s">
        <v>8183</v>
      </c>
      <c r="EM669" t="s">
        <v>984</v>
      </c>
      <c r="EN669" t="s">
        <v>1388</v>
      </c>
    </row>
    <row r="670" spans="1:158">
      <c r="A670" t="s">
        <v>1137</v>
      </c>
      <c r="B670" t="s">
        <v>211</v>
      </c>
      <c r="C670" t="s">
        <v>1138</v>
      </c>
      <c r="D670" t="s">
        <v>1139</v>
      </c>
      <c r="E670" t="s">
        <v>14595</v>
      </c>
      <c r="F670" t="s">
        <v>14596</v>
      </c>
      <c r="G670">
        <v>8233304457</v>
      </c>
      <c r="H670" t="s">
        <v>164</v>
      </c>
      <c r="I670" t="s">
        <v>9570</v>
      </c>
      <c r="J670" t="s">
        <v>217</v>
      </c>
      <c r="K670" t="s">
        <v>798</v>
      </c>
      <c r="L670" t="s">
        <v>14597</v>
      </c>
      <c r="M670" t="s">
        <v>14598</v>
      </c>
      <c r="N670" t="s">
        <v>170</v>
      </c>
      <c r="AI670" t="s">
        <v>14599</v>
      </c>
      <c r="AJ670" t="s">
        <v>14600</v>
      </c>
      <c r="AK670" t="s">
        <v>14601</v>
      </c>
      <c r="AL670">
        <v>68.33</v>
      </c>
      <c r="AN670">
        <v>2008</v>
      </c>
      <c r="AO670" t="s">
        <v>174</v>
      </c>
      <c r="AP670" t="s">
        <v>14602</v>
      </c>
      <c r="AQ670" t="s">
        <v>14600</v>
      </c>
      <c r="AR670" t="s">
        <v>919</v>
      </c>
      <c r="AS670">
        <v>71.23</v>
      </c>
      <c r="AU670">
        <v>2010</v>
      </c>
      <c r="AV670" t="s">
        <v>170</v>
      </c>
      <c r="BC670" t="s">
        <v>174</v>
      </c>
      <c r="BD670" t="s">
        <v>14603</v>
      </c>
      <c r="BE670" t="s">
        <v>14604</v>
      </c>
      <c r="BF670" t="s">
        <v>486</v>
      </c>
      <c r="BG670">
        <v>69.7</v>
      </c>
      <c r="BI670">
        <v>2015</v>
      </c>
      <c r="BJ670">
        <v>1</v>
      </c>
      <c r="BL670">
        <v>9</v>
      </c>
      <c r="BN670" t="s">
        <v>174</v>
      </c>
      <c r="BO670" t="s">
        <v>5270</v>
      </c>
      <c r="BP670" t="s">
        <v>5270</v>
      </c>
      <c r="BQ670" t="s">
        <v>3614</v>
      </c>
      <c r="BR670">
        <v>83.4</v>
      </c>
      <c r="BS670">
        <v>8.34</v>
      </c>
      <c r="BT670">
        <v>2019</v>
      </c>
      <c r="BU670">
        <v>16</v>
      </c>
      <c r="BW670">
        <v>49</v>
      </c>
      <c r="BY670" t="s">
        <v>170</v>
      </c>
      <c r="CF670" t="s">
        <v>174</v>
      </c>
      <c r="CG670" t="s">
        <v>14605</v>
      </c>
      <c r="CH670" t="s">
        <v>5270</v>
      </c>
      <c r="CI670" t="s">
        <v>193</v>
      </c>
      <c r="CJ670">
        <v>2024</v>
      </c>
      <c r="CL670" t="s">
        <v>174</v>
      </c>
      <c r="CN670" t="s">
        <v>174</v>
      </c>
      <c r="CO670" t="s">
        <v>14606</v>
      </c>
      <c r="CP670" t="s">
        <v>14607</v>
      </c>
      <c r="CQ670" t="s">
        <v>174</v>
      </c>
      <c r="CR670">
        <v>15</v>
      </c>
      <c r="CS670">
        <v>22</v>
      </c>
      <c r="CT670">
        <v>0</v>
      </c>
      <c r="CU670" t="s">
        <v>14608</v>
      </c>
      <c r="CV670" t="s">
        <v>174</v>
      </c>
      <c r="CW670" t="s">
        <v>14609</v>
      </c>
      <c r="CX670" t="s">
        <v>193</v>
      </c>
      <c r="CY670">
        <v>2015</v>
      </c>
      <c r="CZ670" t="s">
        <v>170</v>
      </c>
      <c r="DB670" t="s">
        <v>14610</v>
      </c>
      <c r="DC670" t="s">
        <v>14611</v>
      </c>
      <c r="DD670" t="s">
        <v>174</v>
      </c>
      <c r="DE670" t="s">
        <v>14612</v>
      </c>
      <c r="DF670" t="s">
        <v>174</v>
      </c>
      <c r="DG670">
        <v>3</v>
      </c>
      <c r="DH670">
        <v>0</v>
      </c>
      <c r="DI670" t="s">
        <v>14613</v>
      </c>
      <c r="DJ670" t="s">
        <v>6535</v>
      </c>
      <c r="DK670">
        <v>9</v>
      </c>
      <c r="DL670" t="s">
        <v>170</v>
      </c>
      <c r="DN670" t="s">
        <v>170</v>
      </c>
      <c r="DP670" t="s">
        <v>14614</v>
      </c>
      <c r="DQ670" t="str">
        <f>HYPERLINK("https://nconnect.nicmar.ac.in/storage/profile/6996cf9621351.png","Download")</f>
        <v>0</v>
      </c>
      <c r="DR670" t="str">
        <f>HYPERLINK("https://nconnect.nicmar.ac.in/pdf/182_resume_1771492976.pdf/Y2FyZWVy","View Resume")</f>
        <v>0</v>
      </c>
      <c r="DS670" t="s">
        <v>1206</v>
      </c>
      <c r="DT670" t="s">
        <v>14615</v>
      </c>
      <c r="DU670" t="s">
        <v>9983</v>
      </c>
      <c r="DV670" t="s">
        <v>3102</v>
      </c>
      <c r="DW670" t="s">
        <v>246</v>
      </c>
      <c r="DX670" t="s">
        <v>4269</v>
      </c>
      <c r="DY670" t="s">
        <v>209</v>
      </c>
      <c r="DZ670" t="s">
        <v>945</v>
      </c>
      <c r="EA670" t="s">
        <v>14616</v>
      </c>
      <c r="EB670" t="s">
        <v>211</v>
      </c>
      <c r="EC670" t="s">
        <v>14617</v>
      </c>
      <c r="ED670" t="s">
        <v>246</v>
      </c>
      <c r="EE670" t="s">
        <v>2434</v>
      </c>
      <c r="EF670" t="s">
        <v>4269</v>
      </c>
      <c r="EG670" t="s">
        <v>949</v>
      </c>
      <c r="EH670" t="s">
        <v>14618</v>
      </c>
      <c r="EI670" t="s">
        <v>211</v>
      </c>
      <c r="EJ670" t="s">
        <v>1214</v>
      </c>
      <c r="EK670" t="s">
        <v>246</v>
      </c>
      <c r="EL670" t="s">
        <v>995</v>
      </c>
      <c r="EM670" t="s">
        <v>2434</v>
      </c>
      <c r="EN670" t="s">
        <v>461</v>
      </c>
      <c r="EO670" t="s">
        <v>14619</v>
      </c>
      <c r="EP670" t="s">
        <v>211</v>
      </c>
      <c r="EQ670" t="s">
        <v>1214</v>
      </c>
      <c r="ER670" t="s">
        <v>246</v>
      </c>
      <c r="ES670" t="s">
        <v>4746</v>
      </c>
      <c r="ET670" t="s">
        <v>988</v>
      </c>
      <c r="EU670" t="s">
        <v>2927</v>
      </c>
    </row>
    <row r="671" spans="1:158">
      <c r="A671" t="s">
        <v>3203</v>
      </c>
      <c r="B671" t="s">
        <v>211</v>
      </c>
      <c r="C671" t="s">
        <v>160</v>
      </c>
      <c r="D671" t="s">
        <v>3204</v>
      </c>
      <c r="E671" t="s">
        <v>14595</v>
      </c>
      <c r="F671" t="s">
        <v>14596</v>
      </c>
      <c r="G671">
        <v>8233304457</v>
      </c>
      <c r="H671" t="s">
        <v>164</v>
      </c>
      <c r="I671" t="s">
        <v>9570</v>
      </c>
      <c r="J671" t="s">
        <v>217</v>
      </c>
      <c r="K671" t="s">
        <v>798</v>
      </c>
      <c r="L671" t="s">
        <v>14597</v>
      </c>
      <c r="M671" t="s">
        <v>14598</v>
      </c>
      <c r="N671" t="s">
        <v>170</v>
      </c>
      <c r="AI671" t="s">
        <v>14599</v>
      </c>
      <c r="AJ671" t="s">
        <v>14600</v>
      </c>
      <c r="AK671" t="s">
        <v>14601</v>
      </c>
      <c r="AL671">
        <v>68.33</v>
      </c>
      <c r="AN671">
        <v>2008</v>
      </c>
      <c r="AO671" t="s">
        <v>174</v>
      </c>
      <c r="AP671" t="s">
        <v>14602</v>
      </c>
      <c r="AQ671" t="s">
        <v>14600</v>
      </c>
      <c r="AR671" t="s">
        <v>919</v>
      </c>
      <c r="AS671">
        <v>71.23</v>
      </c>
      <c r="AU671">
        <v>2010</v>
      </c>
      <c r="AV671" t="s">
        <v>170</v>
      </c>
      <c r="BC671" t="s">
        <v>174</v>
      </c>
      <c r="BD671" t="s">
        <v>14603</v>
      </c>
      <c r="BE671" t="s">
        <v>14604</v>
      </c>
      <c r="BF671" t="s">
        <v>486</v>
      </c>
      <c r="BG671">
        <v>69.7</v>
      </c>
      <c r="BI671">
        <v>2015</v>
      </c>
      <c r="BJ671">
        <v>1</v>
      </c>
      <c r="BL671">
        <v>9</v>
      </c>
      <c r="BN671" t="s">
        <v>174</v>
      </c>
      <c r="BO671" t="s">
        <v>5270</v>
      </c>
      <c r="BP671" t="s">
        <v>5270</v>
      </c>
      <c r="BQ671" t="s">
        <v>3614</v>
      </c>
      <c r="BR671">
        <v>83.4</v>
      </c>
      <c r="BS671">
        <v>8.34</v>
      </c>
      <c r="BT671">
        <v>2019</v>
      </c>
      <c r="BU671">
        <v>16</v>
      </c>
      <c r="BW671">
        <v>49</v>
      </c>
      <c r="BY671" t="s">
        <v>170</v>
      </c>
      <c r="CF671" t="s">
        <v>174</v>
      </c>
      <c r="CG671" t="s">
        <v>14605</v>
      </c>
      <c r="CH671" t="s">
        <v>5270</v>
      </c>
      <c r="CI671" t="s">
        <v>193</v>
      </c>
      <c r="CJ671">
        <v>2024</v>
      </c>
      <c r="CL671" t="s">
        <v>174</v>
      </c>
      <c r="CN671" t="s">
        <v>174</v>
      </c>
      <c r="CO671" t="s">
        <v>14606</v>
      </c>
      <c r="CP671" t="s">
        <v>14607</v>
      </c>
      <c r="CQ671" t="s">
        <v>174</v>
      </c>
      <c r="CR671">
        <v>15</v>
      </c>
      <c r="CS671">
        <v>22</v>
      </c>
      <c r="CT671">
        <v>0</v>
      </c>
      <c r="CU671" t="s">
        <v>14608</v>
      </c>
      <c r="CV671" t="s">
        <v>174</v>
      </c>
      <c r="CW671" t="s">
        <v>14609</v>
      </c>
      <c r="CX671" t="s">
        <v>193</v>
      </c>
      <c r="CY671">
        <v>2015</v>
      </c>
      <c r="CZ671" t="s">
        <v>170</v>
      </c>
      <c r="DB671" t="s">
        <v>14610</v>
      </c>
      <c r="DC671" t="s">
        <v>14611</v>
      </c>
      <c r="DD671" t="s">
        <v>174</v>
      </c>
      <c r="DE671" t="s">
        <v>14612</v>
      </c>
      <c r="DF671" t="s">
        <v>174</v>
      </c>
      <c r="DG671">
        <v>3</v>
      </c>
      <c r="DH671">
        <v>0</v>
      </c>
      <c r="DI671" t="s">
        <v>14613</v>
      </c>
      <c r="DJ671" t="s">
        <v>6535</v>
      </c>
      <c r="DK671">
        <v>9</v>
      </c>
      <c r="DL671" t="s">
        <v>170</v>
      </c>
      <c r="DN671" t="s">
        <v>170</v>
      </c>
      <c r="DP671" t="s">
        <v>14620</v>
      </c>
      <c r="DQ671" t="str">
        <f>HYPERLINK("https://nconnect.nicmar.ac.in/storage/profile/6996cf9621351.png","Download")</f>
        <v>0</v>
      </c>
      <c r="DR671" t="str">
        <f>HYPERLINK("https://nconnect.nicmar.ac.in/pdf/182_resume_1771492976.pdf/Y2FyZWVy","View Resume")</f>
        <v>0</v>
      </c>
      <c r="DS671" t="s">
        <v>1206</v>
      </c>
      <c r="DT671" t="s">
        <v>14615</v>
      </c>
      <c r="DU671" t="s">
        <v>9983</v>
      </c>
      <c r="DV671" t="s">
        <v>3102</v>
      </c>
      <c r="DW671" t="s">
        <v>246</v>
      </c>
      <c r="DX671" t="s">
        <v>4269</v>
      </c>
      <c r="DY671" t="s">
        <v>209</v>
      </c>
      <c r="DZ671" t="s">
        <v>945</v>
      </c>
      <c r="EA671" t="s">
        <v>14616</v>
      </c>
      <c r="EB671" t="s">
        <v>211</v>
      </c>
      <c r="EC671" t="s">
        <v>14617</v>
      </c>
      <c r="ED671" t="s">
        <v>246</v>
      </c>
      <c r="EE671" t="s">
        <v>2434</v>
      </c>
      <c r="EF671" t="s">
        <v>4269</v>
      </c>
      <c r="EG671" t="s">
        <v>949</v>
      </c>
      <c r="EH671" t="s">
        <v>14618</v>
      </c>
      <c r="EI671" t="s">
        <v>211</v>
      </c>
      <c r="EJ671" t="s">
        <v>1214</v>
      </c>
      <c r="EK671" t="s">
        <v>246</v>
      </c>
      <c r="EL671" t="s">
        <v>995</v>
      </c>
      <c r="EM671" t="s">
        <v>2434</v>
      </c>
      <c r="EN671" t="s">
        <v>461</v>
      </c>
      <c r="EO671" t="s">
        <v>14619</v>
      </c>
      <c r="EP671" t="s">
        <v>211</v>
      </c>
      <c r="EQ671" t="s">
        <v>1214</v>
      </c>
      <c r="ER671" t="s">
        <v>246</v>
      </c>
      <c r="ES671" t="s">
        <v>4746</v>
      </c>
      <c r="ET671" t="s">
        <v>988</v>
      </c>
      <c r="EU671" t="s">
        <v>2927</v>
      </c>
    </row>
    <row r="672" spans="1:158">
      <c r="A672" t="s">
        <v>210</v>
      </c>
      <c r="B672" t="s">
        <v>211</v>
      </c>
      <c r="C672" t="s">
        <v>212</v>
      </c>
      <c r="D672" t="s">
        <v>213</v>
      </c>
      <c r="E672" t="s">
        <v>14595</v>
      </c>
      <c r="F672" t="s">
        <v>14596</v>
      </c>
      <c r="G672">
        <v>8233304457</v>
      </c>
      <c r="H672" t="s">
        <v>164</v>
      </c>
      <c r="I672" t="s">
        <v>9570</v>
      </c>
      <c r="J672" t="s">
        <v>217</v>
      </c>
      <c r="K672" t="s">
        <v>798</v>
      </c>
      <c r="L672" t="s">
        <v>14597</v>
      </c>
      <c r="M672" t="s">
        <v>14598</v>
      </c>
      <c r="N672" t="s">
        <v>170</v>
      </c>
      <c r="AI672" t="s">
        <v>14599</v>
      </c>
      <c r="AJ672" t="s">
        <v>14600</v>
      </c>
      <c r="AK672" t="s">
        <v>14601</v>
      </c>
      <c r="AL672">
        <v>68.33</v>
      </c>
      <c r="AN672">
        <v>2008</v>
      </c>
      <c r="AO672" t="s">
        <v>174</v>
      </c>
      <c r="AP672" t="s">
        <v>14602</v>
      </c>
      <c r="AQ672" t="s">
        <v>14600</v>
      </c>
      <c r="AR672" t="s">
        <v>919</v>
      </c>
      <c r="AS672">
        <v>71.23</v>
      </c>
      <c r="AU672">
        <v>2010</v>
      </c>
      <c r="AV672" t="s">
        <v>170</v>
      </c>
      <c r="BC672" t="s">
        <v>174</v>
      </c>
      <c r="BD672" t="s">
        <v>14603</v>
      </c>
      <c r="BE672" t="s">
        <v>14604</v>
      </c>
      <c r="BF672" t="s">
        <v>486</v>
      </c>
      <c r="BG672">
        <v>69.7</v>
      </c>
      <c r="BI672">
        <v>2015</v>
      </c>
      <c r="BJ672">
        <v>1</v>
      </c>
      <c r="BL672">
        <v>9</v>
      </c>
      <c r="BN672" t="s">
        <v>174</v>
      </c>
      <c r="BO672" t="s">
        <v>5270</v>
      </c>
      <c r="BP672" t="s">
        <v>5270</v>
      </c>
      <c r="BQ672" t="s">
        <v>3614</v>
      </c>
      <c r="BR672">
        <v>83.4</v>
      </c>
      <c r="BS672">
        <v>8.34</v>
      </c>
      <c r="BT672">
        <v>2019</v>
      </c>
      <c r="BU672">
        <v>16</v>
      </c>
      <c r="BW672">
        <v>49</v>
      </c>
      <c r="BY672" t="s">
        <v>170</v>
      </c>
      <c r="CF672" t="s">
        <v>174</v>
      </c>
      <c r="CG672" t="s">
        <v>14605</v>
      </c>
      <c r="CH672" t="s">
        <v>5270</v>
      </c>
      <c r="CI672" t="s">
        <v>193</v>
      </c>
      <c r="CJ672">
        <v>2024</v>
      </c>
      <c r="CL672" t="s">
        <v>174</v>
      </c>
      <c r="CN672" t="s">
        <v>174</v>
      </c>
      <c r="CO672" t="s">
        <v>14606</v>
      </c>
      <c r="CP672" t="s">
        <v>14607</v>
      </c>
      <c r="CQ672" t="s">
        <v>174</v>
      </c>
      <c r="CR672">
        <v>15</v>
      </c>
      <c r="CS672">
        <v>22</v>
      </c>
      <c r="CT672">
        <v>0</v>
      </c>
      <c r="CU672" t="s">
        <v>14608</v>
      </c>
      <c r="CV672" t="s">
        <v>174</v>
      </c>
      <c r="CW672" t="s">
        <v>14609</v>
      </c>
      <c r="CX672" t="s">
        <v>193</v>
      </c>
      <c r="CY672">
        <v>2015</v>
      </c>
      <c r="CZ672" t="s">
        <v>170</v>
      </c>
      <c r="DB672" t="s">
        <v>14610</v>
      </c>
      <c r="DC672" t="s">
        <v>14611</v>
      </c>
      <c r="DD672" t="s">
        <v>174</v>
      </c>
      <c r="DE672" t="s">
        <v>14612</v>
      </c>
      <c r="DF672" t="s">
        <v>174</v>
      </c>
      <c r="DG672">
        <v>3</v>
      </c>
      <c r="DH672">
        <v>0</v>
      </c>
      <c r="DI672" t="s">
        <v>14613</v>
      </c>
      <c r="DJ672" t="s">
        <v>6535</v>
      </c>
      <c r="DK672">
        <v>9</v>
      </c>
      <c r="DL672" t="s">
        <v>170</v>
      </c>
      <c r="DN672" t="s">
        <v>170</v>
      </c>
      <c r="DP672" t="s">
        <v>14621</v>
      </c>
      <c r="DQ672" t="str">
        <f>HYPERLINK("https://nconnect.nicmar.ac.in/storage/profile/6996cf9621351.png","Download")</f>
        <v>0</v>
      </c>
      <c r="DR672" t="str">
        <f>HYPERLINK("https://nconnect.nicmar.ac.in/pdf/182_resume_1771492976.pdf/Y2FyZWVy","View Resume")</f>
        <v>0</v>
      </c>
      <c r="DS672" t="s">
        <v>1206</v>
      </c>
      <c r="DT672" t="s">
        <v>14615</v>
      </c>
      <c r="DU672" t="s">
        <v>9983</v>
      </c>
      <c r="DV672" t="s">
        <v>3102</v>
      </c>
      <c r="DW672" t="s">
        <v>246</v>
      </c>
      <c r="DX672" t="s">
        <v>4269</v>
      </c>
      <c r="DY672" t="s">
        <v>209</v>
      </c>
      <c r="DZ672" t="s">
        <v>945</v>
      </c>
      <c r="EA672" t="s">
        <v>14616</v>
      </c>
      <c r="EB672" t="s">
        <v>211</v>
      </c>
      <c r="EC672" t="s">
        <v>14617</v>
      </c>
      <c r="ED672" t="s">
        <v>246</v>
      </c>
      <c r="EE672" t="s">
        <v>2434</v>
      </c>
      <c r="EF672" t="s">
        <v>4269</v>
      </c>
      <c r="EG672" t="s">
        <v>949</v>
      </c>
      <c r="EH672" t="s">
        <v>14618</v>
      </c>
      <c r="EI672" t="s">
        <v>211</v>
      </c>
      <c r="EJ672" t="s">
        <v>1214</v>
      </c>
      <c r="EK672" t="s">
        <v>246</v>
      </c>
      <c r="EL672" t="s">
        <v>995</v>
      </c>
      <c r="EM672" t="s">
        <v>2434</v>
      </c>
      <c r="EN672" t="s">
        <v>461</v>
      </c>
      <c r="EO672" t="s">
        <v>14619</v>
      </c>
      <c r="EP672" t="s">
        <v>211</v>
      </c>
      <c r="EQ672" t="s">
        <v>1214</v>
      </c>
      <c r="ER672" t="s">
        <v>246</v>
      </c>
      <c r="ES672" t="s">
        <v>4746</v>
      </c>
      <c r="ET672" t="s">
        <v>988</v>
      </c>
      <c r="EU672" t="s">
        <v>2927</v>
      </c>
    </row>
    <row r="673" spans="1:158">
      <c r="A673" t="s">
        <v>471</v>
      </c>
      <c r="B673" t="s">
        <v>211</v>
      </c>
      <c r="C673" t="s">
        <v>472</v>
      </c>
      <c r="D673" t="s">
        <v>473</v>
      </c>
      <c r="E673" t="s">
        <v>14595</v>
      </c>
      <c r="F673" t="s">
        <v>14596</v>
      </c>
      <c r="G673">
        <v>8233304457</v>
      </c>
      <c r="H673" t="s">
        <v>164</v>
      </c>
      <c r="I673" t="s">
        <v>9570</v>
      </c>
      <c r="J673" t="s">
        <v>217</v>
      </c>
      <c r="K673" t="s">
        <v>798</v>
      </c>
      <c r="L673" t="s">
        <v>14597</v>
      </c>
      <c r="M673" t="s">
        <v>14598</v>
      </c>
      <c r="N673" t="s">
        <v>170</v>
      </c>
      <c r="AI673" t="s">
        <v>14599</v>
      </c>
      <c r="AJ673" t="s">
        <v>14600</v>
      </c>
      <c r="AK673" t="s">
        <v>14601</v>
      </c>
      <c r="AL673">
        <v>68.33</v>
      </c>
      <c r="AN673">
        <v>2008</v>
      </c>
      <c r="AO673" t="s">
        <v>174</v>
      </c>
      <c r="AP673" t="s">
        <v>14602</v>
      </c>
      <c r="AQ673" t="s">
        <v>14600</v>
      </c>
      <c r="AR673" t="s">
        <v>919</v>
      </c>
      <c r="AS673">
        <v>71.23</v>
      </c>
      <c r="AU673">
        <v>2010</v>
      </c>
      <c r="AV673" t="s">
        <v>170</v>
      </c>
      <c r="BC673" t="s">
        <v>174</v>
      </c>
      <c r="BD673" t="s">
        <v>14603</v>
      </c>
      <c r="BE673" t="s">
        <v>14604</v>
      </c>
      <c r="BF673" t="s">
        <v>486</v>
      </c>
      <c r="BG673">
        <v>69.7</v>
      </c>
      <c r="BI673">
        <v>2015</v>
      </c>
      <c r="BJ673">
        <v>1</v>
      </c>
      <c r="BL673">
        <v>9</v>
      </c>
      <c r="BN673" t="s">
        <v>174</v>
      </c>
      <c r="BO673" t="s">
        <v>5270</v>
      </c>
      <c r="BP673" t="s">
        <v>5270</v>
      </c>
      <c r="BQ673" t="s">
        <v>3614</v>
      </c>
      <c r="BR673">
        <v>83.4</v>
      </c>
      <c r="BS673">
        <v>8.34</v>
      </c>
      <c r="BT673">
        <v>2019</v>
      </c>
      <c r="BU673">
        <v>16</v>
      </c>
      <c r="BW673">
        <v>49</v>
      </c>
      <c r="BY673" t="s">
        <v>170</v>
      </c>
      <c r="CF673" t="s">
        <v>174</v>
      </c>
      <c r="CG673" t="s">
        <v>14605</v>
      </c>
      <c r="CH673" t="s">
        <v>5270</v>
      </c>
      <c r="CI673" t="s">
        <v>193</v>
      </c>
      <c r="CJ673">
        <v>2024</v>
      </c>
      <c r="CL673" t="s">
        <v>174</v>
      </c>
      <c r="CN673" t="s">
        <v>174</v>
      </c>
      <c r="CO673" t="s">
        <v>14606</v>
      </c>
      <c r="CP673" t="s">
        <v>14607</v>
      </c>
      <c r="CQ673" t="s">
        <v>174</v>
      </c>
      <c r="CR673">
        <v>15</v>
      </c>
      <c r="CS673">
        <v>22</v>
      </c>
      <c r="CT673">
        <v>0</v>
      </c>
      <c r="CU673" t="s">
        <v>14608</v>
      </c>
      <c r="CV673" t="s">
        <v>174</v>
      </c>
      <c r="CW673" t="s">
        <v>14609</v>
      </c>
      <c r="CX673" t="s">
        <v>193</v>
      </c>
      <c r="CY673">
        <v>2015</v>
      </c>
      <c r="CZ673" t="s">
        <v>170</v>
      </c>
      <c r="DB673" t="s">
        <v>14610</v>
      </c>
      <c r="DC673" t="s">
        <v>14611</v>
      </c>
      <c r="DD673" t="s">
        <v>174</v>
      </c>
      <c r="DE673" t="s">
        <v>14612</v>
      </c>
      <c r="DF673" t="s">
        <v>174</v>
      </c>
      <c r="DG673">
        <v>3</v>
      </c>
      <c r="DH673">
        <v>0</v>
      </c>
      <c r="DI673" t="s">
        <v>14613</v>
      </c>
      <c r="DJ673" t="s">
        <v>6535</v>
      </c>
      <c r="DK673">
        <v>9</v>
      </c>
      <c r="DL673" t="s">
        <v>170</v>
      </c>
      <c r="DN673" t="s">
        <v>170</v>
      </c>
      <c r="DP673" t="s">
        <v>14622</v>
      </c>
      <c r="DQ673" t="str">
        <f>HYPERLINK("https://nconnect.nicmar.ac.in/storage/profile/6996cf9621351.png","Download")</f>
        <v>0</v>
      </c>
      <c r="DR673" t="str">
        <f>HYPERLINK("https://nconnect.nicmar.ac.in/pdf/182_resume_1771492976.pdf/Y2FyZWVy","View Resume")</f>
        <v>0</v>
      </c>
      <c r="DS673" t="s">
        <v>1206</v>
      </c>
      <c r="DT673" t="s">
        <v>14615</v>
      </c>
      <c r="DU673" t="s">
        <v>9983</v>
      </c>
      <c r="DV673" t="s">
        <v>3102</v>
      </c>
      <c r="DW673" t="s">
        <v>246</v>
      </c>
      <c r="DX673" t="s">
        <v>4269</v>
      </c>
      <c r="DY673" t="s">
        <v>209</v>
      </c>
      <c r="DZ673" t="s">
        <v>945</v>
      </c>
      <c r="EA673" t="s">
        <v>14616</v>
      </c>
      <c r="EB673" t="s">
        <v>211</v>
      </c>
      <c r="EC673" t="s">
        <v>14617</v>
      </c>
      <c r="ED673" t="s">
        <v>246</v>
      </c>
      <c r="EE673" t="s">
        <v>2434</v>
      </c>
      <c r="EF673" t="s">
        <v>4269</v>
      </c>
      <c r="EG673" t="s">
        <v>949</v>
      </c>
      <c r="EH673" t="s">
        <v>14618</v>
      </c>
      <c r="EI673" t="s">
        <v>211</v>
      </c>
      <c r="EJ673" t="s">
        <v>1214</v>
      </c>
      <c r="EK673" t="s">
        <v>246</v>
      </c>
      <c r="EL673" t="s">
        <v>995</v>
      </c>
      <c r="EM673" t="s">
        <v>2434</v>
      </c>
      <c r="EN673" t="s">
        <v>461</v>
      </c>
      <c r="EO673" t="s">
        <v>14619</v>
      </c>
      <c r="EP673" t="s">
        <v>211</v>
      </c>
      <c r="EQ673" t="s">
        <v>1214</v>
      </c>
      <c r="ER673" t="s">
        <v>246</v>
      </c>
      <c r="ES673" t="s">
        <v>4746</v>
      </c>
      <c r="ET673" t="s">
        <v>988</v>
      </c>
      <c r="EU673" t="s">
        <v>2927</v>
      </c>
    </row>
    <row r="674" spans="1:158">
      <c r="A674" t="s">
        <v>210</v>
      </c>
      <c r="B674" t="s">
        <v>211</v>
      </c>
      <c r="C674" t="s">
        <v>212</v>
      </c>
      <c r="D674" t="s">
        <v>213</v>
      </c>
      <c r="E674" t="s">
        <v>14623</v>
      </c>
      <c r="F674" t="s">
        <v>14624</v>
      </c>
      <c r="G674">
        <v>9039244058</v>
      </c>
      <c r="H674" t="s">
        <v>164</v>
      </c>
      <c r="I674" t="s">
        <v>14625</v>
      </c>
      <c r="J674" t="s">
        <v>166</v>
      </c>
      <c r="K674" t="s">
        <v>361</v>
      </c>
      <c r="L674" t="s">
        <v>14626</v>
      </c>
      <c r="M674" t="s">
        <v>14627</v>
      </c>
      <c r="N674" t="s">
        <v>170</v>
      </c>
      <c r="AI674" t="s">
        <v>14628</v>
      </c>
      <c r="AJ674" t="s">
        <v>14629</v>
      </c>
      <c r="AK674" t="s">
        <v>14630</v>
      </c>
      <c r="AL674">
        <v>64</v>
      </c>
      <c r="AN674">
        <v>2009</v>
      </c>
      <c r="AO674" t="s">
        <v>174</v>
      </c>
      <c r="AP674" t="s">
        <v>14631</v>
      </c>
      <c r="AQ674" t="s">
        <v>14629</v>
      </c>
      <c r="AR674" t="s">
        <v>628</v>
      </c>
      <c r="AS674">
        <v>60</v>
      </c>
      <c r="AU674">
        <v>2011</v>
      </c>
      <c r="AV674" t="s">
        <v>170</v>
      </c>
      <c r="BC674" t="s">
        <v>174</v>
      </c>
      <c r="BD674" t="s">
        <v>14632</v>
      </c>
      <c r="BE674" t="s">
        <v>14633</v>
      </c>
      <c r="BF674" t="s">
        <v>14634</v>
      </c>
      <c r="BG674">
        <v>75.6</v>
      </c>
      <c r="BH674">
        <v>7.56</v>
      </c>
      <c r="BI674">
        <v>2015</v>
      </c>
      <c r="BJ674">
        <v>2</v>
      </c>
      <c r="BL674">
        <v>9</v>
      </c>
      <c r="BN674" t="s">
        <v>174</v>
      </c>
      <c r="BO674" t="s">
        <v>14635</v>
      </c>
      <c r="BP674" t="s">
        <v>14635</v>
      </c>
      <c r="BQ674" t="s">
        <v>14636</v>
      </c>
      <c r="BR674">
        <v>81.8</v>
      </c>
      <c r="BS674">
        <v>8.18</v>
      </c>
      <c r="BT674">
        <v>2018</v>
      </c>
      <c r="BU674">
        <v>14</v>
      </c>
      <c r="BW674">
        <v>47</v>
      </c>
      <c r="BY674" t="s">
        <v>170</v>
      </c>
      <c r="BZ674" t="s">
        <v>14637</v>
      </c>
      <c r="CA674" t="s">
        <v>14638</v>
      </c>
      <c r="CB674" t="s">
        <v>14639</v>
      </c>
      <c r="CC674">
        <v>78.3</v>
      </c>
      <c r="CD674">
        <v>7.83</v>
      </c>
      <c r="CE674">
        <v>2025</v>
      </c>
      <c r="CF674" t="s">
        <v>174</v>
      </c>
      <c r="CG674" t="s">
        <v>12339</v>
      </c>
      <c r="CH674" t="s">
        <v>14637</v>
      </c>
      <c r="CI674" t="s">
        <v>193</v>
      </c>
      <c r="CJ674">
        <v>2025</v>
      </c>
      <c r="CL674" t="s">
        <v>174</v>
      </c>
      <c r="CM674" t="s">
        <v>14640</v>
      </c>
      <c r="CN674" t="s">
        <v>174</v>
      </c>
      <c r="CO674" t="s">
        <v>14641</v>
      </c>
      <c r="CP674" t="s">
        <v>14642</v>
      </c>
      <c r="CQ674" t="s">
        <v>174</v>
      </c>
      <c r="CR674">
        <v>3</v>
      </c>
      <c r="CS674">
        <v>0</v>
      </c>
      <c r="CT674">
        <v>5</v>
      </c>
      <c r="CU674" t="s">
        <v>14643</v>
      </c>
      <c r="CV674" t="s">
        <v>170</v>
      </c>
      <c r="CZ674" t="s">
        <v>170</v>
      </c>
      <c r="DB674" t="s">
        <v>14644</v>
      </c>
      <c r="DC674" t="s">
        <v>14645</v>
      </c>
      <c r="DD674" t="s">
        <v>174</v>
      </c>
      <c r="DE674" t="s">
        <v>14646</v>
      </c>
      <c r="DF674" t="s">
        <v>170</v>
      </c>
      <c r="DL674" t="s">
        <v>170</v>
      </c>
      <c r="DN674" t="s">
        <v>170</v>
      </c>
      <c r="DP674" t="s">
        <v>14647</v>
      </c>
      <c r="DQ674" t="str">
        <f>HYPERLINK("https://nconnect.nicmar.ac.in/storage/profile/69a41600c3c77.png","Download")</f>
        <v>0</v>
      </c>
      <c r="DR674" t="str">
        <f>HYPERLINK("https://nconnect.nicmar.ac.in/pdf/821_resume_1772366195.pdf/Y2FyZWVy","View Resume")</f>
        <v>0</v>
      </c>
      <c r="DS674" t="s">
        <v>692</v>
      </c>
      <c r="DT674" t="s">
        <v>14648</v>
      </c>
      <c r="DU674" t="s">
        <v>14649</v>
      </c>
      <c r="DV674" t="s">
        <v>4185</v>
      </c>
      <c r="DW674" t="s">
        <v>207</v>
      </c>
      <c r="DX674" t="s">
        <v>941</v>
      </c>
      <c r="DY674" t="s">
        <v>209</v>
      </c>
      <c r="DZ674" t="s">
        <v>461</v>
      </c>
      <c r="EA674" t="s">
        <v>14650</v>
      </c>
      <c r="EB674" t="s">
        <v>14651</v>
      </c>
      <c r="EC674" t="s">
        <v>14652</v>
      </c>
      <c r="ED674" t="s">
        <v>207</v>
      </c>
      <c r="EE674" t="s">
        <v>3389</v>
      </c>
      <c r="EF674" t="s">
        <v>941</v>
      </c>
      <c r="EG674" t="s">
        <v>265</v>
      </c>
      <c r="EH674" t="s">
        <v>14653</v>
      </c>
      <c r="EI674" t="s">
        <v>2316</v>
      </c>
      <c r="EJ674" t="s">
        <v>352</v>
      </c>
      <c r="EK674" t="s">
        <v>246</v>
      </c>
      <c r="EL674" t="s">
        <v>3458</v>
      </c>
      <c r="EM674" t="s">
        <v>251</v>
      </c>
      <c r="EN674" t="s">
        <v>575</v>
      </c>
    </row>
    <row r="675" spans="1:158">
      <c r="A675" t="s">
        <v>507</v>
      </c>
      <c r="B675" t="s">
        <v>508</v>
      </c>
      <c r="C675" t="s">
        <v>267</v>
      </c>
      <c r="D675" t="s">
        <v>509</v>
      </c>
      <c r="E675" t="s">
        <v>14654</v>
      </c>
      <c r="F675" t="s">
        <v>14655</v>
      </c>
      <c r="G675">
        <v>8010366276</v>
      </c>
      <c r="H675" t="s">
        <v>164</v>
      </c>
      <c r="I675" t="s">
        <v>14656</v>
      </c>
      <c r="J675" t="s">
        <v>166</v>
      </c>
      <c r="K675" t="s">
        <v>434</v>
      </c>
      <c r="L675" t="s">
        <v>14657</v>
      </c>
      <c r="M675" t="s">
        <v>14658</v>
      </c>
      <c r="N675" t="s">
        <v>170</v>
      </c>
      <c r="AI675" t="s">
        <v>14659</v>
      </c>
      <c r="AJ675" t="s">
        <v>549</v>
      </c>
      <c r="AK675" t="s">
        <v>14660</v>
      </c>
      <c r="AL675">
        <v>62.4</v>
      </c>
      <c r="AN675">
        <v>2002</v>
      </c>
      <c r="AO675" t="s">
        <v>174</v>
      </c>
      <c r="AP675" t="s">
        <v>14661</v>
      </c>
      <c r="AQ675" t="s">
        <v>549</v>
      </c>
      <c r="AR675" t="s">
        <v>2220</v>
      </c>
      <c r="AS675">
        <v>45.67</v>
      </c>
      <c r="AU675">
        <v>2004</v>
      </c>
      <c r="AV675" t="s">
        <v>170</v>
      </c>
      <c r="BC675" t="s">
        <v>174</v>
      </c>
      <c r="BD675" t="s">
        <v>14662</v>
      </c>
      <c r="BE675" t="s">
        <v>14663</v>
      </c>
      <c r="BF675" t="s">
        <v>14664</v>
      </c>
      <c r="BG675">
        <v>65.46</v>
      </c>
      <c r="BI675">
        <v>2007</v>
      </c>
      <c r="BJ675">
        <v>19</v>
      </c>
      <c r="BK675" t="s">
        <v>1007</v>
      </c>
      <c r="BL675">
        <v>53</v>
      </c>
      <c r="BM675" t="s">
        <v>14665</v>
      </c>
      <c r="BN675" t="s">
        <v>174</v>
      </c>
      <c r="BO675" t="s">
        <v>11853</v>
      </c>
      <c r="BP675" t="s">
        <v>14666</v>
      </c>
      <c r="BQ675" t="s">
        <v>2359</v>
      </c>
      <c r="BR675">
        <v>65.56</v>
      </c>
      <c r="BT675">
        <v>2015</v>
      </c>
      <c r="BU675">
        <v>31</v>
      </c>
      <c r="BV675" t="s">
        <v>14667</v>
      </c>
      <c r="BW675">
        <v>23</v>
      </c>
      <c r="BY675" t="s">
        <v>170</v>
      </c>
      <c r="CF675" t="s">
        <v>174</v>
      </c>
      <c r="CG675" t="s">
        <v>2359</v>
      </c>
      <c r="CH675" t="s">
        <v>14668</v>
      </c>
      <c r="CI675" t="s">
        <v>193</v>
      </c>
      <c r="CJ675">
        <v>2022</v>
      </c>
      <c r="CL675" t="s">
        <v>170</v>
      </c>
      <c r="CN675" t="s">
        <v>170</v>
      </c>
      <c r="CP675" t="s">
        <v>722</v>
      </c>
      <c r="CQ675" t="s">
        <v>174</v>
      </c>
      <c r="CR675">
        <v>0</v>
      </c>
      <c r="CS675">
        <v>2</v>
      </c>
      <c r="CT675">
        <v>13</v>
      </c>
      <c r="CU675" t="s">
        <v>14669</v>
      </c>
      <c r="CV675" t="s">
        <v>170</v>
      </c>
      <c r="CZ675" t="s">
        <v>170</v>
      </c>
      <c r="DB675" t="s">
        <v>14670</v>
      </c>
      <c r="DC675" t="s">
        <v>14671</v>
      </c>
      <c r="DD675" t="s">
        <v>174</v>
      </c>
      <c r="DE675" t="s">
        <v>14672</v>
      </c>
      <c r="DF675" t="s">
        <v>170</v>
      </c>
      <c r="DL675" t="s">
        <v>170</v>
      </c>
      <c r="DN675" t="s">
        <v>170</v>
      </c>
      <c r="DP675" t="s">
        <v>14673</v>
      </c>
      <c r="DQ675" t="str">
        <f>HYPERLINK("https://nconnect.nicmar.ac.in/storage/profile/69a41d807d613.png","Download")</f>
        <v>0</v>
      </c>
      <c r="DR675" t="str">
        <f>HYPERLINK("https://nconnect.nicmar.ac.in/pdf/822_resume_1772367532.pdf/Y2FyZWVy","View Resume")</f>
        <v>0</v>
      </c>
      <c r="DS675" t="s">
        <v>1536</v>
      </c>
      <c r="DT675" t="s">
        <v>14674</v>
      </c>
      <c r="DU675" t="s">
        <v>14675</v>
      </c>
      <c r="DV675" t="s">
        <v>14676</v>
      </c>
      <c r="DW675" t="s">
        <v>207</v>
      </c>
      <c r="DX675" t="s">
        <v>1025</v>
      </c>
      <c r="DY675" t="s">
        <v>1591</v>
      </c>
      <c r="DZ675" t="s">
        <v>990</v>
      </c>
      <c r="EA675" t="s">
        <v>14677</v>
      </c>
      <c r="EB675" t="s">
        <v>14678</v>
      </c>
      <c r="EC675" t="s">
        <v>14676</v>
      </c>
      <c r="ED675" t="s">
        <v>246</v>
      </c>
      <c r="EE675" t="s">
        <v>1588</v>
      </c>
      <c r="EF675" t="s">
        <v>3628</v>
      </c>
      <c r="EG675" t="s">
        <v>1383</v>
      </c>
      <c r="EH675" t="s">
        <v>14679</v>
      </c>
      <c r="EI675" t="s">
        <v>211</v>
      </c>
      <c r="EJ675" t="s">
        <v>14680</v>
      </c>
      <c r="EK675" t="s">
        <v>246</v>
      </c>
      <c r="EL675" t="s">
        <v>1028</v>
      </c>
      <c r="EM675" t="s">
        <v>209</v>
      </c>
      <c r="EN675" t="s">
        <v>3514</v>
      </c>
      <c r="EO675" t="s">
        <v>14681</v>
      </c>
      <c r="EP675" t="s">
        <v>211</v>
      </c>
      <c r="EQ675" t="s">
        <v>819</v>
      </c>
      <c r="ER675" t="s">
        <v>246</v>
      </c>
      <c r="ES675" t="s">
        <v>989</v>
      </c>
      <c r="ET675" t="s">
        <v>570</v>
      </c>
      <c r="EU675" t="s">
        <v>942</v>
      </c>
    </row>
    <row r="676" spans="1:158">
      <c r="A676" t="s">
        <v>1348</v>
      </c>
      <c r="B676" t="s">
        <v>211</v>
      </c>
      <c r="C676" t="s">
        <v>267</v>
      </c>
      <c r="D676" t="s">
        <v>1349</v>
      </c>
      <c r="E676" t="s">
        <v>5154</v>
      </c>
      <c r="F676" t="s">
        <v>5155</v>
      </c>
      <c r="G676">
        <v>9763235691</v>
      </c>
      <c r="H676" t="s">
        <v>164</v>
      </c>
      <c r="I676" t="s">
        <v>5156</v>
      </c>
      <c r="J676" t="s">
        <v>217</v>
      </c>
      <c r="K676" t="s">
        <v>2378</v>
      </c>
      <c r="L676" t="s">
        <v>5157</v>
      </c>
      <c r="M676" t="s">
        <v>5158</v>
      </c>
      <c r="N676" t="s">
        <v>170</v>
      </c>
      <c r="AI676" t="s">
        <v>5159</v>
      </c>
      <c r="AJ676" t="s">
        <v>5160</v>
      </c>
      <c r="AK676" t="s">
        <v>5161</v>
      </c>
      <c r="AL676">
        <v>88.8</v>
      </c>
      <c r="AN676">
        <v>2005</v>
      </c>
      <c r="AO676" t="s">
        <v>174</v>
      </c>
      <c r="AP676" t="s">
        <v>5159</v>
      </c>
      <c r="AQ676" t="s">
        <v>5162</v>
      </c>
      <c r="AR676" t="s">
        <v>5163</v>
      </c>
      <c r="AS676">
        <v>65.5</v>
      </c>
      <c r="AU676">
        <v>2007</v>
      </c>
      <c r="AV676" t="s">
        <v>170</v>
      </c>
      <c r="AW676" t="s">
        <v>5164</v>
      </c>
      <c r="AX676" t="s">
        <v>2875</v>
      </c>
      <c r="AY676" t="s">
        <v>5165</v>
      </c>
      <c r="BC676" t="s">
        <v>174</v>
      </c>
      <c r="BD676" t="s">
        <v>5166</v>
      </c>
      <c r="BE676" t="s">
        <v>5167</v>
      </c>
      <c r="BF676" t="s">
        <v>5168</v>
      </c>
      <c r="BG676">
        <v>58.33</v>
      </c>
      <c r="BI676">
        <v>2008</v>
      </c>
      <c r="BJ676">
        <v>19</v>
      </c>
      <c r="BK676" t="s">
        <v>1364</v>
      </c>
      <c r="BL676">
        <v>17</v>
      </c>
      <c r="BN676" t="s">
        <v>174</v>
      </c>
      <c r="BO676" t="s">
        <v>4931</v>
      </c>
      <c r="BP676" t="s">
        <v>5169</v>
      </c>
      <c r="BQ676" t="s">
        <v>5170</v>
      </c>
      <c r="BR676">
        <v>63.31</v>
      </c>
      <c r="BT676">
        <v>2013</v>
      </c>
      <c r="BU676">
        <v>31</v>
      </c>
      <c r="BV676" t="s">
        <v>3022</v>
      </c>
      <c r="BW676">
        <v>17</v>
      </c>
      <c r="BY676" t="s">
        <v>174</v>
      </c>
      <c r="BZ676" t="s">
        <v>4931</v>
      </c>
      <c r="CA676" t="s">
        <v>3244</v>
      </c>
      <c r="CB676" t="s">
        <v>5171</v>
      </c>
      <c r="CC676">
        <v>78</v>
      </c>
      <c r="CD676">
        <v>7.8</v>
      </c>
      <c r="CE676">
        <v>2026</v>
      </c>
      <c r="CF676" t="s">
        <v>170</v>
      </c>
      <c r="CL676" t="s">
        <v>174</v>
      </c>
      <c r="CM676" t="s">
        <v>5172</v>
      </c>
      <c r="CN676" t="s">
        <v>170</v>
      </c>
      <c r="CP676" t="s">
        <v>5173</v>
      </c>
      <c r="CQ676" t="s">
        <v>170</v>
      </c>
      <c r="CV676" t="s">
        <v>170</v>
      </c>
      <c r="CZ676" t="s">
        <v>170</v>
      </c>
      <c r="DB676" t="s">
        <v>1704</v>
      </c>
      <c r="DC676" t="s">
        <v>5174</v>
      </c>
      <c r="DD676" t="s">
        <v>174</v>
      </c>
      <c r="DE676" t="s">
        <v>5175</v>
      </c>
      <c r="DF676" t="s">
        <v>170</v>
      </c>
      <c r="DL676" t="s">
        <v>170</v>
      </c>
      <c r="DN676" t="s">
        <v>170</v>
      </c>
      <c r="DP676" t="s">
        <v>14673</v>
      </c>
      <c r="DQ676" t="s">
        <v>202</v>
      </c>
      <c r="DR676" t="str">
        <f>HYPERLINK("https://nconnect.nicmar.ac.in/pdf/324_resume_1772368526.pdf/Y2FyZWVy","View Resume")</f>
        <v>0</v>
      </c>
      <c r="DS676" t="s">
        <v>5069</v>
      </c>
      <c r="DT676" t="s">
        <v>5177</v>
      </c>
      <c r="DU676" t="s">
        <v>1283</v>
      </c>
      <c r="DV676" t="s">
        <v>819</v>
      </c>
      <c r="DW676" t="s">
        <v>246</v>
      </c>
      <c r="DX676" t="s">
        <v>570</v>
      </c>
      <c r="DY676" t="s">
        <v>209</v>
      </c>
      <c r="DZ676" t="s">
        <v>5178</v>
      </c>
      <c r="EA676" t="s">
        <v>5179</v>
      </c>
      <c r="EB676" t="s">
        <v>5180</v>
      </c>
      <c r="EC676" t="s">
        <v>569</v>
      </c>
      <c r="ED676" t="s">
        <v>246</v>
      </c>
      <c r="EE676" t="s">
        <v>5181</v>
      </c>
      <c r="EF676" t="s">
        <v>1585</v>
      </c>
      <c r="EG676" t="s">
        <v>906</v>
      </c>
      <c r="EH676" t="s">
        <v>5182</v>
      </c>
      <c r="EI676" t="s">
        <v>1283</v>
      </c>
      <c r="EJ676" t="s">
        <v>4439</v>
      </c>
      <c r="EK676" t="s">
        <v>246</v>
      </c>
      <c r="EL676" t="s">
        <v>1025</v>
      </c>
      <c r="EM676" t="s">
        <v>3866</v>
      </c>
      <c r="EN676" t="s">
        <v>420</v>
      </c>
      <c r="EO676" t="s">
        <v>5183</v>
      </c>
      <c r="EP676" t="s">
        <v>5184</v>
      </c>
      <c r="EQ676" t="s">
        <v>5185</v>
      </c>
      <c r="ER676" t="s">
        <v>207</v>
      </c>
      <c r="ES676" t="s">
        <v>1023</v>
      </c>
      <c r="ET676" t="s">
        <v>5186</v>
      </c>
      <c r="EU676" t="s">
        <v>292</v>
      </c>
      <c r="EV676" t="s">
        <v>5187</v>
      </c>
      <c r="EW676" t="s">
        <v>5188</v>
      </c>
      <c r="EX676" t="s">
        <v>569</v>
      </c>
      <c r="EY676" t="s">
        <v>207</v>
      </c>
      <c r="EZ676" t="s">
        <v>4682</v>
      </c>
      <c r="FA676" t="s">
        <v>4440</v>
      </c>
      <c r="FB676" t="s">
        <v>380</v>
      </c>
    </row>
    <row r="677" spans="1:158">
      <c r="A677" t="s">
        <v>794</v>
      </c>
      <c r="B677" t="s">
        <v>211</v>
      </c>
      <c r="C677" t="s">
        <v>267</v>
      </c>
      <c r="D677" t="s">
        <v>509</v>
      </c>
      <c r="E677" t="s">
        <v>14654</v>
      </c>
      <c r="F677" t="s">
        <v>14655</v>
      </c>
      <c r="G677">
        <v>8010366276</v>
      </c>
      <c r="H677" t="s">
        <v>164</v>
      </c>
      <c r="I677" t="s">
        <v>14656</v>
      </c>
      <c r="J677" t="s">
        <v>166</v>
      </c>
      <c r="K677" t="s">
        <v>434</v>
      </c>
      <c r="L677" t="s">
        <v>14657</v>
      </c>
      <c r="M677" t="s">
        <v>14658</v>
      </c>
      <c r="N677" t="s">
        <v>170</v>
      </c>
      <c r="AI677" t="s">
        <v>14659</v>
      </c>
      <c r="AJ677" t="s">
        <v>549</v>
      </c>
      <c r="AK677" t="s">
        <v>14660</v>
      </c>
      <c r="AL677">
        <v>62.4</v>
      </c>
      <c r="AN677">
        <v>2002</v>
      </c>
      <c r="AO677" t="s">
        <v>174</v>
      </c>
      <c r="AP677" t="s">
        <v>14661</v>
      </c>
      <c r="AQ677" t="s">
        <v>549</v>
      </c>
      <c r="AR677" t="s">
        <v>2220</v>
      </c>
      <c r="AS677">
        <v>45.67</v>
      </c>
      <c r="AU677">
        <v>2004</v>
      </c>
      <c r="AV677" t="s">
        <v>170</v>
      </c>
      <c r="BC677" t="s">
        <v>174</v>
      </c>
      <c r="BD677" t="s">
        <v>14662</v>
      </c>
      <c r="BE677" t="s">
        <v>14663</v>
      </c>
      <c r="BF677" t="s">
        <v>14664</v>
      </c>
      <c r="BG677">
        <v>65.46</v>
      </c>
      <c r="BI677">
        <v>2007</v>
      </c>
      <c r="BJ677">
        <v>19</v>
      </c>
      <c r="BK677" t="s">
        <v>1007</v>
      </c>
      <c r="BL677">
        <v>53</v>
      </c>
      <c r="BM677" t="s">
        <v>14665</v>
      </c>
      <c r="BN677" t="s">
        <v>174</v>
      </c>
      <c r="BO677" t="s">
        <v>11853</v>
      </c>
      <c r="BP677" t="s">
        <v>14666</v>
      </c>
      <c r="BQ677" t="s">
        <v>2359</v>
      </c>
      <c r="BR677">
        <v>65.56</v>
      </c>
      <c r="BT677">
        <v>2015</v>
      </c>
      <c r="BU677">
        <v>31</v>
      </c>
      <c r="BV677" t="s">
        <v>14667</v>
      </c>
      <c r="BW677">
        <v>23</v>
      </c>
      <c r="BY677" t="s">
        <v>170</v>
      </c>
      <c r="CF677" t="s">
        <v>174</v>
      </c>
      <c r="CG677" t="s">
        <v>2359</v>
      </c>
      <c r="CH677" t="s">
        <v>14668</v>
      </c>
      <c r="CI677" t="s">
        <v>193</v>
      </c>
      <c r="CJ677">
        <v>2022</v>
      </c>
      <c r="CL677" t="s">
        <v>170</v>
      </c>
      <c r="CN677" t="s">
        <v>170</v>
      </c>
      <c r="CP677" t="s">
        <v>722</v>
      </c>
      <c r="CQ677" t="s">
        <v>174</v>
      </c>
      <c r="CR677">
        <v>0</v>
      </c>
      <c r="CS677">
        <v>2</v>
      </c>
      <c r="CT677">
        <v>13</v>
      </c>
      <c r="CU677" t="s">
        <v>14669</v>
      </c>
      <c r="CV677" t="s">
        <v>170</v>
      </c>
      <c r="CZ677" t="s">
        <v>170</v>
      </c>
      <c r="DB677" t="s">
        <v>14670</v>
      </c>
      <c r="DC677" t="s">
        <v>14671</v>
      </c>
      <c r="DD677" t="s">
        <v>174</v>
      </c>
      <c r="DE677" t="s">
        <v>14672</v>
      </c>
      <c r="DF677" t="s">
        <v>170</v>
      </c>
      <c r="DL677" t="s">
        <v>170</v>
      </c>
      <c r="DN677" t="s">
        <v>170</v>
      </c>
      <c r="DP677" t="s">
        <v>14673</v>
      </c>
      <c r="DQ677" t="str">
        <f>HYPERLINK("https://nconnect.nicmar.ac.in/storage/profile/69a41d807d613.png","Download")</f>
        <v>0</v>
      </c>
      <c r="DR677" t="str">
        <f>HYPERLINK("https://nconnect.nicmar.ac.in/pdf/822_resume_1772367532.pdf/Y2FyZWVy","View Resume")</f>
        <v>0</v>
      </c>
      <c r="DS677" t="s">
        <v>1536</v>
      </c>
      <c r="DT677" t="s">
        <v>14674</v>
      </c>
      <c r="DU677" t="s">
        <v>14675</v>
      </c>
      <c r="DV677" t="s">
        <v>14676</v>
      </c>
      <c r="DW677" t="s">
        <v>207</v>
      </c>
      <c r="DX677" t="s">
        <v>1025</v>
      </c>
      <c r="DY677" t="s">
        <v>1591</v>
      </c>
      <c r="DZ677" t="s">
        <v>990</v>
      </c>
      <c r="EA677" t="s">
        <v>14677</v>
      </c>
      <c r="EB677" t="s">
        <v>14678</v>
      </c>
      <c r="EC677" t="s">
        <v>14676</v>
      </c>
      <c r="ED677" t="s">
        <v>246</v>
      </c>
      <c r="EE677" t="s">
        <v>1588</v>
      </c>
      <c r="EF677" t="s">
        <v>3628</v>
      </c>
      <c r="EG677" t="s">
        <v>1383</v>
      </c>
      <c r="EH677" t="s">
        <v>14679</v>
      </c>
      <c r="EI677" t="s">
        <v>211</v>
      </c>
      <c r="EJ677" t="s">
        <v>14680</v>
      </c>
      <c r="EK677" t="s">
        <v>246</v>
      </c>
      <c r="EL677" t="s">
        <v>1028</v>
      </c>
      <c r="EM677" t="s">
        <v>209</v>
      </c>
      <c r="EN677" t="s">
        <v>3514</v>
      </c>
      <c r="EO677" t="s">
        <v>14681</v>
      </c>
      <c r="EP677" t="s">
        <v>211</v>
      </c>
      <c r="EQ677" t="s">
        <v>819</v>
      </c>
      <c r="ER677" t="s">
        <v>246</v>
      </c>
      <c r="ES677" t="s">
        <v>989</v>
      </c>
      <c r="ET677" t="s">
        <v>570</v>
      </c>
      <c r="EU677" t="s">
        <v>942</v>
      </c>
    </row>
    <row r="678" spans="1:158">
      <c r="A678" t="s">
        <v>356</v>
      </c>
      <c r="B678" t="s">
        <v>211</v>
      </c>
      <c r="C678" t="s">
        <v>267</v>
      </c>
      <c r="D678" t="s">
        <v>357</v>
      </c>
      <c r="E678" t="s">
        <v>14682</v>
      </c>
      <c r="F678" t="s">
        <v>14683</v>
      </c>
      <c r="G678">
        <v>9860350232</v>
      </c>
      <c r="H678" t="s">
        <v>164</v>
      </c>
      <c r="I678" t="s">
        <v>14684</v>
      </c>
      <c r="J678" t="s">
        <v>166</v>
      </c>
      <c r="K678" t="s">
        <v>2824</v>
      </c>
      <c r="L678" t="s">
        <v>14685</v>
      </c>
      <c r="M678" t="s">
        <v>14686</v>
      </c>
      <c r="N678" t="s">
        <v>170</v>
      </c>
      <c r="AI678" t="s">
        <v>14687</v>
      </c>
      <c r="AJ678" t="s">
        <v>1002</v>
      </c>
      <c r="AK678" t="s">
        <v>439</v>
      </c>
      <c r="AL678">
        <v>73.85</v>
      </c>
      <c r="AN678">
        <v>1994</v>
      </c>
      <c r="AO678" t="s">
        <v>174</v>
      </c>
      <c r="AP678" t="s">
        <v>4635</v>
      </c>
      <c r="AQ678" t="s">
        <v>1002</v>
      </c>
      <c r="AR678" t="s">
        <v>1852</v>
      </c>
      <c r="AS678">
        <v>58.67</v>
      </c>
      <c r="AU678">
        <v>1996</v>
      </c>
      <c r="AV678" t="s">
        <v>170</v>
      </c>
      <c r="BC678" t="s">
        <v>174</v>
      </c>
      <c r="BD678" t="s">
        <v>1909</v>
      </c>
      <c r="BE678" t="s">
        <v>14688</v>
      </c>
      <c r="BF678" t="s">
        <v>8970</v>
      </c>
      <c r="BG678">
        <v>60</v>
      </c>
      <c r="BI678">
        <v>1999</v>
      </c>
      <c r="BJ678">
        <v>19</v>
      </c>
      <c r="BK678" t="s">
        <v>14689</v>
      </c>
      <c r="BL678">
        <v>11</v>
      </c>
      <c r="BN678" t="s">
        <v>174</v>
      </c>
      <c r="BO678" t="s">
        <v>1909</v>
      </c>
      <c r="BP678" t="s">
        <v>14690</v>
      </c>
      <c r="BQ678" t="s">
        <v>14691</v>
      </c>
      <c r="BR678">
        <v>62</v>
      </c>
      <c r="BT678">
        <v>2002</v>
      </c>
      <c r="BU678">
        <v>31</v>
      </c>
      <c r="BV678" t="s">
        <v>14692</v>
      </c>
      <c r="BW678">
        <v>11</v>
      </c>
      <c r="BY678" t="s">
        <v>174</v>
      </c>
      <c r="BZ678" t="s">
        <v>1909</v>
      </c>
      <c r="CA678" t="s">
        <v>14693</v>
      </c>
      <c r="CB678" t="s">
        <v>2571</v>
      </c>
      <c r="CC678">
        <v>74.85</v>
      </c>
      <c r="CE678">
        <v>2008</v>
      </c>
      <c r="CF678" t="s">
        <v>174</v>
      </c>
      <c r="CG678" t="s">
        <v>2571</v>
      </c>
      <c r="CH678" t="s">
        <v>1909</v>
      </c>
      <c r="CI678" t="s">
        <v>193</v>
      </c>
      <c r="CJ678">
        <v>2014</v>
      </c>
      <c r="CL678" t="s">
        <v>174</v>
      </c>
      <c r="CM678" t="s">
        <v>14694</v>
      </c>
      <c r="CN678" t="s">
        <v>174</v>
      </c>
      <c r="CO678" t="s">
        <v>14695</v>
      </c>
      <c r="CP678" t="s">
        <v>14696</v>
      </c>
      <c r="CQ678" t="s">
        <v>174</v>
      </c>
      <c r="CR678">
        <v>0</v>
      </c>
      <c r="CS678">
        <v>1</v>
      </c>
      <c r="CT678">
        <v>7</v>
      </c>
      <c r="CU678" t="s">
        <v>14697</v>
      </c>
      <c r="CV678" t="s">
        <v>170</v>
      </c>
      <c r="CZ678" t="s">
        <v>170</v>
      </c>
      <c r="DB678" t="s">
        <v>14698</v>
      </c>
      <c r="DC678" t="s">
        <v>782</v>
      </c>
      <c r="DD678" t="s">
        <v>174</v>
      </c>
      <c r="DE678" t="s">
        <v>14699</v>
      </c>
      <c r="DF678" t="s">
        <v>174</v>
      </c>
      <c r="DG678" t="s">
        <v>14700</v>
      </c>
      <c r="DH678" t="s">
        <v>933</v>
      </c>
      <c r="DI678" t="s">
        <v>933</v>
      </c>
      <c r="DJ678" t="s">
        <v>14701</v>
      </c>
      <c r="DK678">
        <v>9</v>
      </c>
      <c r="DL678" t="s">
        <v>170</v>
      </c>
      <c r="DN678" t="s">
        <v>174</v>
      </c>
      <c r="DO678" t="s">
        <v>14702</v>
      </c>
      <c r="DP678" t="s">
        <v>14703</v>
      </c>
      <c r="DQ678" t="str">
        <f>HYPERLINK("https://nconnect.nicmar.ac.in/storage/profile/69a4315856bff.png","Download")</f>
        <v>0</v>
      </c>
      <c r="DR678" t="str">
        <f>HYPERLINK("https://nconnect.nicmar.ac.in/pdf/810_resume_1772367762.pdf/Y2FyZWVy","View Resume")</f>
        <v>0</v>
      </c>
      <c r="DS678" t="s">
        <v>11982</v>
      </c>
      <c r="DT678" t="s">
        <v>14704</v>
      </c>
      <c r="DU678" t="s">
        <v>14705</v>
      </c>
      <c r="DV678" t="s">
        <v>819</v>
      </c>
      <c r="DW678" t="s">
        <v>207</v>
      </c>
      <c r="DX678" t="s">
        <v>6805</v>
      </c>
      <c r="DY678" t="s">
        <v>4682</v>
      </c>
      <c r="DZ678" t="s">
        <v>2245</v>
      </c>
      <c r="EA678" t="s">
        <v>14706</v>
      </c>
      <c r="EB678" t="s">
        <v>14707</v>
      </c>
      <c r="EC678" t="s">
        <v>819</v>
      </c>
      <c r="ED678" t="s">
        <v>207</v>
      </c>
      <c r="EE678" t="s">
        <v>342</v>
      </c>
      <c r="EF678" t="s">
        <v>2522</v>
      </c>
      <c r="EG678" t="s">
        <v>4127</v>
      </c>
      <c r="EH678" t="s">
        <v>14708</v>
      </c>
      <c r="EI678" t="s">
        <v>14709</v>
      </c>
      <c r="EJ678" t="s">
        <v>819</v>
      </c>
      <c r="EK678" t="s">
        <v>207</v>
      </c>
      <c r="EL678" t="s">
        <v>14710</v>
      </c>
      <c r="EM678" t="s">
        <v>6053</v>
      </c>
      <c r="EN678" t="s">
        <v>502</v>
      </c>
      <c r="EO678" t="s">
        <v>14711</v>
      </c>
      <c r="EP678" t="s">
        <v>14712</v>
      </c>
      <c r="EQ678" t="s">
        <v>819</v>
      </c>
      <c r="ER678" t="s">
        <v>207</v>
      </c>
      <c r="ES678" t="s">
        <v>8465</v>
      </c>
      <c r="ET678" t="s">
        <v>1204</v>
      </c>
      <c r="EU678" t="s">
        <v>248</v>
      </c>
      <c r="EV678" t="s">
        <v>14713</v>
      </c>
      <c r="EW678" t="s">
        <v>14712</v>
      </c>
      <c r="EX678" t="s">
        <v>819</v>
      </c>
      <c r="EY678" t="s">
        <v>207</v>
      </c>
      <c r="EZ678" t="s">
        <v>14714</v>
      </c>
      <c r="FA678" t="s">
        <v>14715</v>
      </c>
      <c r="FB678" t="s">
        <v>3195</v>
      </c>
    </row>
    <row r="679" spans="1:158">
      <c r="A679" t="s">
        <v>507</v>
      </c>
      <c r="B679" t="s">
        <v>508</v>
      </c>
      <c r="C679" t="s">
        <v>267</v>
      </c>
      <c r="D679" t="s">
        <v>509</v>
      </c>
      <c r="E679" t="s">
        <v>14716</v>
      </c>
      <c r="F679" t="s">
        <v>14717</v>
      </c>
      <c r="G679">
        <v>9823160634</v>
      </c>
      <c r="H679" t="s">
        <v>271</v>
      </c>
      <c r="I679" t="s">
        <v>14718</v>
      </c>
      <c r="J679" t="s">
        <v>166</v>
      </c>
      <c r="K679" t="s">
        <v>14719</v>
      </c>
      <c r="L679" t="s">
        <v>14720</v>
      </c>
      <c r="M679" t="s">
        <v>14721</v>
      </c>
      <c r="N679" t="s">
        <v>170</v>
      </c>
      <c r="AI679" t="s">
        <v>14722</v>
      </c>
      <c r="AJ679" t="s">
        <v>14723</v>
      </c>
      <c r="AK679" t="s">
        <v>14724</v>
      </c>
      <c r="AL679">
        <v>63.6</v>
      </c>
      <c r="AM679">
        <v>6.7</v>
      </c>
      <c r="AN679">
        <v>1998</v>
      </c>
      <c r="AO679" t="s">
        <v>174</v>
      </c>
      <c r="AP679" t="s">
        <v>14725</v>
      </c>
      <c r="AQ679" t="s">
        <v>14726</v>
      </c>
      <c r="AR679" t="s">
        <v>14727</v>
      </c>
      <c r="AS679">
        <v>62.83</v>
      </c>
      <c r="AT679">
        <v>6.61</v>
      </c>
      <c r="AU679">
        <v>2000</v>
      </c>
      <c r="AV679" t="s">
        <v>170</v>
      </c>
      <c r="BC679" t="s">
        <v>174</v>
      </c>
      <c r="BD679" t="s">
        <v>7981</v>
      </c>
      <c r="BE679" t="s">
        <v>14728</v>
      </c>
      <c r="BF679" t="s">
        <v>14729</v>
      </c>
      <c r="BG679">
        <v>57.33</v>
      </c>
      <c r="BH679">
        <v>6.03</v>
      </c>
      <c r="BI679">
        <v>2003</v>
      </c>
      <c r="BJ679">
        <v>19</v>
      </c>
      <c r="BK679" t="s">
        <v>13997</v>
      </c>
      <c r="BL679">
        <v>53</v>
      </c>
      <c r="BM679" t="s">
        <v>14730</v>
      </c>
      <c r="BN679" t="s">
        <v>174</v>
      </c>
      <c r="BO679" t="s">
        <v>7981</v>
      </c>
      <c r="BP679" t="s">
        <v>14731</v>
      </c>
      <c r="BQ679" t="s">
        <v>14732</v>
      </c>
      <c r="BR679">
        <v>61.39</v>
      </c>
      <c r="BS679">
        <v>6.46</v>
      </c>
      <c r="BT679">
        <v>2009</v>
      </c>
      <c r="BU679">
        <v>31</v>
      </c>
      <c r="BV679" t="s">
        <v>7089</v>
      </c>
      <c r="BW679">
        <v>23</v>
      </c>
      <c r="BY679" t="s">
        <v>174</v>
      </c>
      <c r="BZ679" t="s">
        <v>7981</v>
      </c>
      <c r="CA679" t="s">
        <v>14733</v>
      </c>
      <c r="CB679" t="s">
        <v>14734</v>
      </c>
      <c r="CC679">
        <v>50</v>
      </c>
      <c r="CD679">
        <v>5.03</v>
      </c>
      <c r="CE679">
        <v>2004</v>
      </c>
      <c r="CF679" t="s">
        <v>174</v>
      </c>
      <c r="CG679" t="s">
        <v>14735</v>
      </c>
      <c r="CH679" t="s">
        <v>14736</v>
      </c>
      <c r="CI679" t="s">
        <v>193</v>
      </c>
      <c r="CJ679">
        <v>2019</v>
      </c>
      <c r="CL679" t="s">
        <v>170</v>
      </c>
      <c r="CN679" t="s">
        <v>174</v>
      </c>
      <c r="CO679" t="s">
        <v>14737</v>
      </c>
      <c r="CP679" t="s">
        <v>4933</v>
      </c>
      <c r="CQ679" t="s">
        <v>174</v>
      </c>
      <c r="CR679">
        <v>0</v>
      </c>
      <c r="CS679">
        <v>0</v>
      </c>
      <c r="CT679">
        <v>9</v>
      </c>
      <c r="CU679" t="s">
        <v>14738</v>
      </c>
      <c r="CV679" t="s">
        <v>170</v>
      </c>
      <c r="CZ679" t="s">
        <v>174</v>
      </c>
      <c r="DA679" t="s">
        <v>14739</v>
      </c>
      <c r="DB679" t="s">
        <v>14740</v>
      </c>
      <c r="DC679" t="s">
        <v>14741</v>
      </c>
      <c r="DD679" t="s">
        <v>174</v>
      </c>
      <c r="DE679" t="s">
        <v>14742</v>
      </c>
      <c r="DF679" t="s">
        <v>174</v>
      </c>
      <c r="DG679" t="s">
        <v>14743</v>
      </c>
      <c r="DH679" t="s">
        <v>14744</v>
      </c>
      <c r="DI679" t="s">
        <v>14745</v>
      </c>
      <c r="DJ679" t="s">
        <v>174</v>
      </c>
      <c r="DK679">
        <v>60</v>
      </c>
      <c r="DL679" t="s">
        <v>170</v>
      </c>
      <c r="DN679" t="s">
        <v>170</v>
      </c>
      <c r="DP679" t="s">
        <v>14746</v>
      </c>
      <c r="DQ679" t="s">
        <v>202</v>
      </c>
      <c r="DR679" t="str">
        <f>HYPERLINK("https://nconnect.nicmar.ac.in/pdf/514_resume_1772381603.pdf/Y2FyZWVy","View Resume")</f>
        <v>0</v>
      </c>
      <c r="DS679" t="s">
        <v>3745</v>
      </c>
      <c r="DT679" t="s">
        <v>14747</v>
      </c>
      <c r="DU679" t="s">
        <v>2685</v>
      </c>
      <c r="DV679" t="s">
        <v>819</v>
      </c>
      <c r="DW679" t="s">
        <v>246</v>
      </c>
      <c r="DX679" t="s">
        <v>14748</v>
      </c>
      <c r="DY679" t="s">
        <v>1199</v>
      </c>
      <c r="DZ679" t="s">
        <v>3745</v>
      </c>
    </row>
    <row r="680" spans="1:158">
      <c r="A680" t="s">
        <v>293</v>
      </c>
      <c r="B680" t="s">
        <v>211</v>
      </c>
      <c r="C680" t="s">
        <v>212</v>
      </c>
      <c r="D680" t="s">
        <v>294</v>
      </c>
      <c r="E680" t="s">
        <v>14749</v>
      </c>
      <c r="F680" t="s">
        <v>14750</v>
      </c>
      <c r="G680">
        <v>8420207515</v>
      </c>
      <c r="H680" t="s">
        <v>164</v>
      </c>
      <c r="I680" t="s">
        <v>14751</v>
      </c>
      <c r="J680" t="s">
        <v>217</v>
      </c>
      <c r="K680" t="s">
        <v>2324</v>
      </c>
      <c r="L680" t="s">
        <v>14752</v>
      </c>
      <c r="M680" t="s">
        <v>14753</v>
      </c>
      <c r="N680" t="s">
        <v>170</v>
      </c>
      <c r="AI680" t="s">
        <v>14754</v>
      </c>
      <c r="AJ680" t="s">
        <v>1788</v>
      </c>
      <c r="AK680" t="s">
        <v>14755</v>
      </c>
      <c r="AL680">
        <v>74.5</v>
      </c>
      <c r="AN680">
        <v>2009</v>
      </c>
      <c r="AO680" t="s">
        <v>174</v>
      </c>
      <c r="AP680" t="s">
        <v>14754</v>
      </c>
      <c r="AQ680" t="s">
        <v>1790</v>
      </c>
      <c r="AR680" t="s">
        <v>14756</v>
      </c>
      <c r="AS680">
        <v>78.4</v>
      </c>
      <c r="AU680">
        <v>2011</v>
      </c>
      <c r="AV680" t="s">
        <v>170</v>
      </c>
      <c r="BC680" t="s">
        <v>174</v>
      </c>
      <c r="BD680" t="s">
        <v>12279</v>
      </c>
      <c r="BE680" t="s">
        <v>14757</v>
      </c>
      <c r="BF680" t="s">
        <v>443</v>
      </c>
      <c r="BG680">
        <v>69.37</v>
      </c>
      <c r="BI680">
        <v>2015</v>
      </c>
      <c r="BJ680">
        <v>19</v>
      </c>
      <c r="BK680" t="s">
        <v>14758</v>
      </c>
      <c r="BL680">
        <v>53</v>
      </c>
      <c r="BM680" t="s">
        <v>443</v>
      </c>
      <c r="BN680" t="s">
        <v>174</v>
      </c>
      <c r="BO680" t="s">
        <v>12279</v>
      </c>
      <c r="BP680" t="s">
        <v>14759</v>
      </c>
      <c r="BQ680" t="s">
        <v>443</v>
      </c>
      <c r="BR680">
        <v>64.4</v>
      </c>
      <c r="BT680">
        <v>2018</v>
      </c>
      <c r="BU680">
        <v>31</v>
      </c>
      <c r="BV680" t="s">
        <v>7847</v>
      </c>
      <c r="BW680">
        <v>53</v>
      </c>
      <c r="BX680" t="s">
        <v>443</v>
      </c>
      <c r="BY680" t="s">
        <v>170</v>
      </c>
      <c r="CF680" t="s">
        <v>174</v>
      </c>
      <c r="CG680" t="s">
        <v>443</v>
      </c>
      <c r="CH680" t="s">
        <v>9306</v>
      </c>
      <c r="CI680" t="s">
        <v>193</v>
      </c>
      <c r="CJ680">
        <v>2025</v>
      </c>
      <c r="CL680" t="s">
        <v>170</v>
      </c>
      <c r="CN680" t="s">
        <v>174</v>
      </c>
      <c r="CO680" t="s">
        <v>14760</v>
      </c>
      <c r="CP680" t="s">
        <v>3154</v>
      </c>
      <c r="CQ680" t="s">
        <v>174</v>
      </c>
      <c r="CR680">
        <v>4</v>
      </c>
      <c r="CS680">
        <v>0</v>
      </c>
      <c r="CU680" t="s">
        <v>14761</v>
      </c>
      <c r="CV680" t="s">
        <v>174</v>
      </c>
      <c r="CW680" t="s">
        <v>14762</v>
      </c>
      <c r="CX680" t="s">
        <v>193</v>
      </c>
      <c r="CY680">
        <v>2025</v>
      </c>
      <c r="CZ680" t="s">
        <v>170</v>
      </c>
      <c r="DC680" t="s">
        <v>853</v>
      </c>
      <c r="DD680" t="s">
        <v>170</v>
      </c>
      <c r="DF680" t="s">
        <v>170</v>
      </c>
      <c r="DL680" t="s">
        <v>170</v>
      </c>
      <c r="DN680" t="s">
        <v>170</v>
      </c>
      <c r="DP680" t="s">
        <v>14763</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14764</v>
      </c>
      <c r="F681" t="s">
        <v>14765</v>
      </c>
      <c r="G681">
        <v>9818475739</v>
      </c>
      <c r="H681" t="s">
        <v>164</v>
      </c>
      <c r="I681" t="s">
        <v>14766</v>
      </c>
      <c r="J681" t="s">
        <v>217</v>
      </c>
      <c r="K681" t="s">
        <v>763</v>
      </c>
      <c r="L681" t="s">
        <v>14767</v>
      </c>
      <c r="M681" t="s">
        <v>14768</v>
      </c>
      <c r="N681" t="s">
        <v>170</v>
      </c>
      <c r="AI681" t="s">
        <v>14769</v>
      </c>
      <c r="AJ681" t="s">
        <v>14770</v>
      </c>
      <c r="AK681" t="s">
        <v>14771</v>
      </c>
      <c r="AL681">
        <v>80</v>
      </c>
      <c r="AN681">
        <v>2008</v>
      </c>
      <c r="AO681" t="s">
        <v>174</v>
      </c>
      <c r="AP681" t="s">
        <v>14769</v>
      </c>
      <c r="AQ681" t="s">
        <v>9961</v>
      </c>
      <c r="AR681" t="s">
        <v>14772</v>
      </c>
      <c r="AS681">
        <v>74</v>
      </c>
      <c r="AU681">
        <v>2010</v>
      </c>
      <c r="AV681" t="s">
        <v>170</v>
      </c>
      <c r="BC681" t="s">
        <v>174</v>
      </c>
      <c r="BD681" t="s">
        <v>14773</v>
      </c>
      <c r="BE681" t="s">
        <v>14774</v>
      </c>
      <c r="BF681" t="s">
        <v>14775</v>
      </c>
      <c r="BG681">
        <v>75.52</v>
      </c>
      <c r="BI681">
        <v>2014</v>
      </c>
      <c r="BJ681">
        <v>19</v>
      </c>
      <c r="BK681" t="s">
        <v>4391</v>
      </c>
      <c r="BL681">
        <v>34</v>
      </c>
      <c r="BN681" t="s">
        <v>174</v>
      </c>
      <c r="BO681" t="s">
        <v>14776</v>
      </c>
      <c r="BP681" t="s">
        <v>14777</v>
      </c>
      <c r="BQ681" t="s">
        <v>8855</v>
      </c>
      <c r="BR681">
        <v>73.7</v>
      </c>
      <c r="BS681">
        <v>7.37</v>
      </c>
      <c r="BT681">
        <v>2019</v>
      </c>
      <c r="BU681">
        <v>31</v>
      </c>
      <c r="BV681" t="s">
        <v>529</v>
      </c>
      <c r="BW681">
        <v>32</v>
      </c>
      <c r="BY681" t="s">
        <v>170</v>
      </c>
      <c r="CF681" t="s">
        <v>170</v>
      </c>
      <c r="CJ681">
        <v>2025</v>
      </c>
      <c r="CL681" t="s">
        <v>174</v>
      </c>
      <c r="CM681" t="s">
        <v>14778</v>
      </c>
      <c r="CN681" t="s">
        <v>174</v>
      </c>
      <c r="CO681" t="s">
        <v>14779</v>
      </c>
      <c r="CP681" t="s">
        <v>14780</v>
      </c>
      <c r="CQ681" t="s">
        <v>170</v>
      </c>
      <c r="CV681" t="s">
        <v>170</v>
      </c>
      <c r="CZ681" t="s">
        <v>170</v>
      </c>
      <c r="DB681" t="s">
        <v>14781</v>
      </c>
      <c r="DC681" t="s">
        <v>14782</v>
      </c>
      <c r="DD681" t="s">
        <v>170</v>
      </c>
      <c r="DF681" t="s">
        <v>174</v>
      </c>
      <c r="DG681">
        <v>0</v>
      </c>
      <c r="DH681">
        <v>0</v>
      </c>
      <c r="DI681">
        <v>1</v>
      </c>
      <c r="DJ681" t="s">
        <v>1163</v>
      </c>
      <c r="DK681">
        <v>10</v>
      </c>
      <c r="DL681" t="s">
        <v>170</v>
      </c>
      <c r="DN681" t="s">
        <v>174</v>
      </c>
      <c r="DO681" t="s">
        <v>14783</v>
      </c>
      <c r="DP681" t="s">
        <v>14784</v>
      </c>
      <c r="DQ681" t="str">
        <f>HYPERLINK("https://nconnect.nicmar.ac.in/storage/profile/69a44037c54fb.png","Download")</f>
        <v>0</v>
      </c>
      <c r="DR681" t="str">
        <f>HYPERLINK("https://nconnect.nicmar.ac.in/pdf/826_resume_1772376505.pdf/Y2FyZWVy","View Resume")</f>
        <v>0</v>
      </c>
      <c r="DS681" t="s">
        <v>5376</v>
      </c>
      <c r="DT681" t="s">
        <v>14785</v>
      </c>
      <c r="DU681" t="s">
        <v>950</v>
      </c>
      <c r="DV681" t="s">
        <v>14786</v>
      </c>
      <c r="DW681" t="s">
        <v>246</v>
      </c>
      <c r="DX681" t="s">
        <v>465</v>
      </c>
      <c r="DY681" t="s">
        <v>209</v>
      </c>
      <c r="DZ681" t="s">
        <v>949</v>
      </c>
      <c r="EA681" t="s">
        <v>14787</v>
      </c>
      <c r="EB681" t="s">
        <v>14788</v>
      </c>
      <c r="EC681" t="s">
        <v>5417</v>
      </c>
      <c r="ED681" t="s">
        <v>246</v>
      </c>
      <c r="EE681" t="s">
        <v>4215</v>
      </c>
      <c r="EF681" t="s">
        <v>464</v>
      </c>
      <c r="EG681" t="s">
        <v>7999</v>
      </c>
      <c r="EH681" t="s">
        <v>14789</v>
      </c>
      <c r="EI681" t="s">
        <v>14790</v>
      </c>
      <c r="EJ681" t="s">
        <v>1630</v>
      </c>
      <c r="EK681" t="s">
        <v>207</v>
      </c>
      <c r="EL681" t="s">
        <v>1589</v>
      </c>
      <c r="EM681" t="s">
        <v>208</v>
      </c>
      <c r="EN681" t="s">
        <v>945</v>
      </c>
    </row>
    <row r="682" spans="1:158">
      <c r="A682" t="s">
        <v>293</v>
      </c>
      <c r="B682" t="s">
        <v>211</v>
      </c>
      <c r="C682" t="s">
        <v>212</v>
      </c>
      <c r="D682" t="s">
        <v>294</v>
      </c>
      <c r="E682" t="s">
        <v>14791</v>
      </c>
      <c r="F682" t="s">
        <v>14792</v>
      </c>
      <c r="G682">
        <v>9029193654</v>
      </c>
      <c r="H682" t="s">
        <v>164</v>
      </c>
      <c r="I682" t="s">
        <v>14793</v>
      </c>
      <c r="J682" t="s">
        <v>166</v>
      </c>
      <c r="K682" t="s">
        <v>2378</v>
      </c>
      <c r="L682" t="s">
        <v>14794</v>
      </c>
      <c r="M682" t="s">
        <v>14795</v>
      </c>
      <c r="N682" t="s">
        <v>170</v>
      </c>
      <c r="AI682" t="s">
        <v>14796</v>
      </c>
      <c r="AJ682" t="s">
        <v>6203</v>
      </c>
      <c r="AK682" t="s">
        <v>14797</v>
      </c>
      <c r="AL682">
        <v>79.86</v>
      </c>
      <c r="AN682">
        <v>2005</v>
      </c>
      <c r="AO682" t="s">
        <v>174</v>
      </c>
      <c r="AP682" t="s">
        <v>14798</v>
      </c>
      <c r="AQ682" t="s">
        <v>6203</v>
      </c>
      <c r="AR682" t="s">
        <v>1611</v>
      </c>
      <c r="AS682">
        <v>70.17</v>
      </c>
      <c r="AU682">
        <v>2007</v>
      </c>
      <c r="AV682" t="s">
        <v>170</v>
      </c>
      <c r="BC682" t="s">
        <v>174</v>
      </c>
      <c r="BD682" t="s">
        <v>6357</v>
      </c>
      <c r="BE682" t="s">
        <v>14799</v>
      </c>
      <c r="BF682" t="s">
        <v>3149</v>
      </c>
      <c r="BG682">
        <v>53.13</v>
      </c>
      <c r="BI682">
        <v>2010</v>
      </c>
      <c r="BJ682">
        <v>19</v>
      </c>
      <c r="BK682" t="s">
        <v>444</v>
      </c>
      <c r="BL682">
        <v>53</v>
      </c>
      <c r="BM682" t="s">
        <v>3149</v>
      </c>
      <c r="BN682" t="s">
        <v>174</v>
      </c>
      <c r="BO682" t="s">
        <v>8398</v>
      </c>
      <c r="BP682" t="s">
        <v>14800</v>
      </c>
      <c r="BQ682" t="s">
        <v>3149</v>
      </c>
      <c r="BR682">
        <v>60.15</v>
      </c>
      <c r="BT682">
        <v>2012</v>
      </c>
      <c r="BU682">
        <v>31</v>
      </c>
      <c r="BV682" t="s">
        <v>447</v>
      </c>
      <c r="BW682">
        <v>53</v>
      </c>
      <c r="BX682" t="s">
        <v>3149</v>
      </c>
      <c r="BY682" t="s">
        <v>174</v>
      </c>
      <c r="BZ682" t="s">
        <v>8398</v>
      </c>
      <c r="CA682" t="s">
        <v>14801</v>
      </c>
      <c r="CB682" t="s">
        <v>14802</v>
      </c>
      <c r="CC682">
        <v>66.2</v>
      </c>
      <c r="CE682">
        <v>2015</v>
      </c>
      <c r="CF682" t="s">
        <v>170</v>
      </c>
      <c r="CL682" t="s">
        <v>170</v>
      </c>
      <c r="CN682" t="s">
        <v>174</v>
      </c>
      <c r="CO682" t="s">
        <v>14803</v>
      </c>
      <c r="CP682" t="s">
        <v>3002</v>
      </c>
      <c r="CQ682" t="s">
        <v>170</v>
      </c>
      <c r="CV682" t="s">
        <v>170</v>
      </c>
      <c r="CZ682" t="s">
        <v>170</v>
      </c>
      <c r="DB682" t="s">
        <v>14804</v>
      </c>
      <c r="DC682" t="s">
        <v>14805</v>
      </c>
      <c r="DD682" t="s">
        <v>174</v>
      </c>
      <c r="DE682" t="s">
        <v>14806</v>
      </c>
      <c r="DF682" t="s">
        <v>174</v>
      </c>
      <c r="DG682">
        <v>3</v>
      </c>
      <c r="DH682">
        <v>0</v>
      </c>
      <c r="DI682">
        <v>0</v>
      </c>
      <c r="DJ682">
        <v>0</v>
      </c>
      <c r="DK682">
        <v>8</v>
      </c>
      <c r="DL682" t="s">
        <v>170</v>
      </c>
      <c r="DN682" t="s">
        <v>170</v>
      </c>
      <c r="DP682" t="s">
        <v>14807</v>
      </c>
      <c r="DQ682" t="str">
        <f>HYPERLINK("https://nconnect.nicmar.ac.in/storage/profile/699c13378422a.png","Download")</f>
        <v>0</v>
      </c>
      <c r="DR682" t="str">
        <f>HYPERLINK("https://nconnect.nicmar.ac.in/pdf/548_resume_1772377661.pdf/Y2FyZWVy","View Resume")</f>
        <v>0</v>
      </c>
      <c r="DS682" t="s">
        <v>14808</v>
      </c>
      <c r="DT682" t="s">
        <v>14809</v>
      </c>
      <c r="DU682" t="s">
        <v>255</v>
      </c>
      <c r="DV682" t="s">
        <v>1427</v>
      </c>
      <c r="DW682" t="s">
        <v>246</v>
      </c>
      <c r="DX682" t="s">
        <v>252</v>
      </c>
      <c r="DY682" t="s">
        <v>209</v>
      </c>
      <c r="DZ682" t="s">
        <v>1383</v>
      </c>
      <c r="EA682" t="s">
        <v>14810</v>
      </c>
      <c r="EB682" t="s">
        <v>255</v>
      </c>
      <c r="EC682" t="s">
        <v>14811</v>
      </c>
      <c r="ED682" t="s">
        <v>246</v>
      </c>
      <c r="EE682" t="s">
        <v>334</v>
      </c>
      <c r="EF682" t="s">
        <v>252</v>
      </c>
      <c r="EG682" t="s">
        <v>5561</v>
      </c>
      <c r="EH682" t="s">
        <v>14812</v>
      </c>
      <c r="EI682" t="s">
        <v>255</v>
      </c>
      <c r="EJ682" t="s">
        <v>14813</v>
      </c>
      <c r="EK682" t="s">
        <v>246</v>
      </c>
      <c r="EL682" t="s">
        <v>2135</v>
      </c>
      <c r="EM682" t="s">
        <v>334</v>
      </c>
      <c r="EN682" t="s">
        <v>2927</v>
      </c>
    </row>
    <row r="683" spans="1:158">
      <c r="A683" t="s">
        <v>3203</v>
      </c>
      <c r="B683" t="s">
        <v>211</v>
      </c>
      <c r="C683" t="s">
        <v>160</v>
      </c>
      <c r="D683" t="s">
        <v>3204</v>
      </c>
      <c r="E683" t="s">
        <v>14814</v>
      </c>
      <c r="F683" t="s">
        <v>14815</v>
      </c>
      <c r="G683">
        <v>8627976445</v>
      </c>
      <c r="H683" t="s">
        <v>164</v>
      </c>
      <c r="I683" t="s">
        <v>14816</v>
      </c>
      <c r="J683" t="s">
        <v>217</v>
      </c>
      <c r="K683" t="s">
        <v>218</v>
      </c>
      <c r="L683" t="s">
        <v>14817</v>
      </c>
      <c r="M683" t="s">
        <v>14818</v>
      </c>
      <c r="N683" t="s">
        <v>170</v>
      </c>
      <c r="AI683" t="s">
        <v>14819</v>
      </c>
      <c r="AJ683" t="s">
        <v>14820</v>
      </c>
      <c r="AK683" t="s">
        <v>14821</v>
      </c>
      <c r="AL683">
        <v>71.85</v>
      </c>
      <c r="AN683">
        <v>2010</v>
      </c>
      <c r="AO683" t="s">
        <v>174</v>
      </c>
      <c r="AP683" t="s">
        <v>14822</v>
      </c>
      <c r="AQ683" t="s">
        <v>14823</v>
      </c>
      <c r="AR683" t="s">
        <v>14824</v>
      </c>
      <c r="AS683">
        <v>81.8</v>
      </c>
      <c r="AU683">
        <v>2012</v>
      </c>
      <c r="AV683" t="s">
        <v>170</v>
      </c>
      <c r="BC683" t="s">
        <v>174</v>
      </c>
      <c r="BD683" t="s">
        <v>14825</v>
      </c>
      <c r="BE683" t="s">
        <v>14826</v>
      </c>
      <c r="BF683" t="s">
        <v>14827</v>
      </c>
      <c r="BG683">
        <v>68.54</v>
      </c>
      <c r="BI683">
        <v>2017</v>
      </c>
      <c r="BJ683">
        <v>1</v>
      </c>
      <c r="BL683">
        <v>9</v>
      </c>
      <c r="BN683" t="s">
        <v>174</v>
      </c>
      <c r="BO683" t="s">
        <v>14828</v>
      </c>
      <c r="BP683" t="s">
        <v>14828</v>
      </c>
      <c r="BQ683" t="s">
        <v>14829</v>
      </c>
      <c r="BR683">
        <v>84.9</v>
      </c>
      <c r="BS683">
        <v>8.49</v>
      </c>
      <c r="BT683">
        <v>2019</v>
      </c>
      <c r="BU683">
        <v>16</v>
      </c>
      <c r="BW683">
        <v>49</v>
      </c>
      <c r="BY683" t="s">
        <v>170</v>
      </c>
      <c r="CF683" t="s">
        <v>174</v>
      </c>
      <c r="CG683" t="s">
        <v>14830</v>
      </c>
      <c r="CH683" t="s">
        <v>2973</v>
      </c>
      <c r="CI683" t="s">
        <v>193</v>
      </c>
      <c r="CJ683">
        <v>2026</v>
      </c>
      <c r="CL683" t="s">
        <v>170</v>
      </c>
      <c r="CN683" t="s">
        <v>174</v>
      </c>
      <c r="CO683" t="s">
        <v>14831</v>
      </c>
      <c r="CP683" t="s">
        <v>14832</v>
      </c>
      <c r="CQ683" t="s">
        <v>174</v>
      </c>
      <c r="CR683">
        <v>5</v>
      </c>
      <c r="CS683">
        <v>1</v>
      </c>
      <c r="CT683">
        <v>1</v>
      </c>
      <c r="CU683" t="s">
        <v>14833</v>
      </c>
      <c r="CV683" t="s">
        <v>170</v>
      </c>
      <c r="CZ683" t="s">
        <v>170</v>
      </c>
      <c r="DC683" t="s">
        <v>326</v>
      </c>
      <c r="DD683" t="s">
        <v>170</v>
      </c>
      <c r="DF683" t="s">
        <v>170</v>
      </c>
      <c r="DL683" t="s">
        <v>174</v>
      </c>
      <c r="DM683" t="s">
        <v>14834</v>
      </c>
      <c r="DN683" t="s">
        <v>170</v>
      </c>
      <c r="DP683" t="s">
        <v>14835</v>
      </c>
      <c r="DQ683" t="str">
        <f>HYPERLINK("https://nconnect.nicmar.ac.in/storage/profile/6996ef024c779.png","Download")</f>
        <v>0</v>
      </c>
      <c r="DR683" t="str">
        <f>HYPERLINK("https://nconnect.nicmar.ac.in/pdf/827_resume_1772378775.pdf/Y2FyZWVy","View Resume")</f>
        <v>0</v>
      </c>
      <c r="DS683" t="s">
        <v>949</v>
      </c>
      <c r="DT683" t="s">
        <v>14836</v>
      </c>
      <c r="DU683" t="s">
        <v>14837</v>
      </c>
      <c r="DV683" t="s">
        <v>5417</v>
      </c>
      <c r="DW683" t="s">
        <v>207</v>
      </c>
      <c r="DX683" t="s">
        <v>1199</v>
      </c>
      <c r="DY683" t="s">
        <v>209</v>
      </c>
      <c r="DZ683" t="s">
        <v>292</v>
      </c>
      <c r="EA683" t="s">
        <v>14828</v>
      </c>
      <c r="EB683" t="s">
        <v>12717</v>
      </c>
      <c r="EC683" t="s">
        <v>647</v>
      </c>
      <c r="ED683" t="s">
        <v>246</v>
      </c>
      <c r="EE683" t="s">
        <v>570</v>
      </c>
      <c r="EF683" t="s">
        <v>2108</v>
      </c>
      <c r="EG683" t="s">
        <v>466</v>
      </c>
    </row>
    <row r="684" spans="1:158">
      <c r="A684" t="s">
        <v>1348</v>
      </c>
      <c r="B684" t="s">
        <v>211</v>
      </c>
      <c r="C684" t="s">
        <v>267</v>
      </c>
      <c r="D684" t="s">
        <v>1349</v>
      </c>
      <c r="E684" t="s">
        <v>14838</v>
      </c>
      <c r="F684" t="s">
        <v>14839</v>
      </c>
      <c r="G684">
        <v>9013821429</v>
      </c>
      <c r="H684" t="s">
        <v>164</v>
      </c>
      <c r="I684" t="s">
        <v>13360</v>
      </c>
      <c r="J684" t="s">
        <v>166</v>
      </c>
      <c r="K684" t="s">
        <v>361</v>
      </c>
      <c r="L684" t="s">
        <v>14840</v>
      </c>
      <c r="M684" t="s">
        <v>14841</v>
      </c>
      <c r="N684" t="s">
        <v>170</v>
      </c>
      <c r="AI684" t="s">
        <v>14842</v>
      </c>
      <c r="AJ684" t="s">
        <v>14842</v>
      </c>
      <c r="AK684" t="s">
        <v>14843</v>
      </c>
      <c r="AL684">
        <v>77.9</v>
      </c>
      <c r="AM684">
        <v>8.2</v>
      </c>
      <c r="AN684">
        <v>2011</v>
      </c>
      <c r="AO684" t="s">
        <v>174</v>
      </c>
      <c r="AP684" t="s">
        <v>14842</v>
      </c>
      <c r="AQ684" t="s">
        <v>14842</v>
      </c>
      <c r="AR684" t="s">
        <v>14844</v>
      </c>
      <c r="AS684">
        <v>92.6</v>
      </c>
      <c r="AU684">
        <v>2013</v>
      </c>
      <c r="AV684" t="s">
        <v>170</v>
      </c>
      <c r="BC684" t="s">
        <v>174</v>
      </c>
      <c r="BD684" t="s">
        <v>2036</v>
      </c>
      <c r="BE684" t="s">
        <v>14845</v>
      </c>
      <c r="BF684" t="s">
        <v>14846</v>
      </c>
      <c r="BG684">
        <v>76.76</v>
      </c>
      <c r="BI684">
        <v>2016</v>
      </c>
      <c r="BJ684">
        <v>19</v>
      </c>
      <c r="BK684" t="s">
        <v>14847</v>
      </c>
      <c r="BL684">
        <v>17</v>
      </c>
      <c r="BN684" t="s">
        <v>174</v>
      </c>
      <c r="BO684" t="s">
        <v>14848</v>
      </c>
      <c r="BP684" t="s">
        <v>14848</v>
      </c>
      <c r="BQ684" t="s">
        <v>14849</v>
      </c>
      <c r="BR684">
        <v>80</v>
      </c>
      <c r="BS684">
        <v>8</v>
      </c>
      <c r="BT684">
        <v>2018</v>
      </c>
      <c r="BU684">
        <v>31</v>
      </c>
      <c r="BV684" t="s">
        <v>14850</v>
      </c>
      <c r="BW684">
        <v>17</v>
      </c>
      <c r="BY684" t="s">
        <v>170</v>
      </c>
      <c r="CF684" t="s">
        <v>174</v>
      </c>
      <c r="CG684" t="s">
        <v>1704</v>
      </c>
      <c r="CH684" t="s">
        <v>14848</v>
      </c>
      <c r="CI684" t="s">
        <v>193</v>
      </c>
      <c r="CJ684">
        <v>2025</v>
      </c>
      <c r="CL684" t="s">
        <v>174</v>
      </c>
      <c r="CM684" t="s">
        <v>14851</v>
      </c>
      <c r="CN684" t="s">
        <v>174</v>
      </c>
      <c r="CO684" t="s">
        <v>14852</v>
      </c>
      <c r="CP684" t="s">
        <v>14853</v>
      </c>
      <c r="CQ684" t="s">
        <v>174</v>
      </c>
      <c r="CR684">
        <v>11</v>
      </c>
      <c r="CS684">
        <v>5</v>
      </c>
      <c r="CT684">
        <v>17</v>
      </c>
      <c r="CU684" t="s">
        <v>14854</v>
      </c>
      <c r="CV684" t="s">
        <v>170</v>
      </c>
      <c r="CZ684" t="s">
        <v>170</v>
      </c>
      <c r="DC684" t="s">
        <v>14855</v>
      </c>
      <c r="DD684" t="s">
        <v>174</v>
      </c>
      <c r="DE684" t="s">
        <v>14856</v>
      </c>
      <c r="DF684" t="s">
        <v>170</v>
      </c>
      <c r="DL684" t="s">
        <v>170</v>
      </c>
      <c r="DN684" t="s">
        <v>170</v>
      </c>
      <c r="DP684" t="s">
        <v>14857</v>
      </c>
      <c r="DQ684" t="str">
        <f>HYPERLINK("https://nconnect.nicmar.ac.in/storage/profile/69a44d7f9f5ec.png","Download")</f>
        <v>0</v>
      </c>
      <c r="DR684" t="str">
        <f>HYPERLINK("https://nconnect.nicmar.ac.in/pdf/829_resume_1772379313.pdf/Y2FyZWVy","View Resume")</f>
        <v>0</v>
      </c>
      <c r="DS684" t="s">
        <v>5757</v>
      </c>
      <c r="DT684" t="s">
        <v>14858</v>
      </c>
      <c r="DU684" t="s">
        <v>14859</v>
      </c>
      <c r="DV684" t="s">
        <v>819</v>
      </c>
      <c r="DW684" t="s">
        <v>207</v>
      </c>
      <c r="DX684" t="s">
        <v>1726</v>
      </c>
      <c r="DY684" t="s">
        <v>3458</v>
      </c>
      <c r="DZ684" t="s">
        <v>470</v>
      </c>
      <c r="EA684" t="s">
        <v>14860</v>
      </c>
      <c r="EB684" t="s">
        <v>211</v>
      </c>
      <c r="EC684" t="s">
        <v>819</v>
      </c>
      <c r="ED684" t="s">
        <v>246</v>
      </c>
      <c r="EE684" t="s">
        <v>3458</v>
      </c>
      <c r="EF684" t="s">
        <v>209</v>
      </c>
      <c r="EG684" t="s">
        <v>10077</v>
      </c>
    </row>
    <row r="685" spans="1:158">
      <c r="A685" t="s">
        <v>210</v>
      </c>
      <c r="B685" t="s">
        <v>211</v>
      </c>
      <c r="C685" t="s">
        <v>212</v>
      </c>
      <c r="D685" t="s">
        <v>213</v>
      </c>
      <c r="E685" t="s">
        <v>14861</v>
      </c>
      <c r="F685" t="s">
        <v>14862</v>
      </c>
      <c r="G685">
        <v>9942514919</v>
      </c>
      <c r="H685" t="s">
        <v>164</v>
      </c>
      <c r="I685" t="s">
        <v>14863</v>
      </c>
      <c r="J685" t="s">
        <v>166</v>
      </c>
      <c r="K685" t="s">
        <v>1105</v>
      </c>
      <c r="L685" t="s">
        <v>14864</v>
      </c>
      <c r="M685" t="s">
        <v>14865</v>
      </c>
      <c r="N685" t="s">
        <v>170</v>
      </c>
      <c r="AI685" t="s">
        <v>14866</v>
      </c>
      <c r="AJ685" t="s">
        <v>14867</v>
      </c>
      <c r="AK685" t="s">
        <v>763</v>
      </c>
      <c r="AL685">
        <v>72</v>
      </c>
      <c r="AN685">
        <v>2005</v>
      </c>
      <c r="AO685" t="s">
        <v>170</v>
      </c>
      <c r="AV685" t="s">
        <v>174</v>
      </c>
      <c r="AW685" t="s">
        <v>486</v>
      </c>
      <c r="AX685" t="s">
        <v>14868</v>
      </c>
      <c r="AY685" t="s">
        <v>10712</v>
      </c>
      <c r="AZ685">
        <v>90</v>
      </c>
      <c r="BB685">
        <v>2008</v>
      </c>
      <c r="BC685" t="s">
        <v>174</v>
      </c>
      <c r="BD685" t="s">
        <v>1519</v>
      </c>
      <c r="BE685" t="s">
        <v>14869</v>
      </c>
      <c r="BF685" t="s">
        <v>10712</v>
      </c>
      <c r="BG685">
        <v>78</v>
      </c>
      <c r="BI685">
        <v>2011</v>
      </c>
      <c r="BJ685">
        <v>2</v>
      </c>
      <c r="BL685">
        <v>7</v>
      </c>
      <c r="BN685" t="s">
        <v>174</v>
      </c>
      <c r="BO685" t="s">
        <v>1519</v>
      </c>
      <c r="BP685" t="s">
        <v>14870</v>
      </c>
      <c r="BQ685" t="s">
        <v>213</v>
      </c>
      <c r="BR685">
        <v>78</v>
      </c>
      <c r="BS685">
        <v>7.78</v>
      </c>
      <c r="BT685">
        <v>2014</v>
      </c>
      <c r="BU685">
        <v>14</v>
      </c>
      <c r="BW685">
        <v>7</v>
      </c>
      <c r="BY685" t="s">
        <v>170</v>
      </c>
      <c r="CF685" t="s">
        <v>174</v>
      </c>
      <c r="CG685" t="s">
        <v>213</v>
      </c>
      <c r="CH685" t="s">
        <v>14871</v>
      </c>
      <c r="CI685" t="s">
        <v>193</v>
      </c>
      <c r="CJ685">
        <v>2024</v>
      </c>
      <c r="CL685" t="s">
        <v>174</v>
      </c>
      <c r="CM685" t="s">
        <v>14872</v>
      </c>
      <c r="CN685" t="s">
        <v>174</v>
      </c>
      <c r="CO685" t="s">
        <v>14873</v>
      </c>
      <c r="CP685" t="s">
        <v>14874</v>
      </c>
      <c r="CQ685" t="s">
        <v>174</v>
      </c>
      <c r="CR685">
        <v>8</v>
      </c>
      <c r="CS685">
        <v>1</v>
      </c>
      <c r="CT685">
        <v>7</v>
      </c>
      <c r="CU685" t="s">
        <v>14875</v>
      </c>
      <c r="CV685" t="s">
        <v>174</v>
      </c>
      <c r="CW685" t="s">
        <v>14876</v>
      </c>
      <c r="CX685" t="s">
        <v>373</v>
      </c>
      <c r="CZ685" t="s">
        <v>174</v>
      </c>
      <c r="DA685" t="s">
        <v>14877</v>
      </c>
      <c r="DB685" t="s">
        <v>14878</v>
      </c>
      <c r="DC685" t="s">
        <v>14879</v>
      </c>
      <c r="DD685" t="s">
        <v>174</v>
      </c>
      <c r="DE685" t="s">
        <v>14880</v>
      </c>
      <c r="DF685" t="s">
        <v>170</v>
      </c>
      <c r="DL685" t="s">
        <v>174</v>
      </c>
      <c r="DM685" t="s">
        <v>14881</v>
      </c>
      <c r="DN685" t="s">
        <v>174</v>
      </c>
      <c r="DO685" t="s">
        <v>14882</v>
      </c>
      <c r="DP685" t="s">
        <v>14883</v>
      </c>
      <c r="DQ685" t="s">
        <v>202</v>
      </c>
      <c r="DR685" t="str">
        <f>HYPERLINK("https://nconnect.nicmar.ac.in/pdf/733_resume_1772379929.pdf/Y2FyZWVy","View Resume")</f>
        <v>0</v>
      </c>
      <c r="DS685" t="s">
        <v>2689</v>
      </c>
      <c r="DT685" t="s">
        <v>14884</v>
      </c>
      <c r="DU685" t="s">
        <v>211</v>
      </c>
      <c r="DV685" t="s">
        <v>14885</v>
      </c>
      <c r="DW685" t="s">
        <v>246</v>
      </c>
      <c r="DX685" t="s">
        <v>1725</v>
      </c>
      <c r="DY685" t="s">
        <v>1983</v>
      </c>
      <c r="DZ685" t="s">
        <v>355</v>
      </c>
      <c r="EA685" t="s">
        <v>14886</v>
      </c>
      <c r="EB685" t="s">
        <v>14887</v>
      </c>
      <c r="EC685" t="s">
        <v>14885</v>
      </c>
      <c r="ED685" t="s">
        <v>246</v>
      </c>
      <c r="EE685" t="s">
        <v>428</v>
      </c>
      <c r="EF685" t="s">
        <v>989</v>
      </c>
      <c r="EG685" t="s">
        <v>575</v>
      </c>
      <c r="EH685" t="s">
        <v>14888</v>
      </c>
      <c r="EI685" t="s">
        <v>211</v>
      </c>
      <c r="EJ685" t="s">
        <v>14885</v>
      </c>
      <c r="EK685" t="s">
        <v>246</v>
      </c>
      <c r="EL685" t="s">
        <v>4746</v>
      </c>
      <c r="EM685" t="s">
        <v>428</v>
      </c>
      <c r="EN685" t="s">
        <v>945</v>
      </c>
      <c r="EO685" t="s">
        <v>14889</v>
      </c>
      <c r="EP685" t="s">
        <v>211</v>
      </c>
      <c r="EQ685" t="s">
        <v>14885</v>
      </c>
      <c r="ER685" t="s">
        <v>246</v>
      </c>
      <c r="ES685" t="s">
        <v>7410</v>
      </c>
      <c r="ET685" t="s">
        <v>1025</v>
      </c>
      <c r="EU685" t="s">
        <v>430</v>
      </c>
      <c r="EV685" t="s">
        <v>462</v>
      </c>
      <c r="EW685" t="s">
        <v>2526</v>
      </c>
      <c r="EX685" t="s">
        <v>463</v>
      </c>
      <c r="EY685" t="s">
        <v>246</v>
      </c>
      <c r="EZ685" t="s">
        <v>995</v>
      </c>
      <c r="FA685" t="s">
        <v>209</v>
      </c>
      <c r="FB685" t="s">
        <v>1027</v>
      </c>
    </row>
    <row r="686" spans="1:158">
      <c r="A686" t="s">
        <v>295</v>
      </c>
      <c r="B686" t="s">
        <v>211</v>
      </c>
      <c r="C686" t="s">
        <v>267</v>
      </c>
      <c r="D686" t="s">
        <v>296</v>
      </c>
      <c r="E686" t="s">
        <v>14890</v>
      </c>
      <c r="F686" t="s">
        <v>14891</v>
      </c>
      <c r="G686">
        <v>9970836707</v>
      </c>
      <c r="H686" t="s">
        <v>164</v>
      </c>
      <c r="I686" t="s">
        <v>14892</v>
      </c>
      <c r="J686" t="s">
        <v>166</v>
      </c>
      <c r="K686" t="s">
        <v>831</v>
      </c>
      <c r="L686" t="s">
        <v>14893</v>
      </c>
      <c r="M686" t="s">
        <v>14894</v>
      </c>
      <c r="N686" t="s">
        <v>174</v>
      </c>
      <c r="O686" t="s">
        <v>14895</v>
      </c>
      <c r="P686" t="s">
        <v>14896</v>
      </c>
      <c r="AI686" t="s">
        <v>14897</v>
      </c>
      <c r="AJ686" t="s">
        <v>14898</v>
      </c>
      <c r="AK686" t="s">
        <v>378</v>
      </c>
      <c r="AL686">
        <v>81.47</v>
      </c>
      <c r="AN686">
        <v>2004</v>
      </c>
      <c r="AO686" t="s">
        <v>174</v>
      </c>
      <c r="AP686" t="s">
        <v>4842</v>
      </c>
      <c r="AQ686" t="s">
        <v>14899</v>
      </c>
      <c r="AR686" t="s">
        <v>7001</v>
      </c>
      <c r="AS686">
        <v>57.5</v>
      </c>
      <c r="AU686">
        <v>2006</v>
      </c>
      <c r="AV686" t="s">
        <v>170</v>
      </c>
      <c r="BC686" t="s">
        <v>174</v>
      </c>
      <c r="BD686" t="s">
        <v>4953</v>
      </c>
      <c r="BE686" t="s">
        <v>14900</v>
      </c>
      <c r="BF686" t="s">
        <v>1668</v>
      </c>
      <c r="BG686">
        <v>58</v>
      </c>
      <c r="BI686">
        <v>2011</v>
      </c>
      <c r="BJ686">
        <v>19</v>
      </c>
      <c r="BK686" t="s">
        <v>14901</v>
      </c>
      <c r="BL686">
        <v>34</v>
      </c>
      <c r="BN686" t="s">
        <v>174</v>
      </c>
      <c r="BO686" t="s">
        <v>4362</v>
      </c>
      <c r="BP686" t="s">
        <v>14902</v>
      </c>
      <c r="BQ686" t="s">
        <v>296</v>
      </c>
      <c r="BR686">
        <v>70.3</v>
      </c>
      <c r="BT686">
        <v>2015</v>
      </c>
      <c r="BU686">
        <v>31</v>
      </c>
      <c r="BV686" t="s">
        <v>529</v>
      </c>
      <c r="BW686">
        <v>33</v>
      </c>
      <c r="BY686" t="s">
        <v>174</v>
      </c>
      <c r="BZ686" t="s">
        <v>14903</v>
      </c>
      <c r="CA686" t="s">
        <v>14903</v>
      </c>
      <c r="CB686" t="s">
        <v>1337</v>
      </c>
      <c r="CC686">
        <v>56</v>
      </c>
      <c r="CE686">
        <v>2015</v>
      </c>
      <c r="CF686" t="s">
        <v>174</v>
      </c>
      <c r="CG686" t="s">
        <v>4326</v>
      </c>
      <c r="CH686" t="s">
        <v>553</v>
      </c>
      <c r="CI686" t="s">
        <v>193</v>
      </c>
      <c r="CJ686">
        <v>2024</v>
      </c>
      <c r="CL686" t="s">
        <v>170</v>
      </c>
      <c r="CN686" t="s">
        <v>174</v>
      </c>
      <c r="CO686" t="s">
        <v>14904</v>
      </c>
      <c r="CP686" t="s">
        <v>14905</v>
      </c>
      <c r="CQ686" t="s">
        <v>174</v>
      </c>
      <c r="CR686">
        <v>1</v>
      </c>
      <c r="CS686">
        <v>1</v>
      </c>
      <c r="CT686">
        <v>19</v>
      </c>
      <c r="CU686" t="s">
        <v>14906</v>
      </c>
      <c r="CV686" t="s">
        <v>170</v>
      </c>
      <c r="CZ686" t="s">
        <v>170</v>
      </c>
      <c r="DB686" t="s">
        <v>14907</v>
      </c>
      <c r="DC686" t="s">
        <v>14908</v>
      </c>
      <c r="DD686" t="s">
        <v>174</v>
      </c>
      <c r="DE686" t="s">
        <v>14909</v>
      </c>
      <c r="DF686" t="s">
        <v>174</v>
      </c>
      <c r="DG686" t="s">
        <v>14910</v>
      </c>
      <c r="DH686" t="s">
        <v>14911</v>
      </c>
      <c r="DI686" t="s">
        <v>14912</v>
      </c>
      <c r="DJ686" t="s">
        <v>14913</v>
      </c>
      <c r="DK686">
        <v>10</v>
      </c>
      <c r="DL686" t="s">
        <v>174</v>
      </c>
      <c r="DM686" t="s">
        <v>14914</v>
      </c>
      <c r="DN686" t="s">
        <v>174</v>
      </c>
      <c r="DO686" t="s">
        <v>14915</v>
      </c>
      <c r="DP686" t="s">
        <v>14916</v>
      </c>
      <c r="DQ686" t="str">
        <f>HYPERLINK("https://nconnect.nicmar.ac.in/storage/profile/69a44f0609571.png","Download")</f>
        <v>0</v>
      </c>
      <c r="DR686" t="str">
        <f>HYPERLINK("https://nconnect.nicmar.ac.in/pdf/830_resume_1772381752.pdf/Y2FyZWVy","View Resume")</f>
        <v>0</v>
      </c>
      <c r="DS686" t="s">
        <v>3453</v>
      </c>
      <c r="DT686" t="s">
        <v>14917</v>
      </c>
      <c r="DU686" t="s">
        <v>14918</v>
      </c>
      <c r="DV686" t="s">
        <v>5015</v>
      </c>
      <c r="DW686" t="s">
        <v>246</v>
      </c>
      <c r="DX686" t="s">
        <v>5041</v>
      </c>
      <c r="DY686" t="s">
        <v>3870</v>
      </c>
      <c r="DZ686" t="s">
        <v>380</v>
      </c>
      <c r="EA686" t="s">
        <v>2850</v>
      </c>
      <c r="EB686" t="s">
        <v>211</v>
      </c>
      <c r="EC686" t="s">
        <v>819</v>
      </c>
      <c r="ED686" t="s">
        <v>246</v>
      </c>
      <c r="EE686" t="s">
        <v>1686</v>
      </c>
      <c r="EF686" t="s">
        <v>209</v>
      </c>
      <c r="EG686" t="s">
        <v>990</v>
      </c>
      <c r="EH686" t="s">
        <v>14919</v>
      </c>
      <c r="EI686" t="s">
        <v>211</v>
      </c>
      <c r="EJ686" t="s">
        <v>819</v>
      </c>
      <c r="EK686" t="s">
        <v>246</v>
      </c>
      <c r="EL686" t="s">
        <v>570</v>
      </c>
      <c r="EM686" t="s">
        <v>3389</v>
      </c>
      <c r="EN686" t="s">
        <v>12402</v>
      </c>
      <c r="EO686" t="s">
        <v>14920</v>
      </c>
      <c r="EP686" t="s">
        <v>211</v>
      </c>
      <c r="EQ686" t="s">
        <v>819</v>
      </c>
      <c r="ER686" t="s">
        <v>246</v>
      </c>
      <c r="ES686" t="s">
        <v>988</v>
      </c>
      <c r="ET686" t="s">
        <v>384</v>
      </c>
      <c r="EU686" t="s">
        <v>575</v>
      </c>
      <c r="EV686" t="s">
        <v>14921</v>
      </c>
      <c r="EW686" t="s">
        <v>211</v>
      </c>
      <c r="EX686" t="s">
        <v>819</v>
      </c>
      <c r="EY686" t="s">
        <v>246</v>
      </c>
      <c r="EZ686" t="s">
        <v>7285</v>
      </c>
      <c r="FA686" t="s">
        <v>429</v>
      </c>
      <c r="FB686" t="s">
        <v>1383</v>
      </c>
    </row>
    <row r="687" spans="1:158">
      <c r="A687" t="s">
        <v>507</v>
      </c>
      <c r="B687" t="s">
        <v>508</v>
      </c>
      <c r="C687" t="s">
        <v>267</v>
      </c>
      <c r="D687" t="s">
        <v>509</v>
      </c>
      <c r="E687" t="s">
        <v>14922</v>
      </c>
      <c r="F687" t="s">
        <v>14923</v>
      </c>
      <c r="G687">
        <v>9898384187</v>
      </c>
      <c r="H687" t="s">
        <v>271</v>
      </c>
      <c r="I687" t="s">
        <v>14924</v>
      </c>
      <c r="J687" t="s">
        <v>166</v>
      </c>
      <c r="K687" t="s">
        <v>2378</v>
      </c>
      <c r="L687" t="s">
        <v>14925</v>
      </c>
      <c r="M687" t="s">
        <v>14926</v>
      </c>
      <c r="N687" t="s">
        <v>170</v>
      </c>
      <c r="AI687" t="s">
        <v>14927</v>
      </c>
      <c r="AJ687" t="s">
        <v>14928</v>
      </c>
      <c r="AK687" t="s">
        <v>14929</v>
      </c>
      <c r="AL687">
        <v>62</v>
      </c>
      <c r="AN687">
        <v>2002</v>
      </c>
      <c r="AO687" t="s">
        <v>174</v>
      </c>
      <c r="AP687" t="s">
        <v>14930</v>
      </c>
      <c r="AQ687" t="s">
        <v>14931</v>
      </c>
      <c r="AR687" t="s">
        <v>14932</v>
      </c>
      <c r="AS687">
        <v>75</v>
      </c>
      <c r="AU687">
        <v>2005</v>
      </c>
      <c r="AV687" t="s">
        <v>170</v>
      </c>
      <c r="BC687" t="s">
        <v>174</v>
      </c>
      <c r="BD687" t="s">
        <v>14933</v>
      </c>
      <c r="BE687" t="s">
        <v>14934</v>
      </c>
      <c r="BF687" t="s">
        <v>14935</v>
      </c>
      <c r="BG687">
        <v>62</v>
      </c>
      <c r="BI687">
        <v>2008</v>
      </c>
      <c r="BJ687">
        <v>19</v>
      </c>
      <c r="BK687" t="s">
        <v>808</v>
      </c>
      <c r="BL687">
        <v>23</v>
      </c>
      <c r="BN687" t="s">
        <v>174</v>
      </c>
      <c r="BO687" t="s">
        <v>11399</v>
      </c>
      <c r="BP687" t="s">
        <v>14936</v>
      </c>
      <c r="BQ687" t="s">
        <v>528</v>
      </c>
      <c r="BR687">
        <v>60.21</v>
      </c>
      <c r="BT687">
        <v>2010</v>
      </c>
      <c r="BU687">
        <v>31</v>
      </c>
      <c r="BV687" t="s">
        <v>529</v>
      </c>
      <c r="BW687">
        <v>23</v>
      </c>
      <c r="BY687" t="s">
        <v>170</v>
      </c>
      <c r="CF687" t="s">
        <v>174</v>
      </c>
      <c r="CG687" t="s">
        <v>14937</v>
      </c>
      <c r="CH687" t="s">
        <v>14938</v>
      </c>
      <c r="CI687" t="s">
        <v>193</v>
      </c>
      <c r="CJ687">
        <v>2023</v>
      </c>
      <c r="CL687" t="s">
        <v>174</v>
      </c>
      <c r="CM687" t="s">
        <v>14939</v>
      </c>
      <c r="CN687" t="s">
        <v>174</v>
      </c>
      <c r="CO687" t="s">
        <v>14940</v>
      </c>
      <c r="CP687" t="s">
        <v>722</v>
      </c>
      <c r="CQ687" t="s">
        <v>174</v>
      </c>
      <c r="CR687" t="s">
        <v>2453</v>
      </c>
      <c r="CS687" t="s">
        <v>12769</v>
      </c>
      <c r="CT687">
        <v>4</v>
      </c>
      <c r="CV687" t="s">
        <v>170</v>
      </c>
      <c r="CZ687" t="s">
        <v>170</v>
      </c>
      <c r="DB687" t="s">
        <v>14941</v>
      </c>
      <c r="DC687" t="s">
        <v>14942</v>
      </c>
      <c r="DD687" t="s">
        <v>174</v>
      </c>
      <c r="DE687" t="s">
        <v>14943</v>
      </c>
      <c r="DF687" t="s">
        <v>174</v>
      </c>
      <c r="DG687" t="s">
        <v>14944</v>
      </c>
      <c r="DH687" t="s">
        <v>14945</v>
      </c>
      <c r="DI687" t="s">
        <v>14946</v>
      </c>
      <c r="DJ687" t="s">
        <v>378</v>
      </c>
      <c r="DK687">
        <v>8</v>
      </c>
      <c r="DL687" t="s">
        <v>174</v>
      </c>
      <c r="DM687" t="s">
        <v>14947</v>
      </c>
      <c r="DN687" t="s">
        <v>170</v>
      </c>
      <c r="DP687" t="s">
        <v>14948</v>
      </c>
      <c r="DQ687" t="str">
        <f>HYPERLINK("https://nconnect.nicmar.ac.in/storage/profile/699b2f3a3b623.png","Download")</f>
        <v>0</v>
      </c>
      <c r="DR687" t="str">
        <f>HYPERLINK("https://nconnect.nicmar.ac.in/pdf/510_resume_1771777185.pdf/Y2FyZWVy","View Resume")</f>
        <v>0</v>
      </c>
      <c r="DS687" t="s">
        <v>1091</v>
      </c>
      <c r="DT687" t="s">
        <v>10182</v>
      </c>
      <c r="DU687" t="s">
        <v>211</v>
      </c>
      <c r="DV687" t="s">
        <v>6799</v>
      </c>
      <c r="DW687" t="s">
        <v>246</v>
      </c>
      <c r="DX687" t="s">
        <v>1028</v>
      </c>
      <c r="DY687" t="s">
        <v>209</v>
      </c>
      <c r="DZ687" t="s">
        <v>3514</v>
      </c>
      <c r="EA687" t="s">
        <v>10182</v>
      </c>
      <c r="EB687" t="s">
        <v>211</v>
      </c>
      <c r="EC687" t="s">
        <v>6799</v>
      </c>
      <c r="ED687" t="s">
        <v>246</v>
      </c>
      <c r="EE687" t="s">
        <v>1099</v>
      </c>
      <c r="EF687" t="s">
        <v>1023</v>
      </c>
      <c r="EG687" t="s">
        <v>2137</v>
      </c>
      <c r="EH687" t="s">
        <v>14949</v>
      </c>
      <c r="EI687" t="s">
        <v>211</v>
      </c>
      <c r="EJ687" t="s">
        <v>14950</v>
      </c>
      <c r="EK687" t="s">
        <v>246</v>
      </c>
      <c r="EL687" t="s">
        <v>3452</v>
      </c>
      <c r="EM687" t="s">
        <v>258</v>
      </c>
      <c r="EN687" t="s">
        <v>349</v>
      </c>
    </row>
    <row r="688" spans="1:158">
      <c r="A688" t="s">
        <v>794</v>
      </c>
      <c r="B688" t="s">
        <v>211</v>
      </c>
      <c r="C688" t="s">
        <v>267</v>
      </c>
      <c r="D688" t="s">
        <v>509</v>
      </c>
      <c r="E688" t="s">
        <v>14951</v>
      </c>
      <c r="F688" t="s">
        <v>14952</v>
      </c>
      <c r="G688">
        <v>7400292922</v>
      </c>
      <c r="H688" t="s">
        <v>164</v>
      </c>
      <c r="I688" t="s">
        <v>14953</v>
      </c>
      <c r="J688" t="s">
        <v>217</v>
      </c>
      <c r="K688" t="s">
        <v>2378</v>
      </c>
      <c r="L688" t="s">
        <v>14954</v>
      </c>
      <c r="M688" t="s">
        <v>14955</v>
      </c>
      <c r="N688" t="s">
        <v>170</v>
      </c>
      <c r="AI688" t="s">
        <v>14956</v>
      </c>
      <c r="AJ688" t="s">
        <v>10902</v>
      </c>
      <c r="AK688" t="s">
        <v>14957</v>
      </c>
      <c r="AL688">
        <v>66</v>
      </c>
      <c r="AN688">
        <v>2012</v>
      </c>
      <c r="AO688" t="s">
        <v>174</v>
      </c>
      <c r="AP688" t="s">
        <v>14958</v>
      </c>
      <c r="AQ688" t="s">
        <v>14959</v>
      </c>
      <c r="AR688" t="s">
        <v>1335</v>
      </c>
      <c r="AS688">
        <v>56</v>
      </c>
      <c r="AU688">
        <v>2014</v>
      </c>
      <c r="AV688" t="s">
        <v>170</v>
      </c>
      <c r="BC688" t="s">
        <v>174</v>
      </c>
      <c r="BD688" t="s">
        <v>14960</v>
      </c>
      <c r="BE688" t="s">
        <v>14961</v>
      </c>
      <c r="BF688" t="s">
        <v>1335</v>
      </c>
      <c r="BG688">
        <v>53</v>
      </c>
      <c r="BI688">
        <v>2017</v>
      </c>
      <c r="BJ688">
        <v>19</v>
      </c>
      <c r="BK688" t="s">
        <v>808</v>
      </c>
      <c r="BL688">
        <v>53</v>
      </c>
      <c r="BM688" t="s">
        <v>1335</v>
      </c>
      <c r="BN688" t="s">
        <v>174</v>
      </c>
      <c r="BO688" t="s">
        <v>14962</v>
      </c>
      <c r="BP688" t="s">
        <v>14963</v>
      </c>
      <c r="BQ688" t="s">
        <v>14964</v>
      </c>
      <c r="BR688">
        <v>67</v>
      </c>
      <c r="BT688">
        <v>2019</v>
      </c>
      <c r="BU688">
        <v>31</v>
      </c>
      <c r="BV688" t="s">
        <v>1042</v>
      </c>
      <c r="BW688">
        <v>53</v>
      </c>
      <c r="BX688" t="s">
        <v>14964</v>
      </c>
      <c r="BY688" t="s">
        <v>174</v>
      </c>
      <c r="BZ688" t="s">
        <v>14965</v>
      </c>
      <c r="CA688" t="s">
        <v>14965</v>
      </c>
      <c r="CB688" t="s">
        <v>528</v>
      </c>
      <c r="CC688">
        <v>67</v>
      </c>
      <c r="CE688">
        <v>2024</v>
      </c>
      <c r="CF688" t="s">
        <v>174</v>
      </c>
      <c r="CG688" t="s">
        <v>14966</v>
      </c>
      <c r="CH688" t="s">
        <v>14967</v>
      </c>
      <c r="CI688" t="s">
        <v>373</v>
      </c>
      <c r="CK688" t="s">
        <v>170</v>
      </c>
      <c r="CL688" t="s">
        <v>170</v>
      </c>
      <c r="CN688" t="s">
        <v>170</v>
      </c>
      <c r="CP688" t="s">
        <v>14968</v>
      </c>
      <c r="CQ688" t="s">
        <v>170</v>
      </c>
      <c r="CV688" t="s">
        <v>170</v>
      </c>
      <c r="CZ688" t="s">
        <v>170</v>
      </c>
      <c r="DC688" t="s">
        <v>14969</v>
      </c>
      <c r="DD688" t="s">
        <v>174</v>
      </c>
      <c r="DE688" t="s">
        <v>14970</v>
      </c>
      <c r="DF688" t="s">
        <v>170</v>
      </c>
      <c r="DL688" t="s">
        <v>170</v>
      </c>
      <c r="DN688" t="s">
        <v>170</v>
      </c>
      <c r="DP688" t="s">
        <v>14971</v>
      </c>
      <c r="DQ688" t="s">
        <v>202</v>
      </c>
      <c r="DR688" t="str">
        <f>HYPERLINK("https://nconnect.nicmar.ac.in/pdf/831_resume_1772382718.pdf/Y2FyZWVy","View Resume")</f>
        <v>0</v>
      </c>
      <c r="DS688" t="s">
        <v>6880</v>
      </c>
      <c r="DT688" t="s">
        <v>14972</v>
      </c>
      <c r="DU688" t="s">
        <v>211</v>
      </c>
      <c r="DV688" t="s">
        <v>14973</v>
      </c>
      <c r="DW688" t="s">
        <v>246</v>
      </c>
      <c r="DX688" t="s">
        <v>3625</v>
      </c>
      <c r="DY688" t="s">
        <v>209</v>
      </c>
      <c r="DZ688" t="s">
        <v>380</v>
      </c>
      <c r="EA688" t="s">
        <v>14974</v>
      </c>
      <c r="EB688" t="s">
        <v>211</v>
      </c>
      <c r="EC688" t="s">
        <v>14975</v>
      </c>
      <c r="ED688" t="s">
        <v>246</v>
      </c>
      <c r="EE688" t="s">
        <v>824</v>
      </c>
      <c r="EF688" t="s">
        <v>2758</v>
      </c>
      <c r="EG688" t="s">
        <v>4013</v>
      </c>
      <c r="EH688" t="s">
        <v>14976</v>
      </c>
      <c r="EI688" t="s">
        <v>341</v>
      </c>
      <c r="EJ688" t="s">
        <v>14977</v>
      </c>
      <c r="EK688" t="s">
        <v>207</v>
      </c>
      <c r="EL688" t="s">
        <v>1463</v>
      </c>
      <c r="EM688" t="s">
        <v>1548</v>
      </c>
      <c r="EN688" t="s">
        <v>502</v>
      </c>
    </row>
    <row r="689" spans="1:158">
      <c r="A689" t="s">
        <v>3203</v>
      </c>
      <c r="B689" t="s">
        <v>211</v>
      </c>
      <c r="C689" t="s">
        <v>160</v>
      </c>
      <c r="D689" t="s">
        <v>3204</v>
      </c>
      <c r="E689" t="s">
        <v>14978</v>
      </c>
      <c r="F689" t="s">
        <v>14979</v>
      </c>
      <c r="G689">
        <v>8817088370</v>
      </c>
      <c r="H689" t="s">
        <v>164</v>
      </c>
      <c r="I689" t="s">
        <v>14980</v>
      </c>
      <c r="J689" t="s">
        <v>217</v>
      </c>
      <c r="K689" t="s">
        <v>831</v>
      </c>
      <c r="L689" t="s">
        <v>14981</v>
      </c>
      <c r="M689" t="s">
        <v>14982</v>
      </c>
      <c r="N689" t="s">
        <v>170</v>
      </c>
      <c r="AI689" t="s">
        <v>14983</v>
      </c>
      <c r="AJ689" t="s">
        <v>14984</v>
      </c>
      <c r="AK689" t="s">
        <v>14985</v>
      </c>
      <c r="AL689">
        <v>81.33</v>
      </c>
      <c r="AN689">
        <v>2010</v>
      </c>
      <c r="AO689" t="s">
        <v>174</v>
      </c>
      <c r="AP689" t="s">
        <v>14983</v>
      </c>
      <c r="AQ689" t="s">
        <v>14984</v>
      </c>
      <c r="AR689" t="s">
        <v>14986</v>
      </c>
      <c r="AS689">
        <v>78.8</v>
      </c>
      <c r="AU689">
        <v>2012</v>
      </c>
      <c r="AV689" t="s">
        <v>170</v>
      </c>
      <c r="BC689" t="s">
        <v>174</v>
      </c>
      <c r="BD689" t="s">
        <v>14987</v>
      </c>
      <c r="BE689" t="s">
        <v>4517</v>
      </c>
      <c r="BF689" t="s">
        <v>486</v>
      </c>
      <c r="BG689">
        <v>86.35</v>
      </c>
      <c r="BH689">
        <v>9.09</v>
      </c>
      <c r="BI689">
        <v>2016</v>
      </c>
      <c r="BJ689">
        <v>1</v>
      </c>
      <c r="BL689">
        <v>9</v>
      </c>
      <c r="BN689" t="s">
        <v>174</v>
      </c>
      <c r="BO689" t="s">
        <v>14988</v>
      </c>
      <c r="BP689" t="s">
        <v>14988</v>
      </c>
      <c r="BQ689" t="s">
        <v>3614</v>
      </c>
      <c r="BR689">
        <v>100</v>
      </c>
      <c r="BS689">
        <v>10</v>
      </c>
      <c r="BT689">
        <v>2021</v>
      </c>
      <c r="BU689">
        <v>16</v>
      </c>
      <c r="BW689">
        <v>49</v>
      </c>
      <c r="BY689" t="s">
        <v>170</v>
      </c>
      <c r="BZ689" t="s">
        <v>14989</v>
      </c>
      <c r="CA689" t="s">
        <v>14989</v>
      </c>
      <c r="CB689" t="s">
        <v>3614</v>
      </c>
      <c r="CC689">
        <v>0</v>
      </c>
      <c r="CF689" t="s">
        <v>174</v>
      </c>
      <c r="CG689" t="s">
        <v>14990</v>
      </c>
      <c r="CH689" t="s">
        <v>2973</v>
      </c>
      <c r="CI689" t="s">
        <v>193</v>
      </c>
      <c r="CJ689">
        <v>2025</v>
      </c>
      <c r="CL689" t="s">
        <v>170</v>
      </c>
      <c r="CN689" t="s">
        <v>174</v>
      </c>
      <c r="CO689" t="s">
        <v>14991</v>
      </c>
      <c r="CP689" t="s">
        <v>14992</v>
      </c>
      <c r="CQ689" t="s">
        <v>174</v>
      </c>
      <c r="CR689">
        <v>10</v>
      </c>
      <c r="CS689">
        <v>0</v>
      </c>
      <c r="CT689">
        <v>2</v>
      </c>
      <c r="CU689" t="s">
        <v>14993</v>
      </c>
      <c r="CV689" t="s">
        <v>170</v>
      </c>
      <c r="CZ689" t="s">
        <v>170</v>
      </c>
      <c r="DB689" t="s">
        <v>14994</v>
      </c>
      <c r="DC689" t="s">
        <v>326</v>
      </c>
      <c r="DD689" t="s">
        <v>170</v>
      </c>
      <c r="DF689" t="s">
        <v>170</v>
      </c>
      <c r="DL689" t="s">
        <v>174</v>
      </c>
      <c r="DM689" t="s">
        <v>14995</v>
      </c>
      <c r="DN689" t="s">
        <v>170</v>
      </c>
      <c r="DP689" t="s">
        <v>14996</v>
      </c>
      <c r="DQ689" t="str">
        <f>HYPERLINK("https://nconnect.nicmar.ac.in/storage/profile/69a27caa240f8.png","Download")</f>
        <v>0</v>
      </c>
      <c r="DR689" t="str">
        <f>HYPERLINK("https://nconnect.nicmar.ac.in/pdf/818_resume_1772385251.pdf/Y2FyZWVy","View Resume")</f>
        <v>0</v>
      </c>
      <c r="DS689" t="s">
        <v>461</v>
      </c>
      <c r="DT689" t="s">
        <v>5617</v>
      </c>
      <c r="DU689" t="s">
        <v>10967</v>
      </c>
      <c r="DV689" t="s">
        <v>1752</v>
      </c>
      <c r="DW689" t="s">
        <v>246</v>
      </c>
      <c r="DX689" t="s">
        <v>1199</v>
      </c>
      <c r="DY689" t="s">
        <v>209</v>
      </c>
      <c r="DZ689" t="s">
        <v>292</v>
      </c>
      <c r="EA689" t="s">
        <v>2973</v>
      </c>
      <c r="EB689" t="s">
        <v>14997</v>
      </c>
      <c r="EC689" t="s">
        <v>2982</v>
      </c>
      <c r="ED689" t="s">
        <v>246</v>
      </c>
      <c r="EE689" t="s">
        <v>996</v>
      </c>
      <c r="EF689" t="s">
        <v>941</v>
      </c>
      <c r="EG689" t="s">
        <v>466</v>
      </c>
      <c r="EH689" t="s">
        <v>2973</v>
      </c>
      <c r="EI689" t="s">
        <v>950</v>
      </c>
      <c r="EJ689" t="s">
        <v>2982</v>
      </c>
      <c r="EK689" t="s">
        <v>246</v>
      </c>
      <c r="EL689" t="s">
        <v>469</v>
      </c>
      <c r="EM689" t="s">
        <v>469</v>
      </c>
      <c r="EN689" t="s">
        <v>292</v>
      </c>
    </row>
    <row r="690" spans="1:158">
      <c r="A690" t="s">
        <v>794</v>
      </c>
      <c r="B690" t="s">
        <v>211</v>
      </c>
      <c r="C690" t="s">
        <v>267</v>
      </c>
      <c r="D690" t="s">
        <v>509</v>
      </c>
      <c r="E690" t="s">
        <v>14998</v>
      </c>
      <c r="F690" t="s">
        <v>14999</v>
      </c>
      <c r="G690">
        <v>9152013504</v>
      </c>
      <c r="H690" t="s">
        <v>164</v>
      </c>
      <c r="I690" t="s">
        <v>15000</v>
      </c>
      <c r="J690" t="s">
        <v>217</v>
      </c>
      <c r="K690" t="s">
        <v>798</v>
      </c>
      <c r="L690" t="s">
        <v>15001</v>
      </c>
      <c r="M690" t="s">
        <v>15002</v>
      </c>
      <c r="N690" t="s">
        <v>174</v>
      </c>
      <c r="O690" t="s">
        <v>15003</v>
      </c>
      <c r="P690" t="s">
        <v>15004</v>
      </c>
      <c r="AI690" t="s">
        <v>15005</v>
      </c>
      <c r="AJ690" t="s">
        <v>15006</v>
      </c>
      <c r="AK690" t="s">
        <v>15007</v>
      </c>
      <c r="AL690">
        <v>69.6</v>
      </c>
      <c r="AN690">
        <v>2009</v>
      </c>
      <c r="AO690" t="s">
        <v>174</v>
      </c>
      <c r="AP690" t="s">
        <v>15008</v>
      </c>
      <c r="AQ690" t="s">
        <v>15009</v>
      </c>
      <c r="AR690" t="s">
        <v>599</v>
      </c>
      <c r="AS690">
        <v>86.4</v>
      </c>
      <c r="AU690">
        <v>2011</v>
      </c>
      <c r="AV690" t="s">
        <v>170</v>
      </c>
      <c r="BC690" t="s">
        <v>174</v>
      </c>
      <c r="BD690" t="s">
        <v>15010</v>
      </c>
      <c r="BE690" t="s">
        <v>15011</v>
      </c>
      <c r="BF690" t="s">
        <v>599</v>
      </c>
      <c r="BG690">
        <v>67.89</v>
      </c>
      <c r="BI690">
        <v>2014</v>
      </c>
      <c r="BJ690">
        <v>19</v>
      </c>
      <c r="BK690" t="s">
        <v>15012</v>
      </c>
      <c r="BL690">
        <v>52</v>
      </c>
      <c r="BN690" t="s">
        <v>174</v>
      </c>
      <c r="BO690" t="s">
        <v>15010</v>
      </c>
      <c r="BP690" t="s">
        <v>15013</v>
      </c>
      <c r="BQ690" t="s">
        <v>15014</v>
      </c>
      <c r="BR690">
        <v>66.7</v>
      </c>
      <c r="BS690">
        <v>6.67</v>
      </c>
      <c r="BT690">
        <v>2017</v>
      </c>
      <c r="BU690">
        <v>31</v>
      </c>
      <c r="BV690" t="s">
        <v>529</v>
      </c>
      <c r="BW690">
        <v>23</v>
      </c>
      <c r="BY690" t="s">
        <v>170</v>
      </c>
      <c r="CF690" t="s">
        <v>174</v>
      </c>
      <c r="CG690" t="s">
        <v>2716</v>
      </c>
      <c r="CH690" t="s">
        <v>15010</v>
      </c>
      <c r="CI690" t="s">
        <v>193</v>
      </c>
      <c r="CJ690">
        <v>2024</v>
      </c>
      <c r="CL690" t="s">
        <v>174</v>
      </c>
      <c r="CM690" t="s">
        <v>15015</v>
      </c>
      <c r="CN690" t="s">
        <v>174</v>
      </c>
      <c r="CO690" t="s">
        <v>15016</v>
      </c>
      <c r="CP690" t="s">
        <v>15017</v>
      </c>
      <c r="CQ690" t="s">
        <v>174</v>
      </c>
      <c r="CR690">
        <v>0</v>
      </c>
      <c r="CS690">
        <v>1</v>
      </c>
      <c r="CT690">
        <v>12</v>
      </c>
      <c r="CU690" t="s">
        <v>15018</v>
      </c>
      <c r="CV690" t="s">
        <v>170</v>
      </c>
      <c r="CZ690" t="s">
        <v>170</v>
      </c>
      <c r="DB690" t="s">
        <v>15019</v>
      </c>
      <c r="DC690" t="s">
        <v>15020</v>
      </c>
      <c r="DD690" t="s">
        <v>170</v>
      </c>
      <c r="DF690" t="s">
        <v>174</v>
      </c>
      <c r="DG690">
        <v>3</v>
      </c>
      <c r="DH690">
        <v>1</v>
      </c>
      <c r="DI690">
        <v>1</v>
      </c>
      <c r="DJ690">
        <v>4</v>
      </c>
      <c r="DK690">
        <v>6</v>
      </c>
      <c r="DL690" t="s">
        <v>174</v>
      </c>
      <c r="DM690" t="s">
        <v>15021</v>
      </c>
      <c r="DN690" t="s">
        <v>170</v>
      </c>
      <c r="DP690" t="s">
        <v>15022</v>
      </c>
      <c r="DQ690" t="str">
        <f>HYPERLINK("https://nconnect.nicmar.ac.in/storage/profile/69a3adbedca34.png","Download")</f>
        <v>0</v>
      </c>
      <c r="DR690" t="str">
        <f>HYPERLINK("https://nconnect.nicmar.ac.in/pdf/832_resume_1772388377.pdf/Y2FyZWVy","View Resume")</f>
        <v>0</v>
      </c>
      <c r="DS690" t="s">
        <v>865</v>
      </c>
      <c r="DT690" t="s">
        <v>15023</v>
      </c>
      <c r="DU690" t="s">
        <v>255</v>
      </c>
      <c r="DV690" t="s">
        <v>15024</v>
      </c>
      <c r="DW690" t="s">
        <v>246</v>
      </c>
      <c r="DX690" t="s">
        <v>419</v>
      </c>
      <c r="DY690" t="s">
        <v>3389</v>
      </c>
      <c r="DZ690" t="s">
        <v>945</v>
      </c>
      <c r="EA690" t="s">
        <v>15025</v>
      </c>
      <c r="EB690" t="s">
        <v>211</v>
      </c>
      <c r="EC690" t="s">
        <v>2284</v>
      </c>
      <c r="ED690" t="s">
        <v>246</v>
      </c>
      <c r="EE690" t="s">
        <v>3389</v>
      </c>
      <c r="EF690" t="s">
        <v>209</v>
      </c>
      <c r="EG690" t="s">
        <v>1388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2026-03-01T23:51:32+05:30</dcterms:created>
  <dcterms:modified xsi:type="dcterms:W3CDTF">2026-03-01T23:51:32+05:30</dcterms:modified>
  <dc:title>Untitled Spreadsheet</dc:title>
  <dc:description/>
  <dc:subject/>
  <cp:keywords/>
  <cp:category/>
</cp:coreProperties>
</file>